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xVal>
          <yVal>
            <numRef>
              <f>gráficos!$B$7:$B$2578</f>
              <numCache>
                <formatCode>General</formatCode>
                <ptCount val="25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  <c r="AA2" t="n">
        <v>397.3544354140786</v>
      </c>
      <c r="AB2" t="n">
        <v>543.6778685740255</v>
      </c>
      <c r="AC2" t="n">
        <v>491.790015854001</v>
      </c>
      <c r="AD2" t="n">
        <v>397354.4354140786</v>
      </c>
      <c r="AE2" t="n">
        <v>543677.8685740256</v>
      </c>
      <c r="AF2" t="n">
        <v>2.421382634225545e-06</v>
      </c>
      <c r="AG2" t="n">
        <v>14.14930555555556</v>
      </c>
      <c r="AH2" t="n">
        <v>491790.0158540009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  <c r="AA3" t="n">
        <v>353.7428248665519</v>
      </c>
      <c r="AB3" t="n">
        <v>484.006539014432</v>
      </c>
      <c r="AC3" t="n">
        <v>437.8136342383378</v>
      </c>
      <c r="AD3" t="n">
        <v>353742.8248665519</v>
      </c>
      <c r="AE3" t="n">
        <v>484006.539014432</v>
      </c>
      <c r="AF3" t="n">
        <v>2.656445723580394e-06</v>
      </c>
      <c r="AG3" t="n">
        <v>12.890625</v>
      </c>
      <c r="AH3" t="n">
        <v>437813.6342383378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  <c r="AA4" t="n">
        <v>330.1199226851347</v>
      </c>
      <c r="AB4" t="n">
        <v>451.6846420809254</v>
      </c>
      <c r="AC4" t="n">
        <v>408.5764937840977</v>
      </c>
      <c r="AD4" t="n">
        <v>330119.9226851347</v>
      </c>
      <c r="AE4" t="n">
        <v>451684.6420809253</v>
      </c>
      <c r="AF4" t="n">
        <v>2.826754988924615e-06</v>
      </c>
      <c r="AG4" t="n">
        <v>12.11805555555556</v>
      </c>
      <c r="AH4" t="n">
        <v>408576.4937840977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312.207484606855</v>
      </c>
      <c r="AB5" t="n">
        <v>427.1760540612275</v>
      </c>
      <c r="AC5" t="n">
        <v>386.4069710069805</v>
      </c>
      <c r="AD5" t="n">
        <v>312207.484606855</v>
      </c>
      <c r="AE5" t="n">
        <v>427176.0540612275</v>
      </c>
      <c r="AF5" t="n">
        <v>2.937953207122023e-06</v>
      </c>
      <c r="AG5" t="n">
        <v>11.65798611111111</v>
      </c>
      <c r="AH5" t="n">
        <v>386406.9710069805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  <c r="AA6" t="n">
        <v>304.8421701992698</v>
      </c>
      <c r="AB6" t="n">
        <v>417.0985059540305</v>
      </c>
      <c r="AC6" t="n">
        <v>377.2912099472069</v>
      </c>
      <c r="AD6" t="n">
        <v>304842.1701992698</v>
      </c>
      <c r="AE6" t="n">
        <v>417098.5059540306</v>
      </c>
      <c r="AF6" t="n">
        <v>3.051874163806167e-06</v>
      </c>
      <c r="AG6" t="n">
        <v>11.22395833333333</v>
      </c>
      <c r="AH6" t="n">
        <v>377291.2099472069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  <c r="AA7" t="n">
        <v>289.96405175995</v>
      </c>
      <c r="AB7" t="n">
        <v>396.7416079290924</v>
      </c>
      <c r="AC7" t="n">
        <v>358.877145698683</v>
      </c>
      <c r="AD7" t="n">
        <v>289964.05175995</v>
      </c>
      <c r="AE7" t="n">
        <v>396741.6079290924</v>
      </c>
      <c r="AF7" t="n">
        <v>3.127874081566356e-06</v>
      </c>
      <c r="AG7" t="n">
        <v>10.95486111111111</v>
      </c>
      <c r="AH7" t="n">
        <v>358877.145698683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  <c r="AA8" t="n">
        <v>286.7715931483544</v>
      </c>
      <c r="AB8" t="n">
        <v>392.3735452153734</v>
      </c>
      <c r="AC8" t="n">
        <v>354.9259647597469</v>
      </c>
      <c r="AD8" t="n">
        <v>286771.5931483544</v>
      </c>
      <c r="AE8" t="n">
        <v>392373.5452153734</v>
      </c>
      <c r="AF8" t="n">
        <v>3.187261348559648e-06</v>
      </c>
      <c r="AG8" t="n">
        <v>10.74652777777778</v>
      </c>
      <c r="AH8" t="n">
        <v>354925.9647597469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  <c r="AA9" t="n">
        <v>285.8363423679385</v>
      </c>
      <c r="AB9" t="n">
        <v>391.0938938372558</v>
      </c>
      <c r="AC9" t="n">
        <v>353.7684415131548</v>
      </c>
      <c r="AD9" t="n">
        <v>285836.3423679385</v>
      </c>
      <c r="AE9" t="n">
        <v>391093.8938372558</v>
      </c>
      <c r="AF9" t="n">
        <v>3.216264432440094e-06</v>
      </c>
      <c r="AG9" t="n">
        <v>10.65104166666667</v>
      </c>
      <c r="AH9" t="n">
        <v>353768.4415131548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  <c r="AA10" t="n">
        <v>272.7288786070843</v>
      </c>
      <c r="AB10" t="n">
        <v>373.1596836591655</v>
      </c>
      <c r="AC10" t="n">
        <v>337.5458471836394</v>
      </c>
      <c r="AD10" t="n">
        <v>272728.8786070843</v>
      </c>
      <c r="AE10" t="n">
        <v>373159.6836591655</v>
      </c>
      <c r="AF10" t="n">
        <v>3.267246724104768e-06</v>
      </c>
      <c r="AG10" t="n">
        <v>10.48611111111111</v>
      </c>
      <c r="AH10" t="n">
        <v>337545.8471836394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  <c r="AA11" t="n">
        <v>270.9584273505469</v>
      </c>
      <c r="AB11" t="n">
        <v>370.7372741431743</v>
      </c>
      <c r="AC11" t="n">
        <v>335.3546290319812</v>
      </c>
      <c r="AD11" t="n">
        <v>270958.4273505469</v>
      </c>
      <c r="AE11" t="n">
        <v>370737.2741431743</v>
      </c>
      <c r="AF11" t="n">
        <v>3.30185312487096e-06</v>
      </c>
      <c r="AG11" t="n">
        <v>10.37326388888889</v>
      </c>
      <c r="AH11" t="n">
        <v>335354.6290319812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  <c r="AA12" t="n">
        <v>269.2734618806422</v>
      </c>
      <c r="AB12" t="n">
        <v>368.4318300518205</v>
      </c>
      <c r="AC12" t="n">
        <v>333.2692132889951</v>
      </c>
      <c r="AD12" t="n">
        <v>269273.4618806422</v>
      </c>
      <c r="AE12" t="n">
        <v>368431.8300518205</v>
      </c>
      <c r="AF12" t="n">
        <v>3.33590708594419e-06</v>
      </c>
      <c r="AG12" t="n">
        <v>10.26909722222222</v>
      </c>
      <c r="AH12" t="n">
        <v>333269.2132889951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  <c r="AA13" t="n">
        <v>267.7852722414576</v>
      </c>
      <c r="AB13" t="n">
        <v>366.3956233331949</v>
      </c>
      <c r="AC13" t="n">
        <v>331.4273392817611</v>
      </c>
      <c r="AD13" t="n">
        <v>267785.2722414576</v>
      </c>
      <c r="AE13" t="n">
        <v>366395.6233331949</v>
      </c>
      <c r="AF13" t="n">
        <v>3.368106428048195e-06</v>
      </c>
      <c r="AG13" t="n">
        <v>10.17361111111111</v>
      </c>
      <c r="AH13" t="n">
        <v>331427.3392817611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266.8656606304571</v>
      </c>
      <c r="AB14" t="n">
        <v>365.1373701566229</v>
      </c>
      <c r="AC14" t="n">
        <v>330.2891720223917</v>
      </c>
      <c r="AD14" t="n">
        <v>266865.660630457</v>
      </c>
      <c r="AE14" t="n">
        <v>365137.3701566229</v>
      </c>
      <c r="AF14" t="n">
        <v>3.387678577170237e-06</v>
      </c>
      <c r="AG14" t="n">
        <v>10.11284722222222</v>
      </c>
      <c r="AH14" t="n">
        <v>330289.1720223917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  <c r="AA15" t="n">
        <v>264.9154653307934</v>
      </c>
      <c r="AB15" t="n">
        <v>362.4690269110786</v>
      </c>
      <c r="AC15" t="n">
        <v>327.8754917111589</v>
      </c>
      <c r="AD15" t="n">
        <v>264915.4653307934</v>
      </c>
      <c r="AE15" t="n">
        <v>362469.0269110786</v>
      </c>
      <c r="AF15" t="n">
        <v>3.424928796467027e-06</v>
      </c>
      <c r="AG15" t="n">
        <v>10</v>
      </c>
      <c r="AH15" t="n">
        <v>327875.4917111589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  <c r="AA16" t="n">
        <v>263.8489412723686</v>
      </c>
      <c r="AB16" t="n">
        <v>361.0097616426211</v>
      </c>
      <c r="AC16" t="n">
        <v>326.5554966718313</v>
      </c>
      <c r="AD16" t="n">
        <v>263848.9412723686</v>
      </c>
      <c r="AE16" t="n">
        <v>361009.7616426211</v>
      </c>
      <c r="AF16" t="n">
        <v>3.445960964777608e-06</v>
      </c>
      <c r="AG16" t="n">
        <v>9.939236111111111</v>
      </c>
      <c r="AH16" t="n">
        <v>326555.4966718314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  <c r="AA17" t="n">
        <v>252.3790249177362</v>
      </c>
      <c r="AB17" t="n">
        <v>345.3161160690533</v>
      </c>
      <c r="AC17" t="n">
        <v>312.3596306057387</v>
      </c>
      <c r="AD17" t="n">
        <v>252379.0249177362</v>
      </c>
      <c r="AE17" t="n">
        <v>345316.1160690533</v>
      </c>
      <c r="AF17" t="n">
        <v>3.470623451070504e-06</v>
      </c>
      <c r="AG17" t="n">
        <v>9.869791666666666</v>
      </c>
      <c r="AH17" t="n">
        <v>312359.6306057387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  <c r="AA18" t="n">
        <v>252.9026786176198</v>
      </c>
      <c r="AB18" t="n">
        <v>346.0326021632046</v>
      </c>
      <c r="AC18" t="n">
        <v>313.0077362726589</v>
      </c>
      <c r="AD18" t="n">
        <v>252902.6786176199</v>
      </c>
      <c r="AE18" t="n">
        <v>346032.6021632046</v>
      </c>
      <c r="AF18" t="n">
        <v>3.467742872671494e-06</v>
      </c>
      <c r="AG18" t="n">
        <v>9.878472222222221</v>
      </c>
      <c r="AH18" t="n">
        <v>313007.7362726589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252.5923956305747</v>
      </c>
      <c r="AB19" t="n">
        <v>345.6080592916103</v>
      </c>
      <c r="AC19" t="n">
        <v>312.6237111768798</v>
      </c>
      <c r="AD19" t="n">
        <v>252592.3956305747</v>
      </c>
      <c r="AE19" t="n">
        <v>345608.0592916103</v>
      </c>
      <c r="AF19" t="n">
        <v>3.471649410500288e-06</v>
      </c>
      <c r="AG19" t="n">
        <v>9.869791666666666</v>
      </c>
      <c r="AH19" t="n">
        <v>312623.7111768798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251.6623775760792</v>
      </c>
      <c r="AB20" t="n">
        <v>344.3355675599494</v>
      </c>
      <c r="AC20" t="n">
        <v>311.4726642701348</v>
      </c>
      <c r="AD20" t="n">
        <v>251662.3775760792</v>
      </c>
      <c r="AE20" t="n">
        <v>344335.5675599494</v>
      </c>
      <c r="AF20" t="n">
        <v>3.491103179688125e-06</v>
      </c>
      <c r="AG20" t="n">
        <v>9.809027777777779</v>
      </c>
      <c r="AH20" t="n">
        <v>311472.6642701348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  <c r="AA21" t="n">
        <v>250.7460653330935</v>
      </c>
      <c r="AB21" t="n">
        <v>343.0818287242537</v>
      </c>
      <c r="AC21" t="n">
        <v>310.3385805092842</v>
      </c>
      <c r="AD21" t="n">
        <v>250746.0653330935</v>
      </c>
      <c r="AE21" t="n">
        <v>343081.8287242537</v>
      </c>
      <c r="AF21" t="n">
        <v>3.512056428042569e-06</v>
      </c>
      <c r="AG21" t="n">
        <v>9.756944444444445</v>
      </c>
      <c r="AH21" t="n">
        <v>310338.5805092842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250.7223119367455</v>
      </c>
      <c r="AB22" t="n">
        <v>343.0493282794447</v>
      </c>
      <c r="AC22" t="n">
        <v>310.3091818613129</v>
      </c>
      <c r="AD22" t="n">
        <v>250722.3119367455</v>
      </c>
      <c r="AE22" t="n">
        <v>343049.3282794447</v>
      </c>
      <c r="AF22" t="n">
        <v>3.510399108963687e-06</v>
      </c>
      <c r="AG22" t="n">
        <v>9.756944444444445</v>
      </c>
      <c r="AH22" t="n">
        <v>310309.1818613129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249.9698777026827</v>
      </c>
      <c r="AB23" t="n">
        <v>342.0198145653448</v>
      </c>
      <c r="AC23" t="n">
        <v>309.3779234911549</v>
      </c>
      <c r="AD23" t="n">
        <v>249969.8777026827</v>
      </c>
      <c r="AE23" t="n">
        <v>342019.8145653448</v>
      </c>
      <c r="AF23" t="n">
        <v>3.530129097998003e-06</v>
      </c>
      <c r="AG23" t="n">
        <v>9.704861111111111</v>
      </c>
      <c r="AH23" t="n">
        <v>309377.9234911549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249.8493204544363</v>
      </c>
      <c r="AB24" t="n">
        <v>341.8548628196837</v>
      </c>
      <c r="AC24" t="n">
        <v>309.2287145085884</v>
      </c>
      <c r="AD24" t="n">
        <v>249849.3204544363</v>
      </c>
      <c r="AE24" t="n">
        <v>341854.8628196837</v>
      </c>
      <c r="AF24" t="n">
        <v>3.529616118283111e-06</v>
      </c>
      <c r="AG24" t="n">
        <v>9.704861111111111</v>
      </c>
      <c r="AH24" t="n">
        <v>309228.7145085884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  <c r="AA25" t="n">
        <v>248.4654331456853</v>
      </c>
      <c r="AB25" t="n">
        <v>339.9613671510523</v>
      </c>
      <c r="AC25" t="n">
        <v>307.5159314090328</v>
      </c>
      <c r="AD25" t="n">
        <v>248465.4331456853</v>
      </c>
      <c r="AE25" t="n">
        <v>339961.3671510523</v>
      </c>
      <c r="AF25" t="n">
        <v>3.557908922558322e-06</v>
      </c>
      <c r="AG25" t="n">
        <v>9.626736111111111</v>
      </c>
      <c r="AH25" t="n">
        <v>307515.9314090328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  <c r="AA26" t="n">
        <v>248.7510856901981</v>
      </c>
      <c r="AB26" t="n">
        <v>340.3522095645554</v>
      </c>
      <c r="AC26" t="n">
        <v>307.869472371142</v>
      </c>
      <c r="AD26" t="n">
        <v>248751.0856901981</v>
      </c>
      <c r="AE26" t="n">
        <v>340352.2095645554</v>
      </c>
      <c r="AF26" t="n">
        <v>3.550687746571761e-06</v>
      </c>
      <c r="AG26" t="n">
        <v>9.644097222222221</v>
      </c>
      <c r="AH26" t="n">
        <v>307869.472371142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248.166314400047</v>
      </c>
      <c r="AB27" t="n">
        <v>339.5520996870824</v>
      </c>
      <c r="AC27" t="n">
        <v>307.1457238574135</v>
      </c>
      <c r="AD27" t="n">
        <v>248166.3144000469</v>
      </c>
      <c r="AE27" t="n">
        <v>339552.0996870825</v>
      </c>
      <c r="AF27" t="n">
        <v>3.56690579755797e-06</v>
      </c>
      <c r="AG27" t="n">
        <v>9.600694444444445</v>
      </c>
      <c r="AH27" t="n">
        <v>307145.7238574135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248.2972414410845</v>
      </c>
      <c r="AB28" t="n">
        <v>339.7312398407233</v>
      </c>
      <c r="AC28" t="n">
        <v>307.3077671262158</v>
      </c>
      <c r="AD28" t="n">
        <v>248297.2414410845</v>
      </c>
      <c r="AE28" t="n">
        <v>339731.2398407233</v>
      </c>
      <c r="AF28" t="n">
        <v>3.565051178588743e-06</v>
      </c>
      <c r="AG28" t="n">
        <v>9.609375</v>
      </c>
      <c r="AH28" t="n">
        <v>307307.7671262158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  <c r="AA29" t="n">
        <v>247.153963600877</v>
      </c>
      <c r="AB29" t="n">
        <v>338.1669566618937</v>
      </c>
      <c r="AC29" t="n">
        <v>305.8927769384879</v>
      </c>
      <c r="AD29" t="n">
        <v>247153.963600877</v>
      </c>
      <c r="AE29" t="n">
        <v>338166.9566618937</v>
      </c>
      <c r="AF29" t="n">
        <v>3.587543366087864e-06</v>
      </c>
      <c r="AG29" t="n">
        <v>9.548611111111111</v>
      </c>
      <c r="AH29" t="n">
        <v>305892.7769384879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247.3674186415845</v>
      </c>
      <c r="AB30" t="n">
        <v>338.4590152655614</v>
      </c>
      <c r="AC30" t="n">
        <v>306.1569618789284</v>
      </c>
      <c r="AD30" t="n">
        <v>247367.4186415845</v>
      </c>
      <c r="AE30" t="n">
        <v>338459.0152655614</v>
      </c>
      <c r="AF30" t="n">
        <v>3.583755208193276e-06</v>
      </c>
      <c r="AG30" t="n">
        <v>9.557291666666666</v>
      </c>
      <c r="AH30" t="n">
        <v>306156.9618789284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247.1759508054813</v>
      </c>
      <c r="AB31" t="n">
        <v>338.1970405252403</v>
      </c>
      <c r="AC31" t="n">
        <v>305.9199896401397</v>
      </c>
      <c r="AD31" t="n">
        <v>247175.9508054813</v>
      </c>
      <c r="AE31" t="n">
        <v>338197.0405252403</v>
      </c>
      <c r="AF31" t="n">
        <v>3.585925506987051e-06</v>
      </c>
      <c r="AG31" t="n">
        <v>9.548611111111111</v>
      </c>
      <c r="AH31" t="n">
        <v>305919.9896401397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247.1348686544483</v>
      </c>
      <c r="AB32" t="n">
        <v>338.1408301137803</v>
      </c>
      <c r="AC32" t="n">
        <v>305.8691438714577</v>
      </c>
      <c r="AD32" t="n">
        <v>247134.8686544483</v>
      </c>
      <c r="AE32" t="n">
        <v>338140.8301137803</v>
      </c>
      <c r="AF32" t="n">
        <v>3.58564928714057e-06</v>
      </c>
      <c r="AG32" t="n">
        <v>9.548611111111111</v>
      </c>
      <c r="AH32" t="n">
        <v>305869.1438714577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  <c r="AA33" t="n">
        <v>246.0547761933933</v>
      </c>
      <c r="AB33" t="n">
        <v>336.6629999582492</v>
      </c>
      <c r="AC33" t="n">
        <v>304.5323557518223</v>
      </c>
      <c r="AD33" t="n">
        <v>246054.7761933933</v>
      </c>
      <c r="AE33" t="n">
        <v>336662.9999582492</v>
      </c>
      <c r="AF33" t="n">
        <v>3.609127974091407e-06</v>
      </c>
      <c r="AG33" t="n">
        <v>9.487847222222221</v>
      </c>
      <c r="AH33" t="n">
        <v>304532.3557518222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  <c r="AA34" t="n">
        <v>245.3136983311842</v>
      </c>
      <c r="AB34" t="n">
        <v>335.6490245331274</v>
      </c>
      <c r="AC34" t="n">
        <v>303.6151527181503</v>
      </c>
      <c r="AD34" t="n">
        <v>245313.6983311842</v>
      </c>
      <c r="AE34" t="n">
        <v>335649.0245331274</v>
      </c>
      <c r="AF34" t="n">
        <v>3.621123807424272e-06</v>
      </c>
      <c r="AG34" t="n">
        <v>9.461805555555555</v>
      </c>
      <c r="AH34" t="n">
        <v>303615.1527181503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246.5075349696201</v>
      </c>
      <c r="AB35" t="n">
        <v>337.28248449019</v>
      </c>
      <c r="AC35" t="n">
        <v>305.0927175494868</v>
      </c>
      <c r="AD35" t="n">
        <v>246507.5349696201</v>
      </c>
      <c r="AE35" t="n">
        <v>337282.48449019</v>
      </c>
      <c r="AF35" t="n">
        <v>3.600722998762788e-06</v>
      </c>
      <c r="AG35" t="n">
        <v>9.513888888888889</v>
      </c>
      <c r="AH35" t="n">
        <v>305092.7175494868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246.1670881060803</v>
      </c>
      <c r="AB36" t="n">
        <v>336.8166700720394</v>
      </c>
      <c r="AC36" t="n">
        <v>304.6713598056297</v>
      </c>
      <c r="AD36" t="n">
        <v>246167.0881060802</v>
      </c>
      <c r="AE36" t="n">
        <v>336816.6700720394</v>
      </c>
      <c r="AF36" t="n">
        <v>3.602459237797808e-06</v>
      </c>
      <c r="AG36" t="n">
        <v>9.505208333333334</v>
      </c>
      <c r="AH36" t="n">
        <v>304671.3598056297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244.9132582464533</v>
      </c>
      <c r="AB37" t="n">
        <v>335.1011247430291</v>
      </c>
      <c r="AC37" t="n">
        <v>303.1195437150366</v>
      </c>
      <c r="AD37" t="n">
        <v>244913.2582464533</v>
      </c>
      <c r="AE37" t="n">
        <v>335101.1247430291</v>
      </c>
      <c r="AF37" t="n">
        <v>3.627950383630145e-06</v>
      </c>
      <c r="AG37" t="n">
        <v>9.444444444444445</v>
      </c>
      <c r="AH37" t="n">
        <v>303119.5437150366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  <c r="AA38" t="n">
        <v>245.1746525337534</v>
      </c>
      <c r="AB38" t="n">
        <v>335.4587759388151</v>
      </c>
      <c r="AC38" t="n">
        <v>303.4430611826634</v>
      </c>
      <c r="AD38" t="n">
        <v>245174.6525337534</v>
      </c>
      <c r="AE38" t="n">
        <v>335458.7759388151</v>
      </c>
      <c r="AF38" t="n">
        <v>3.62518818516534e-06</v>
      </c>
      <c r="AG38" t="n">
        <v>9.444444444444445</v>
      </c>
      <c r="AH38" t="n">
        <v>303443.0611826634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  <c r="AA39" t="n">
        <v>245.0075829554376</v>
      </c>
      <c r="AB39" t="n">
        <v>335.2301839711739</v>
      </c>
      <c r="AC39" t="n">
        <v>303.236285711583</v>
      </c>
      <c r="AD39" t="n">
        <v>245007.5829554376</v>
      </c>
      <c r="AE39" t="n">
        <v>335230.1839711739</v>
      </c>
      <c r="AF39" t="n">
        <v>3.626727124310017e-06</v>
      </c>
      <c r="AG39" t="n">
        <v>9.444444444444445</v>
      </c>
      <c r="AH39" t="n">
        <v>303236.285711583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244.876591959001</v>
      </c>
      <c r="AB40" t="n">
        <v>335.0509563109346</v>
      </c>
      <c r="AC40" t="n">
        <v>303.0741632876893</v>
      </c>
      <c r="AD40" t="n">
        <v>244876.591959001</v>
      </c>
      <c r="AE40" t="n">
        <v>335050.9563109346</v>
      </c>
      <c r="AF40" t="n">
        <v>3.625267105121478e-06</v>
      </c>
      <c r="AG40" t="n">
        <v>9.444444444444445</v>
      </c>
      <c r="AH40" t="n">
        <v>303074.1632876893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  <c r="AA41" t="n">
        <v>244.7398830230355</v>
      </c>
      <c r="AB41" t="n">
        <v>334.863905113574</v>
      </c>
      <c r="AC41" t="n">
        <v>302.9049639940768</v>
      </c>
      <c r="AD41" t="n">
        <v>244739.8830230355</v>
      </c>
      <c r="AE41" t="n">
        <v>334863.905113574</v>
      </c>
      <c r="AF41" t="n">
        <v>3.62404384580135e-06</v>
      </c>
      <c r="AG41" t="n">
        <v>9.453125</v>
      </c>
      <c r="AH41" t="n">
        <v>302904.9639940768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243.7443842251314</v>
      </c>
      <c r="AB42" t="n">
        <v>333.5018197399749</v>
      </c>
      <c r="AC42" t="n">
        <v>301.6728741368348</v>
      </c>
      <c r="AD42" t="n">
        <v>243744.3842251314</v>
      </c>
      <c r="AE42" t="n">
        <v>333501.8197399749</v>
      </c>
      <c r="AF42" t="n">
        <v>3.652218270142354e-06</v>
      </c>
      <c r="AG42" t="n">
        <v>9.375</v>
      </c>
      <c r="AH42" t="n">
        <v>301672.8741368348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243.675895097706</v>
      </c>
      <c r="AB43" t="n">
        <v>333.4081098943045</v>
      </c>
      <c r="AC43" t="n">
        <v>301.5881078273126</v>
      </c>
      <c r="AD43" t="n">
        <v>243675.8950977061</v>
      </c>
      <c r="AE43" t="n">
        <v>333408.1098943045</v>
      </c>
      <c r="AF43" t="n">
        <v>3.651626370471325e-06</v>
      </c>
      <c r="AG43" t="n">
        <v>9.383680555555555</v>
      </c>
      <c r="AH43" t="n">
        <v>301588.1078273125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244.0569564833791</v>
      </c>
      <c r="AB44" t="n">
        <v>333.9294948934241</v>
      </c>
      <c r="AC44" t="n">
        <v>302.0597325738847</v>
      </c>
      <c r="AD44" t="n">
        <v>244056.9564833791</v>
      </c>
      <c r="AE44" t="n">
        <v>333929.4948934241</v>
      </c>
      <c r="AF44" t="n">
        <v>3.643655454901461e-06</v>
      </c>
      <c r="AG44" t="n">
        <v>9.401041666666666</v>
      </c>
      <c r="AH44" t="n">
        <v>302059.7325738847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244.1111453530684</v>
      </c>
      <c r="AB45" t="n">
        <v>334.0036384955771</v>
      </c>
      <c r="AC45" t="n">
        <v>302.1268000147094</v>
      </c>
      <c r="AD45" t="n">
        <v>244111.1453530684</v>
      </c>
      <c r="AE45" t="n">
        <v>334003.6384955771</v>
      </c>
      <c r="AF45" t="n">
        <v>3.642353275625196e-06</v>
      </c>
      <c r="AG45" t="n">
        <v>9.401041666666666</v>
      </c>
      <c r="AH45" t="n">
        <v>302126.8000147094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243.6918028394311</v>
      </c>
      <c r="AB46" t="n">
        <v>333.4298755683328</v>
      </c>
      <c r="AC46" t="n">
        <v>301.6077962159598</v>
      </c>
      <c r="AD46" t="n">
        <v>243691.8028394311</v>
      </c>
      <c r="AE46" t="n">
        <v>333429.8755683328</v>
      </c>
      <c r="AF46" t="n">
        <v>3.645154934068069e-06</v>
      </c>
      <c r="AG46" t="n">
        <v>9.401041666666666</v>
      </c>
      <c r="AH46" t="n">
        <v>301607.7962159598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243.6586174341464</v>
      </c>
      <c r="AB47" t="n">
        <v>333.3844698327856</v>
      </c>
      <c r="AC47" t="n">
        <v>301.5667239400858</v>
      </c>
      <c r="AD47" t="n">
        <v>243658.6174341463</v>
      </c>
      <c r="AE47" t="n">
        <v>333384.4698327855</v>
      </c>
      <c r="AF47" t="n">
        <v>3.643300315098844e-06</v>
      </c>
      <c r="AG47" t="n">
        <v>9.401041666666666</v>
      </c>
      <c r="AH47" t="n">
        <v>301566.7239400858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  <c r="AA48" t="n">
        <v>242.516820126469</v>
      </c>
      <c r="AB48" t="n">
        <v>331.8222123838801</v>
      </c>
      <c r="AC48" t="n">
        <v>300.1535661494613</v>
      </c>
      <c r="AD48" t="n">
        <v>242516.820126469</v>
      </c>
      <c r="AE48" t="n">
        <v>331822.21238388</v>
      </c>
      <c r="AF48" t="n">
        <v>3.668239021238219e-06</v>
      </c>
      <c r="AG48" t="n">
        <v>9.340277777777779</v>
      </c>
      <c r="AH48" t="n">
        <v>300153.5661494613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242.607349255608</v>
      </c>
      <c r="AB49" t="n">
        <v>331.9460783322312</v>
      </c>
      <c r="AC49" t="n">
        <v>300.2656105055488</v>
      </c>
      <c r="AD49" t="n">
        <v>242607.349255608</v>
      </c>
      <c r="AE49" t="n">
        <v>331946.0783322312</v>
      </c>
      <c r="AF49" t="n">
        <v>3.668120641304014e-06</v>
      </c>
      <c r="AG49" t="n">
        <v>9.340277777777779</v>
      </c>
      <c r="AH49" t="n">
        <v>300265.6105055488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242.3914193305326</v>
      </c>
      <c r="AB50" t="n">
        <v>331.6506334825872</v>
      </c>
      <c r="AC50" t="n">
        <v>299.9983624976953</v>
      </c>
      <c r="AD50" t="n">
        <v>242391.4193305326</v>
      </c>
      <c r="AE50" t="n">
        <v>331650.6334825872</v>
      </c>
      <c r="AF50" t="n">
        <v>3.671159059615298e-06</v>
      </c>
      <c r="AG50" t="n">
        <v>9.331597222222221</v>
      </c>
      <c r="AH50" t="n">
        <v>299998.3624976953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242.3152801666988</v>
      </c>
      <c r="AB51" t="n">
        <v>331.5464565196071</v>
      </c>
      <c r="AC51" t="n">
        <v>299.9041280378487</v>
      </c>
      <c r="AD51" t="n">
        <v>242315.2801666989</v>
      </c>
      <c r="AE51" t="n">
        <v>331546.4565196071</v>
      </c>
      <c r="AF51" t="n">
        <v>3.672697998759975e-06</v>
      </c>
      <c r="AG51" t="n">
        <v>9.322916666666666</v>
      </c>
      <c r="AH51" t="n">
        <v>299904.1280378487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  <c r="AA52" t="n">
        <v>242.9439681902102</v>
      </c>
      <c r="AB52" t="n">
        <v>332.406655209133</v>
      </c>
      <c r="AC52" t="n">
        <v>300.6822305717429</v>
      </c>
      <c r="AD52" t="n">
        <v>242943.9681902102</v>
      </c>
      <c r="AE52" t="n">
        <v>332406.655209133</v>
      </c>
      <c r="AF52" t="n">
        <v>3.661136225185866e-06</v>
      </c>
      <c r="AG52" t="n">
        <v>9.357638888888889</v>
      </c>
      <c r="AH52" t="n">
        <v>300682.2305717429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242.5234348310302</v>
      </c>
      <c r="AB53" t="n">
        <v>331.8312629144808</v>
      </c>
      <c r="AC53" t="n">
        <v>300.161752910124</v>
      </c>
      <c r="AD53" t="n">
        <v>242523.4348310302</v>
      </c>
      <c r="AE53" t="n">
        <v>331831.2629144808</v>
      </c>
      <c r="AF53" t="n">
        <v>3.665397902817278e-06</v>
      </c>
      <c r="AG53" t="n">
        <v>9.348958333333334</v>
      </c>
      <c r="AH53" t="n">
        <v>300161.752910124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242.4505706256907</v>
      </c>
      <c r="AB54" t="n">
        <v>331.7315668941935</v>
      </c>
      <c r="AC54" t="n">
        <v>300.0715717380886</v>
      </c>
      <c r="AD54" t="n">
        <v>242450.5706256907</v>
      </c>
      <c r="AE54" t="n">
        <v>331731.5668941935</v>
      </c>
      <c r="AF54" t="n">
        <v>3.663977343606807e-06</v>
      </c>
      <c r="AG54" t="n">
        <v>9.348958333333334</v>
      </c>
      <c r="AH54" t="n">
        <v>300071.5717380886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  <c r="AA55" t="n">
        <v>242.4118769006257</v>
      </c>
      <c r="AB55" t="n">
        <v>331.6786244325129</v>
      </c>
      <c r="AC55" t="n">
        <v>300.0236820306457</v>
      </c>
      <c r="AD55" t="n">
        <v>242411.8769006257</v>
      </c>
      <c r="AE55" t="n">
        <v>331678.6244325129</v>
      </c>
      <c r="AF55" t="n">
        <v>3.663109224089297e-06</v>
      </c>
      <c r="AG55" t="n">
        <v>9.348958333333334</v>
      </c>
      <c r="AH55" t="n">
        <v>300023.6820306457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242.1457897522216</v>
      </c>
      <c r="AB56" t="n">
        <v>331.3145522571301</v>
      </c>
      <c r="AC56" t="n">
        <v>299.6943563927027</v>
      </c>
      <c r="AD56" t="n">
        <v>242145.7897522215</v>
      </c>
      <c r="AE56" t="n">
        <v>331314.55225713</v>
      </c>
      <c r="AF56" t="n">
        <v>3.665003303036592e-06</v>
      </c>
      <c r="AG56" t="n">
        <v>9.348958333333334</v>
      </c>
      <c r="AH56" t="n">
        <v>299694.3563927027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  <c r="AA57" t="n">
        <v>241.0941305181003</v>
      </c>
      <c r="AB57" t="n">
        <v>329.8756256970752</v>
      </c>
      <c r="AC57" t="n">
        <v>298.3927589639929</v>
      </c>
      <c r="AD57" t="n">
        <v>241094.1305181003</v>
      </c>
      <c r="AE57" t="n">
        <v>329875.6256970752</v>
      </c>
      <c r="AF57" t="n">
        <v>3.687456030557644e-06</v>
      </c>
      <c r="AG57" t="n">
        <v>9.288194444444445</v>
      </c>
      <c r="AH57" t="n">
        <v>298392.7589639929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240.7656815455845</v>
      </c>
      <c r="AB58" t="n">
        <v>329.4262273227333</v>
      </c>
      <c r="AC58" t="n">
        <v>297.9862505397634</v>
      </c>
      <c r="AD58" t="n">
        <v>240765.6815455845</v>
      </c>
      <c r="AE58" t="n">
        <v>329426.2273227333</v>
      </c>
      <c r="AF58" t="n">
        <v>3.693296107311802e-06</v>
      </c>
      <c r="AG58" t="n">
        <v>9.270833333333334</v>
      </c>
      <c r="AH58" t="n">
        <v>297986.2505397634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240.9325430678498</v>
      </c>
      <c r="AB59" t="n">
        <v>329.6545346189073</v>
      </c>
      <c r="AC59" t="n">
        <v>298.1927685080221</v>
      </c>
      <c r="AD59" t="n">
        <v>240932.5430678499</v>
      </c>
      <c r="AE59" t="n">
        <v>329654.5346189074</v>
      </c>
      <c r="AF59" t="n">
        <v>3.692072847991674e-06</v>
      </c>
      <c r="AG59" t="n">
        <v>9.279513888888889</v>
      </c>
      <c r="AH59" t="n">
        <v>298192.7685080221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241.4122670397136</v>
      </c>
      <c r="AB60" t="n">
        <v>330.3109141211391</v>
      </c>
      <c r="AC60" t="n">
        <v>298.7865040717954</v>
      </c>
      <c r="AD60" t="n">
        <v>241412.2670397136</v>
      </c>
      <c r="AE60" t="n">
        <v>330310.9141211391</v>
      </c>
      <c r="AF60" t="n">
        <v>3.683154892948163e-06</v>
      </c>
      <c r="AG60" t="n">
        <v>9.296875</v>
      </c>
      <c r="AH60" t="n">
        <v>298786.5040717954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241.2328898005639</v>
      </c>
      <c r="AB61" t="n">
        <v>330.0654822689692</v>
      </c>
      <c r="AC61" t="n">
        <v>298.5644958911308</v>
      </c>
      <c r="AD61" t="n">
        <v>241232.8898005639</v>
      </c>
      <c r="AE61" t="n">
        <v>330065.4822689692</v>
      </c>
      <c r="AF61" t="n">
        <v>3.686982510820821e-06</v>
      </c>
      <c r="AG61" t="n">
        <v>9.288194444444445</v>
      </c>
      <c r="AH61" t="n">
        <v>298564.4958911308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241.4329182808482</v>
      </c>
      <c r="AB62" t="n">
        <v>330.3391700603278</v>
      </c>
      <c r="AC62" t="n">
        <v>298.8120633038054</v>
      </c>
      <c r="AD62" t="n">
        <v>241432.9182808482</v>
      </c>
      <c r="AE62" t="n">
        <v>330339.1700603278</v>
      </c>
      <c r="AF62" t="n">
        <v>3.683273272882369e-06</v>
      </c>
      <c r="AG62" t="n">
        <v>9.296875</v>
      </c>
      <c r="AH62" t="n">
        <v>298812.0633038054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241.1599612831249</v>
      </c>
      <c r="AB63" t="n">
        <v>329.9656982540301</v>
      </c>
      <c r="AC63" t="n">
        <v>298.4742351225296</v>
      </c>
      <c r="AD63" t="n">
        <v>241159.9612831249</v>
      </c>
      <c r="AE63" t="n">
        <v>329965.6982540301</v>
      </c>
      <c r="AF63" t="n">
        <v>3.687377110601506e-06</v>
      </c>
      <c r="AG63" t="n">
        <v>9.288194444444445</v>
      </c>
      <c r="AH63" t="n">
        <v>298474.2351225297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241.1673964941726</v>
      </c>
      <c r="AB64" t="n">
        <v>329.975871437804</v>
      </c>
      <c r="AC64" t="n">
        <v>298.4834373919223</v>
      </c>
      <c r="AD64" t="n">
        <v>241167.3964941726</v>
      </c>
      <c r="AE64" t="n">
        <v>329975.871437804</v>
      </c>
      <c r="AF64" t="n">
        <v>3.68497005193932e-06</v>
      </c>
      <c r="AG64" t="n">
        <v>9.296875</v>
      </c>
      <c r="AH64" t="n">
        <v>298483.4373919223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241.0307094961732</v>
      </c>
      <c r="AB65" t="n">
        <v>329.7888502569364</v>
      </c>
      <c r="AC65" t="n">
        <v>298.3142652500708</v>
      </c>
      <c r="AD65" t="n">
        <v>241030.7094961732</v>
      </c>
      <c r="AE65" t="n">
        <v>329788.8502569365</v>
      </c>
      <c r="AF65" t="n">
        <v>3.685088431873526e-06</v>
      </c>
      <c r="AG65" t="n">
        <v>9.296875</v>
      </c>
      <c r="AH65" t="n">
        <v>298314.2652500708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240.5560327324765</v>
      </c>
      <c r="AB66" t="n">
        <v>329.1393765675861</v>
      </c>
      <c r="AC66" t="n">
        <v>297.7267764180899</v>
      </c>
      <c r="AD66" t="n">
        <v>240556.0327324765</v>
      </c>
      <c r="AE66" t="n">
        <v>329139.3765675861</v>
      </c>
      <c r="AF66" t="n">
        <v>3.691480948320645e-06</v>
      </c>
      <c r="AG66" t="n">
        <v>9.279513888888889</v>
      </c>
      <c r="AH66" t="n">
        <v>297726.7764180899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240.4244086275526</v>
      </c>
      <c r="AB67" t="n">
        <v>328.9592826603836</v>
      </c>
      <c r="AC67" t="n">
        <v>297.5638704206273</v>
      </c>
      <c r="AD67" t="n">
        <v>240424.4086275526</v>
      </c>
      <c r="AE67" t="n">
        <v>328959.2826603836</v>
      </c>
      <c r="AF67" t="n">
        <v>3.690336608956655e-06</v>
      </c>
      <c r="AG67" t="n">
        <v>9.279513888888889</v>
      </c>
      <c r="AH67" t="n">
        <v>297563.8704206273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  <c r="AA68" t="n">
        <v>240.7993434251616</v>
      </c>
      <c r="AB68" t="n">
        <v>329.472284991428</v>
      </c>
      <c r="AC68" t="n">
        <v>298.0279125292003</v>
      </c>
      <c r="AD68" t="n">
        <v>240799.3434251616</v>
      </c>
      <c r="AE68" t="n">
        <v>329472.284991428</v>
      </c>
      <c r="AF68" t="n">
        <v>3.682405153364859e-06</v>
      </c>
      <c r="AG68" t="n">
        <v>9.305555555555555</v>
      </c>
      <c r="AH68" t="n">
        <v>298027.9125292003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240.4364249348112</v>
      </c>
      <c r="AB69" t="n">
        <v>328.9757239020969</v>
      </c>
      <c r="AC69" t="n">
        <v>297.578742533307</v>
      </c>
      <c r="AD69" t="n">
        <v>240436.4249348112</v>
      </c>
      <c r="AE69" t="n">
        <v>328975.723902097</v>
      </c>
      <c r="AF69" t="n">
        <v>3.684299232312153e-06</v>
      </c>
      <c r="AG69" t="n">
        <v>9.296875</v>
      </c>
      <c r="AH69" t="n">
        <v>297578.742533307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239.4421115793891</v>
      </c>
      <c r="AB70" t="n">
        <v>327.6152605031998</v>
      </c>
      <c r="AC70" t="n">
        <v>296.3481198517778</v>
      </c>
      <c r="AD70" t="n">
        <v>239442.1115793891</v>
      </c>
      <c r="AE70" t="n">
        <v>327615.2605031998</v>
      </c>
      <c r="AF70" t="n">
        <v>3.705647080447284e-06</v>
      </c>
      <c r="AG70" t="n">
        <v>9.244791666666666</v>
      </c>
      <c r="AH70" t="n">
        <v>296348.1198517778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229.0746318221418</v>
      </c>
      <c r="AB71" t="n">
        <v>313.4300173184145</v>
      </c>
      <c r="AC71" t="n">
        <v>283.5166963674301</v>
      </c>
      <c r="AD71" t="n">
        <v>229074.6318221418</v>
      </c>
      <c r="AE71" t="n">
        <v>313430.0173184145</v>
      </c>
      <c r="AF71" t="n">
        <v>3.70892225862698e-06</v>
      </c>
      <c r="AG71" t="n">
        <v>9.236111111111111</v>
      </c>
      <c r="AH71" t="n">
        <v>283516.6963674301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229.1862441248321</v>
      </c>
      <c r="AB72" t="n">
        <v>313.5827301949427</v>
      </c>
      <c r="AC72" t="n">
        <v>283.6548345413563</v>
      </c>
      <c r="AD72" t="n">
        <v>229186.2441248322</v>
      </c>
      <c r="AE72" t="n">
        <v>313582.7301949427</v>
      </c>
      <c r="AF72" t="n">
        <v>3.70805413910947e-06</v>
      </c>
      <c r="AG72" t="n">
        <v>9.236111111111111</v>
      </c>
      <c r="AH72" t="n">
        <v>283654.8345413563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229.2791575547998</v>
      </c>
      <c r="AB73" t="n">
        <v>313.7098584488755</v>
      </c>
      <c r="AC73" t="n">
        <v>283.7698298531594</v>
      </c>
      <c r="AD73" t="n">
        <v>229279.1575547997</v>
      </c>
      <c r="AE73" t="n">
        <v>313709.8584488755</v>
      </c>
      <c r="AF73" t="n">
        <v>3.70777791926299e-06</v>
      </c>
      <c r="AG73" t="n">
        <v>9.236111111111111</v>
      </c>
      <c r="AH73" t="n">
        <v>283769.8298531594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  <c r="AA74" t="n">
        <v>228.8894274502862</v>
      </c>
      <c r="AB74" t="n">
        <v>313.1766125262017</v>
      </c>
      <c r="AC74" t="n">
        <v>283.28747617293</v>
      </c>
      <c r="AD74" t="n">
        <v>228889.4274502862</v>
      </c>
      <c r="AE74" t="n">
        <v>313176.6125262016</v>
      </c>
      <c r="AF74" t="n">
        <v>3.713973135819767e-06</v>
      </c>
      <c r="AG74" t="n">
        <v>9.21875</v>
      </c>
      <c r="AH74" t="n">
        <v>283287.47617293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  <c r="AA75" t="n">
        <v>229.2599057541176</v>
      </c>
      <c r="AB75" t="n">
        <v>313.6835172858527</v>
      </c>
      <c r="AC75" t="n">
        <v>283.7460026537655</v>
      </c>
      <c r="AD75" t="n">
        <v>229259.9057541176</v>
      </c>
      <c r="AE75" t="n">
        <v>313683.5172858527</v>
      </c>
      <c r="AF75" t="n">
        <v>3.70892225862698e-06</v>
      </c>
      <c r="AG75" t="n">
        <v>9.236111111111111</v>
      </c>
      <c r="AH75" t="n">
        <v>283746.0026537655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239.6845024750592</v>
      </c>
      <c r="AB76" t="n">
        <v>327.9469104201871</v>
      </c>
      <c r="AC76" t="n">
        <v>296.6481175661614</v>
      </c>
      <c r="AD76" t="n">
        <v>239684.5024750592</v>
      </c>
      <c r="AE76" t="n">
        <v>327946.9104201871</v>
      </c>
      <c r="AF76" t="n">
        <v>3.704108141302608e-06</v>
      </c>
      <c r="AG76" t="n">
        <v>9.244791666666666</v>
      </c>
      <c r="AH76" t="n">
        <v>296648.1175661614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229.2298740401966</v>
      </c>
      <c r="AB77" t="n">
        <v>313.6424265699604</v>
      </c>
      <c r="AC77" t="n">
        <v>283.7088335781267</v>
      </c>
      <c r="AD77" t="n">
        <v>229229.8740401966</v>
      </c>
      <c r="AE77" t="n">
        <v>313642.4265699604</v>
      </c>
      <c r="AF77" t="n">
        <v>3.707383319482304e-06</v>
      </c>
      <c r="AG77" t="n">
        <v>9.236111111111111</v>
      </c>
      <c r="AH77" t="n">
        <v>283708.8335781267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239.6726415952134</v>
      </c>
      <c r="AB78" t="n">
        <v>327.930681841117</v>
      </c>
      <c r="AC78" t="n">
        <v>296.6334378199008</v>
      </c>
      <c r="AD78" t="n">
        <v>239672.6415952134</v>
      </c>
      <c r="AE78" t="n">
        <v>327930.681841117</v>
      </c>
      <c r="AF78" t="n">
        <v>3.704384361149088e-06</v>
      </c>
      <c r="AG78" t="n">
        <v>9.244791666666666</v>
      </c>
      <c r="AH78" t="n">
        <v>296633.4378199008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239.5836421182914</v>
      </c>
      <c r="AB79" t="n">
        <v>327.8089088304124</v>
      </c>
      <c r="AC79" t="n">
        <v>296.5232866544284</v>
      </c>
      <c r="AD79" t="n">
        <v>239583.6421182913</v>
      </c>
      <c r="AE79" t="n">
        <v>327808.9088304124</v>
      </c>
      <c r="AF79" t="n">
        <v>3.706594119920932e-06</v>
      </c>
      <c r="AG79" t="n">
        <v>9.244791666666666</v>
      </c>
      <c r="AH79" t="n">
        <v>296523.2866544284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229.2589388086403</v>
      </c>
      <c r="AB80" t="n">
        <v>313.682194268392</v>
      </c>
      <c r="AC80" t="n">
        <v>283.7448059032344</v>
      </c>
      <c r="AD80" t="n">
        <v>229258.9388086403</v>
      </c>
      <c r="AE80" t="n">
        <v>313682.194268392</v>
      </c>
      <c r="AF80" t="n">
        <v>3.708172519043677e-06</v>
      </c>
      <c r="AG80" t="n">
        <v>9.236111111111111</v>
      </c>
      <c r="AH80" t="n">
        <v>283744.8059032343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228.987904753809</v>
      </c>
      <c r="AB81" t="n">
        <v>313.3113535173934</v>
      </c>
      <c r="AC81" t="n">
        <v>283.4093576730327</v>
      </c>
      <c r="AD81" t="n">
        <v>228987.904753809</v>
      </c>
      <c r="AE81" t="n">
        <v>313311.3535173934</v>
      </c>
      <c r="AF81" t="n">
        <v>3.710776877596207e-06</v>
      </c>
      <c r="AG81" t="n">
        <v>9.227430555555555</v>
      </c>
      <c r="AH81" t="n">
        <v>283409.3576730327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  <c r="AA82" t="n">
        <v>228.915656602153</v>
      </c>
      <c r="AB82" t="n">
        <v>313.2125004089342</v>
      </c>
      <c r="AC82" t="n">
        <v>283.3199389665036</v>
      </c>
      <c r="AD82" t="n">
        <v>228915.656602153</v>
      </c>
      <c r="AE82" t="n">
        <v>313212.5004089342</v>
      </c>
      <c r="AF82" t="n">
        <v>3.711171477376892e-06</v>
      </c>
      <c r="AG82" t="n">
        <v>9.227430555555555</v>
      </c>
      <c r="AH82" t="n">
        <v>283319.9389665036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  <c r="AA83" t="n">
        <v>239.3497404638367</v>
      </c>
      <c r="AB83" t="n">
        <v>327.488874267775</v>
      </c>
      <c r="AC83" t="n">
        <v>296.2337957412777</v>
      </c>
      <c r="AD83" t="n">
        <v>239349.7404638367</v>
      </c>
      <c r="AE83" t="n">
        <v>327488.874267775</v>
      </c>
      <c r="AF83" t="n">
        <v>3.704305441192951e-06</v>
      </c>
      <c r="AG83" t="n">
        <v>9.244791666666666</v>
      </c>
      <c r="AH83" t="n">
        <v>296233.7957412777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  <c r="AA84" t="n">
        <v>239.2509562630992</v>
      </c>
      <c r="AB84" t="n">
        <v>327.3537133662747</v>
      </c>
      <c r="AC84" t="n">
        <v>296.1115344065169</v>
      </c>
      <c r="AD84" t="n">
        <v>239250.9562630992</v>
      </c>
      <c r="AE84" t="n">
        <v>327353.7133662747</v>
      </c>
      <c r="AF84" t="n">
        <v>3.70458166103943e-06</v>
      </c>
      <c r="AG84" t="n">
        <v>9.244791666666666</v>
      </c>
      <c r="AH84" t="n">
        <v>296111.5344065169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238.9825954102986</v>
      </c>
      <c r="AB85" t="n">
        <v>326.9865302082278</v>
      </c>
      <c r="AC85" t="n">
        <v>295.7793946937292</v>
      </c>
      <c r="AD85" t="n">
        <v>238982.5954102986</v>
      </c>
      <c r="AE85" t="n">
        <v>326986.5302082278</v>
      </c>
      <c r="AF85" t="n">
        <v>3.704660580995568e-06</v>
      </c>
      <c r="AG85" t="n">
        <v>9.244791666666666</v>
      </c>
      <c r="AH85" t="n">
        <v>295779.3946937292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239.0019188776663</v>
      </c>
      <c r="AB86" t="n">
        <v>327.0129694287715</v>
      </c>
      <c r="AC86" t="n">
        <v>295.8033105921718</v>
      </c>
      <c r="AD86" t="n">
        <v>239001.9188776663</v>
      </c>
      <c r="AE86" t="n">
        <v>327012.9694287715</v>
      </c>
      <c r="AF86" t="n">
        <v>3.704305441192951e-06</v>
      </c>
      <c r="AG86" t="n">
        <v>9.244791666666666</v>
      </c>
      <c r="AH86" t="n">
        <v>295803.3105921719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238.6522914335321</v>
      </c>
      <c r="AB87" t="n">
        <v>326.534593735233</v>
      </c>
      <c r="AC87" t="n">
        <v>295.3705904034201</v>
      </c>
      <c r="AD87" t="n">
        <v>238652.2914335321</v>
      </c>
      <c r="AE87" t="n">
        <v>326534.5937352331</v>
      </c>
      <c r="AF87" t="n">
        <v>3.705726000403421e-06</v>
      </c>
      <c r="AG87" t="n">
        <v>9.244791666666666</v>
      </c>
      <c r="AH87" t="n">
        <v>295370.5904034202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228.0526799225964</v>
      </c>
      <c r="AB88" t="n">
        <v>312.0317376441214</v>
      </c>
      <c r="AC88" t="n">
        <v>282.2518665427532</v>
      </c>
      <c r="AD88" t="n">
        <v>228052.6799225964</v>
      </c>
      <c r="AE88" t="n">
        <v>312031.7376441214</v>
      </c>
      <c r="AF88" t="n">
        <v>3.70690979974548e-06</v>
      </c>
      <c r="AG88" t="n">
        <v>9.236111111111111</v>
      </c>
      <c r="AH88" t="n">
        <v>282251.8665427532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  <c r="AA89" t="n">
        <v>227.7027746867621</v>
      </c>
      <c r="AB89" t="n">
        <v>311.5529818637236</v>
      </c>
      <c r="AC89" t="n">
        <v>281.8188025420984</v>
      </c>
      <c r="AD89" t="n">
        <v>227702.7746867621</v>
      </c>
      <c r="AE89" t="n">
        <v>311552.9818637236</v>
      </c>
      <c r="AF89" t="n">
        <v>3.709987678034834e-06</v>
      </c>
      <c r="AG89" t="n">
        <v>9.236111111111111</v>
      </c>
      <c r="AH89" t="n">
        <v>281818.8025420984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238.0093523956498</v>
      </c>
      <c r="AB90" t="n">
        <v>325.6548961791345</v>
      </c>
      <c r="AC90" t="n">
        <v>294.574849947412</v>
      </c>
      <c r="AD90" t="n">
        <v>238009.3523956498</v>
      </c>
      <c r="AE90" t="n">
        <v>325654.8961791345</v>
      </c>
      <c r="AF90" t="n">
        <v>3.70517356071046e-06</v>
      </c>
      <c r="AG90" t="n">
        <v>9.244791666666666</v>
      </c>
      <c r="AH90" t="n">
        <v>294574.849947412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  <c r="AA91" t="n">
        <v>226.8093420792719</v>
      </c>
      <c r="AB91" t="n">
        <v>310.3305479546912</v>
      </c>
      <c r="AC91" t="n">
        <v>280.7130360096469</v>
      </c>
      <c r="AD91" t="n">
        <v>226809.3420792719</v>
      </c>
      <c r="AE91" t="n">
        <v>310330.5479546912</v>
      </c>
      <c r="AF91" t="n">
        <v>3.727823588121856e-06</v>
      </c>
      <c r="AG91" t="n">
        <v>9.192708333333334</v>
      </c>
      <c r="AH91" t="n">
        <v>280713.036009647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  <c r="AA92" t="n">
        <v>226.8908987440909</v>
      </c>
      <c r="AB92" t="n">
        <v>310.4421373815227</v>
      </c>
      <c r="AC92" t="n">
        <v>280.8139754981984</v>
      </c>
      <c r="AD92" t="n">
        <v>226890.8987440909</v>
      </c>
      <c r="AE92" t="n">
        <v>310442.1373815227</v>
      </c>
      <c r="AF92" t="n">
        <v>3.727507908297307e-06</v>
      </c>
      <c r="AG92" t="n">
        <v>9.192708333333334</v>
      </c>
      <c r="AH92" t="n">
        <v>280813.9754981984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226.9146202249901</v>
      </c>
      <c r="AB93" t="n">
        <v>310.4745941582068</v>
      </c>
      <c r="AC93" t="n">
        <v>280.8433346456691</v>
      </c>
      <c r="AD93" t="n">
        <v>226914.6202249901</v>
      </c>
      <c r="AE93" t="n">
        <v>310474.5941582068</v>
      </c>
      <c r="AF93" t="n">
        <v>3.728020888012199e-06</v>
      </c>
      <c r="AG93" t="n">
        <v>9.184027777777779</v>
      </c>
      <c r="AH93" t="n">
        <v>280843.3346456692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227.0061175825136</v>
      </c>
      <c r="AB94" t="n">
        <v>310.5997848793489</v>
      </c>
      <c r="AC94" t="n">
        <v>280.9565773400918</v>
      </c>
      <c r="AD94" t="n">
        <v>227006.1175825135</v>
      </c>
      <c r="AE94" t="n">
        <v>310599.7848793489</v>
      </c>
      <c r="AF94" t="n">
        <v>3.727507908297307e-06</v>
      </c>
      <c r="AG94" t="n">
        <v>9.192708333333334</v>
      </c>
      <c r="AH94" t="n">
        <v>280956.5773400918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  <c r="AA95" t="n">
        <v>226.7516080871729</v>
      </c>
      <c r="AB95" t="n">
        <v>310.2515537596574</v>
      </c>
      <c r="AC95" t="n">
        <v>280.6415809097181</v>
      </c>
      <c r="AD95" t="n">
        <v>226751.6080871728</v>
      </c>
      <c r="AE95" t="n">
        <v>310251.5537596574</v>
      </c>
      <c r="AF95" t="n">
        <v>3.731927425840994e-06</v>
      </c>
      <c r="AG95" t="n">
        <v>9.175347222222221</v>
      </c>
      <c r="AH95" t="n">
        <v>280641.5809097181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  <c r="AA96" t="n">
        <v>226.7328125703878</v>
      </c>
      <c r="AB96" t="n">
        <v>310.2258369043924</v>
      </c>
      <c r="AC96" t="n">
        <v>280.6183184350257</v>
      </c>
      <c r="AD96" t="n">
        <v>226732.8125703878</v>
      </c>
      <c r="AE96" t="n">
        <v>310225.8369043924</v>
      </c>
      <c r="AF96" t="n">
        <v>3.73145390610417e-06</v>
      </c>
      <c r="AG96" t="n">
        <v>9.184027777777779</v>
      </c>
      <c r="AH96" t="n">
        <v>280618.3184350257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  <c r="AA97" t="n">
        <v>226.9396995288526</v>
      </c>
      <c r="AB97" t="n">
        <v>310.5089087681723</v>
      </c>
      <c r="AC97" t="n">
        <v>280.8743743174204</v>
      </c>
      <c r="AD97" t="n">
        <v>226939.6995288526</v>
      </c>
      <c r="AE97" t="n">
        <v>310508.9087681723</v>
      </c>
      <c r="AF97" t="n">
        <v>3.726560868823659e-06</v>
      </c>
      <c r="AG97" t="n">
        <v>9.192708333333334</v>
      </c>
      <c r="AH97" t="n">
        <v>280874.3743174204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226.8742991805251</v>
      </c>
      <c r="AB98" t="n">
        <v>310.4194251263309</v>
      </c>
      <c r="AC98" t="n">
        <v>280.7934308687653</v>
      </c>
      <c r="AD98" t="n">
        <v>226874.2991805251</v>
      </c>
      <c r="AE98" t="n">
        <v>310419.4251263309</v>
      </c>
      <c r="AF98" t="n">
        <v>3.728020888012199e-06</v>
      </c>
      <c r="AG98" t="n">
        <v>9.184027777777779</v>
      </c>
      <c r="AH98" t="n">
        <v>280793.4308687653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226.8934469264467</v>
      </c>
      <c r="AB99" t="n">
        <v>310.4456239170397</v>
      </c>
      <c r="AC99" t="n">
        <v>280.817129283659</v>
      </c>
      <c r="AD99" t="n">
        <v>226893.4469264467</v>
      </c>
      <c r="AE99" t="n">
        <v>310445.6239170397</v>
      </c>
      <c r="AF99" t="n">
        <v>3.72711330851662e-06</v>
      </c>
      <c r="AG99" t="n">
        <v>9.192708333333334</v>
      </c>
      <c r="AH99" t="n">
        <v>280817.129283659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226.8311193678614</v>
      </c>
      <c r="AB100" t="n">
        <v>310.3603446016855</v>
      </c>
      <c r="AC100" t="n">
        <v>280.739988906472</v>
      </c>
      <c r="AD100" t="n">
        <v>226831.1193678614</v>
      </c>
      <c r="AE100" t="n">
        <v>310360.3446016855</v>
      </c>
      <c r="AF100" t="n">
        <v>3.726245188999111e-06</v>
      </c>
      <c r="AG100" t="n">
        <v>9.192708333333334</v>
      </c>
      <c r="AH100" t="n">
        <v>280739.988906472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  <c r="AA101" t="n">
        <v>226.6246671350227</v>
      </c>
      <c r="AB101" t="n">
        <v>310.0778675486862</v>
      </c>
      <c r="AC101" t="n">
        <v>280.4844710669518</v>
      </c>
      <c r="AD101" t="n">
        <v>226624.6671350228</v>
      </c>
      <c r="AE101" t="n">
        <v>310077.8675486862</v>
      </c>
      <c r="AF101" t="n">
        <v>3.729480907200738e-06</v>
      </c>
      <c r="AG101" t="n">
        <v>9.184027777777779</v>
      </c>
      <c r="AH101" t="n">
        <v>280484.4710669518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  <c r="AA102" t="n">
        <v>226.4836965755499</v>
      </c>
      <c r="AB102" t="n">
        <v>309.8849854100334</v>
      </c>
      <c r="AC102" t="n">
        <v>280.3099973289001</v>
      </c>
      <c r="AD102" t="n">
        <v>226483.6965755499</v>
      </c>
      <c r="AE102" t="n">
        <v>309884.9854100334</v>
      </c>
      <c r="AF102" t="n">
        <v>3.731532826060308e-06</v>
      </c>
      <c r="AG102" t="n">
        <v>9.175347222222221</v>
      </c>
      <c r="AH102" t="n">
        <v>280309.9973289001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226.5745063411764</v>
      </c>
      <c r="AB103" t="n">
        <v>310.0092353376075</v>
      </c>
      <c r="AC103" t="n">
        <v>280.4223890177726</v>
      </c>
      <c r="AD103" t="n">
        <v>226574.5063411764</v>
      </c>
      <c r="AE103" t="n">
        <v>310009.2353376076</v>
      </c>
      <c r="AF103" t="n">
        <v>3.729401987244602e-06</v>
      </c>
      <c r="AG103" t="n">
        <v>9.184027777777779</v>
      </c>
      <c r="AH103" t="n">
        <v>280422.3890177726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226.6761411630627</v>
      </c>
      <c r="AB104" t="n">
        <v>310.1482965847242</v>
      </c>
      <c r="AC104" t="n">
        <v>280.5481784546381</v>
      </c>
      <c r="AD104" t="n">
        <v>226676.1411630627</v>
      </c>
      <c r="AE104" t="n">
        <v>310148.2965847242</v>
      </c>
      <c r="AF104" t="n">
        <v>3.727310608406964e-06</v>
      </c>
      <c r="AG104" t="n">
        <v>9.192708333333334</v>
      </c>
      <c r="AH104" t="n">
        <v>280548.1784546381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226.6028516480343</v>
      </c>
      <c r="AB105" t="n">
        <v>310.0480186369573</v>
      </c>
      <c r="AC105" t="n">
        <v>280.4574708934651</v>
      </c>
      <c r="AD105" t="n">
        <v>226602.8516480344</v>
      </c>
      <c r="AE105" t="n">
        <v>310048.0186369573</v>
      </c>
      <c r="AF105" t="n">
        <v>3.727507908297307e-06</v>
      </c>
      <c r="AG105" t="n">
        <v>9.192708333333334</v>
      </c>
      <c r="AH105" t="n">
        <v>280457.4708934651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  <c r="AA106" t="n">
        <v>226.6368439831793</v>
      </c>
      <c r="AB106" t="n">
        <v>310.0945284495386</v>
      </c>
      <c r="AC106" t="n">
        <v>280.4995418748105</v>
      </c>
      <c r="AD106" t="n">
        <v>226636.8439831793</v>
      </c>
      <c r="AE106" t="n">
        <v>310094.5284495386</v>
      </c>
      <c r="AF106" t="n">
        <v>3.726166269042973e-06</v>
      </c>
      <c r="AG106" t="n">
        <v>9.192708333333334</v>
      </c>
      <c r="AH106" t="n">
        <v>280499.5418748105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  <c r="AA107" t="n">
        <v>226.5768808046691</v>
      </c>
      <c r="AB107" t="n">
        <v>310.0124841833123</v>
      </c>
      <c r="AC107" t="n">
        <v>280.4253277982031</v>
      </c>
      <c r="AD107" t="n">
        <v>226576.8808046691</v>
      </c>
      <c r="AE107" t="n">
        <v>310012.4841833123</v>
      </c>
      <c r="AF107" t="n">
        <v>3.725455989437738e-06</v>
      </c>
      <c r="AG107" t="n">
        <v>9.192708333333334</v>
      </c>
      <c r="AH107" t="n">
        <v>280425.327798203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  <c r="AA108" t="n">
        <v>226.2545084221032</v>
      </c>
      <c r="AB108" t="n">
        <v>309.5714000674201</v>
      </c>
      <c r="AC108" t="n">
        <v>280.026340131266</v>
      </c>
      <c r="AD108" t="n">
        <v>226254.5084221032</v>
      </c>
      <c r="AE108" t="n">
        <v>309571.4000674201</v>
      </c>
      <c r="AF108" t="n">
        <v>3.729559827156875e-06</v>
      </c>
      <c r="AG108" t="n">
        <v>9.184027777777779</v>
      </c>
      <c r="AH108" t="n">
        <v>280026.340131266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226.0052629845982</v>
      </c>
      <c r="AB109" t="n">
        <v>309.2303714638933</v>
      </c>
      <c r="AC109" t="n">
        <v>279.717858819023</v>
      </c>
      <c r="AD109" t="n">
        <v>226005.2629845982</v>
      </c>
      <c r="AE109" t="n">
        <v>309230.3714638933</v>
      </c>
      <c r="AF109" t="n">
        <v>3.730743626498934e-06</v>
      </c>
      <c r="AG109" t="n">
        <v>9.184027777777779</v>
      </c>
      <c r="AH109" t="n">
        <v>279717.858819023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226.061323107448</v>
      </c>
      <c r="AB110" t="n">
        <v>309.3070753971743</v>
      </c>
      <c r="AC110" t="n">
        <v>279.7872422365664</v>
      </c>
      <c r="AD110" t="n">
        <v>226061.323107448</v>
      </c>
      <c r="AE110" t="n">
        <v>309307.0753971743</v>
      </c>
      <c r="AF110" t="n">
        <v>3.727507908297307e-06</v>
      </c>
      <c r="AG110" t="n">
        <v>9.192708333333334</v>
      </c>
      <c r="AH110" t="n">
        <v>279787.2422365664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226.0884976959793</v>
      </c>
      <c r="AB111" t="n">
        <v>309.3442568680611</v>
      </c>
      <c r="AC111" t="n">
        <v>279.8208751600562</v>
      </c>
      <c r="AD111" t="n">
        <v>226088.4976959793</v>
      </c>
      <c r="AE111" t="n">
        <v>309344.256868061</v>
      </c>
      <c r="AF111" t="n">
        <v>3.726758168714003e-06</v>
      </c>
      <c r="AG111" t="n">
        <v>9.192708333333334</v>
      </c>
      <c r="AH111" t="n">
        <v>279820.8751600562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225.9288014885952</v>
      </c>
      <c r="AB112" t="n">
        <v>309.1257534718188</v>
      </c>
      <c r="AC112" t="n">
        <v>279.6232254212798</v>
      </c>
      <c r="AD112" t="n">
        <v>225928.8014885952</v>
      </c>
      <c r="AE112" t="n">
        <v>309125.7534718188</v>
      </c>
      <c r="AF112" t="n">
        <v>3.726955468604346e-06</v>
      </c>
      <c r="AG112" t="n">
        <v>9.192708333333334</v>
      </c>
      <c r="AH112" t="n">
        <v>279623.2254212798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225.829192120115</v>
      </c>
      <c r="AB113" t="n">
        <v>308.9894635394091</v>
      </c>
      <c r="AC113" t="n">
        <v>279.4999428087352</v>
      </c>
      <c r="AD113" t="n">
        <v>225829.192120115</v>
      </c>
      <c r="AE113" t="n">
        <v>308989.4635394091</v>
      </c>
      <c r="AF113" t="n">
        <v>3.725377069481601e-06</v>
      </c>
      <c r="AG113" t="n">
        <v>9.192708333333334</v>
      </c>
      <c r="AH113" t="n">
        <v>279499.9428087352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  <c r="AA114" t="n">
        <v>225.5353599956827</v>
      </c>
      <c r="AB114" t="n">
        <v>308.5874294638026</v>
      </c>
      <c r="AC114" t="n">
        <v>279.136278301046</v>
      </c>
      <c r="AD114" t="n">
        <v>225535.3599956827</v>
      </c>
      <c r="AE114" t="n">
        <v>308587.4294638026</v>
      </c>
      <c r="AF114" t="n">
        <v>3.727034388560484e-06</v>
      </c>
      <c r="AG114" t="n">
        <v>9.192708333333334</v>
      </c>
      <c r="AH114" t="n">
        <v>279136.278301046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  <c r="AA115" t="n">
        <v>225.4673594004708</v>
      </c>
      <c r="AB115" t="n">
        <v>308.4943880494592</v>
      </c>
      <c r="AC115" t="n">
        <v>279.052116628703</v>
      </c>
      <c r="AD115" t="n">
        <v>225467.3594004708</v>
      </c>
      <c r="AE115" t="n">
        <v>308494.3880494592</v>
      </c>
      <c r="AF115" t="n">
        <v>3.729757127047219e-06</v>
      </c>
      <c r="AG115" t="n">
        <v>9.184027777777779</v>
      </c>
      <c r="AH115" t="n">
        <v>279052.116628703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225.2139830503943</v>
      </c>
      <c r="AB116" t="n">
        <v>308.1477073491091</v>
      </c>
      <c r="AC116" t="n">
        <v>278.7385226478248</v>
      </c>
      <c r="AD116" t="n">
        <v>225213.9830503943</v>
      </c>
      <c r="AE116" t="n">
        <v>308147.7073491091</v>
      </c>
      <c r="AF116" t="n">
        <v>3.729480907200738e-06</v>
      </c>
      <c r="AG116" t="n">
        <v>9.184027777777779</v>
      </c>
      <c r="AH116" t="n">
        <v>278738.5226478248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225.2552196161422</v>
      </c>
      <c r="AB117" t="n">
        <v>308.2041290375942</v>
      </c>
      <c r="AC117" t="n">
        <v>278.7895595295493</v>
      </c>
      <c r="AD117" t="n">
        <v>225255.2196161422</v>
      </c>
      <c r="AE117" t="n">
        <v>308204.1290375942</v>
      </c>
      <c r="AF117" t="n">
        <v>3.725258689547395e-06</v>
      </c>
      <c r="AG117" t="n">
        <v>9.192708333333334</v>
      </c>
      <c r="AH117" t="n">
        <v>278789.5595295493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224.9326868107928</v>
      </c>
      <c r="AB118" t="n">
        <v>307.7628254241722</v>
      </c>
      <c r="AC118" t="n">
        <v>278.3903733136186</v>
      </c>
      <c r="AD118" t="n">
        <v>224932.6868107928</v>
      </c>
      <c r="AE118" t="n">
        <v>307762.8254241722</v>
      </c>
      <c r="AF118" t="n">
        <v>3.726363568933316e-06</v>
      </c>
      <c r="AG118" t="n">
        <v>9.192708333333334</v>
      </c>
      <c r="AH118" t="n">
        <v>278390.3733136186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224.8574003556558</v>
      </c>
      <c r="AB119" t="n">
        <v>307.6598151748498</v>
      </c>
      <c r="AC119" t="n">
        <v>278.2971942179157</v>
      </c>
      <c r="AD119" t="n">
        <v>224857.4003556558</v>
      </c>
      <c r="AE119" t="n">
        <v>307659.8151748498</v>
      </c>
      <c r="AF119" t="n">
        <v>3.724982469700914e-06</v>
      </c>
      <c r="AG119" t="n">
        <v>9.192708333333334</v>
      </c>
      <c r="AH119" t="n">
        <v>278297.1942179157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  <c r="AA120" t="n">
        <v>224.705891646388</v>
      </c>
      <c r="AB120" t="n">
        <v>307.4525142747372</v>
      </c>
      <c r="AC120" t="n">
        <v>278.1096778247612</v>
      </c>
      <c r="AD120" t="n">
        <v>224705.891646388</v>
      </c>
      <c r="AE120" t="n">
        <v>307452.5142747372</v>
      </c>
      <c r="AF120" t="n">
        <v>3.725061389657051e-06</v>
      </c>
      <c r="AG120" t="n">
        <v>9.192708333333334</v>
      </c>
      <c r="AH120" t="n">
        <v>278109.6778247612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  <c r="AA121" t="n">
        <v>224.3169071875607</v>
      </c>
      <c r="AB121" t="n">
        <v>306.9202885773868</v>
      </c>
      <c r="AC121" t="n">
        <v>277.6282470009822</v>
      </c>
      <c r="AD121" t="n">
        <v>224316.9071875607</v>
      </c>
      <c r="AE121" t="n">
        <v>306920.2885773868</v>
      </c>
      <c r="AF121" t="n">
        <v>3.728297107858679e-06</v>
      </c>
      <c r="AG121" t="n">
        <v>9.184027777777779</v>
      </c>
      <c r="AH121" t="n">
        <v>277628.2470009822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223.9507384481906</v>
      </c>
      <c r="AB122" t="n">
        <v>306.4192803539562</v>
      </c>
      <c r="AC122" t="n">
        <v>277.1750542992262</v>
      </c>
      <c r="AD122" t="n">
        <v>223950.7384481906</v>
      </c>
      <c r="AE122" t="n">
        <v>306419.2803539562</v>
      </c>
      <c r="AF122" t="n">
        <v>3.729875506981424e-06</v>
      </c>
      <c r="AG122" t="n">
        <v>9.184027777777779</v>
      </c>
      <c r="AH122" t="n">
        <v>277175.0542992263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223.8937939503619</v>
      </c>
      <c r="AB123" t="n">
        <v>306.3413663798131</v>
      </c>
      <c r="AC123" t="n">
        <v>277.1045763254224</v>
      </c>
      <c r="AD123" t="n">
        <v>223893.7939503619</v>
      </c>
      <c r="AE123" t="n">
        <v>306341.3663798131</v>
      </c>
      <c r="AF123" t="n">
        <v>3.726442488889454e-06</v>
      </c>
      <c r="AG123" t="n">
        <v>9.192708333333334</v>
      </c>
      <c r="AH123" t="n">
        <v>277104.5763254224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223.775211942154</v>
      </c>
      <c r="AB124" t="n">
        <v>306.1791172447141</v>
      </c>
      <c r="AC124" t="n">
        <v>276.9578120200591</v>
      </c>
      <c r="AD124" t="n">
        <v>223775.211942154</v>
      </c>
      <c r="AE124" t="n">
        <v>306179.1172447141</v>
      </c>
      <c r="AF124" t="n">
        <v>3.724903549744777e-06</v>
      </c>
      <c r="AG124" t="n">
        <v>9.192708333333334</v>
      </c>
      <c r="AH124" t="n">
        <v>276957.8120200591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223.5013380960568</v>
      </c>
      <c r="AB125" t="n">
        <v>305.8043909660227</v>
      </c>
      <c r="AC125" t="n">
        <v>276.6188490914743</v>
      </c>
      <c r="AD125" t="n">
        <v>223501.3380960568</v>
      </c>
      <c r="AE125" t="n">
        <v>305804.3909660227</v>
      </c>
      <c r="AF125" t="n">
        <v>3.724193270139542e-06</v>
      </c>
      <c r="AG125" t="n">
        <v>9.201388888888889</v>
      </c>
      <c r="AH125" t="n">
        <v>276618.8490914743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223.4927284206639</v>
      </c>
      <c r="AB126" t="n">
        <v>305.7926108283182</v>
      </c>
      <c r="AC126" t="n">
        <v>276.6081932335787</v>
      </c>
      <c r="AD126" t="n">
        <v>223492.7284206639</v>
      </c>
      <c r="AE126" t="n">
        <v>305792.6108283182</v>
      </c>
      <c r="AF126" t="n">
        <v>3.724903549744777e-06</v>
      </c>
      <c r="AG126" t="n">
        <v>9.192708333333334</v>
      </c>
      <c r="AH126" t="n">
        <v>276608.1932335787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  <c r="AA127" t="n">
        <v>223.4434982495319</v>
      </c>
      <c r="AB127" t="n">
        <v>305.7252519362934</v>
      </c>
      <c r="AC127" t="n">
        <v>276.54726297967</v>
      </c>
      <c r="AD127" t="n">
        <v>223443.4982495319</v>
      </c>
      <c r="AE127" t="n">
        <v>305725.2519362934</v>
      </c>
      <c r="AF127" t="n">
        <v>3.723917050293062e-06</v>
      </c>
      <c r="AG127" t="n">
        <v>9.201388888888889</v>
      </c>
      <c r="AH127" t="n">
        <v>276547.26297967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  <c r="AA128" t="n">
        <v>223.4383999676736</v>
      </c>
      <c r="AB128" t="n">
        <v>305.7182762421347</v>
      </c>
      <c r="AC128" t="n">
        <v>276.5409530359713</v>
      </c>
      <c r="AD128" t="n">
        <v>223438.3999676736</v>
      </c>
      <c r="AE128" t="n">
        <v>305718.2762421347</v>
      </c>
      <c r="AF128" t="n">
        <v>3.722457031104522e-06</v>
      </c>
      <c r="AG128" t="n">
        <v>9.201388888888889</v>
      </c>
      <c r="AH128" t="n">
        <v>276540.9530359713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  <c r="AA129" t="n">
        <v>222.5665654657696</v>
      </c>
      <c r="AB129" t="n">
        <v>304.5253938140066</v>
      </c>
      <c r="AC129" t="n">
        <v>275.4619176325623</v>
      </c>
      <c r="AD129" t="n">
        <v>222566.5654657696</v>
      </c>
      <c r="AE129" t="n">
        <v>304525.3938140066</v>
      </c>
      <c r="AF129" t="n">
        <v>3.747593037134241e-06</v>
      </c>
      <c r="AG129" t="n">
        <v>9.140625</v>
      </c>
      <c r="AH129" t="n">
        <v>275461.9176325623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4.6132</v>
      </c>
      <c r="E2" t="n">
        <v>21.68</v>
      </c>
      <c r="F2" t="n">
        <v>10.79</v>
      </c>
      <c r="G2" t="n">
        <v>4.56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195.77</v>
      </c>
      <c r="Q2" t="n">
        <v>198.2</v>
      </c>
      <c r="R2" t="n">
        <v>119.2</v>
      </c>
      <c r="S2" t="n">
        <v>21.27</v>
      </c>
      <c r="T2" t="n">
        <v>45577.11</v>
      </c>
      <c r="U2" t="n">
        <v>0.18</v>
      </c>
      <c r="V2" t="n">
        <v>0.5600000000000001</v>
      </c>
      <c r="W2" t="n">
        <v>0.33</v>
      </c>
      <c r="X2" t="n">
        <v>2.93</v>
      </c>
      <c r="Y2" t="n">
        <v>1</v>
      </c>
      <c r="Z2" t="n">
        <v>10</v>
      </c>
      <c r="AA2" t="n">
        <v>630.2173811513979</v>
      </c>
      <c r="AB2" t="n">
        <v>862.2912241199464</v>
      </c>
      <c r="AC2" t="n">
        <v>779.9953599232722</v>
      </c>
      <c r="AD2" t="n">
        <v>630217.3811513979</v>
      </c>
      <c r="AE2" t="n">
        <v>862291.2241199464</v>
      </c>
      <c r="AF2" t="n">
        <v>1.630663460191296e-06</v>
      </c>
      <c r="AG2" t="n">
        <v>18.81944444444444</v>
      </c>
      <c r="AH2" t="n">
        <v>779995.3599232722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5.3161</v>
      </c>
      <c r="E3" t="n">
        <v>18.81</v>
      </c>
      <c r="F3" t="n">
        <v>9.98</v>
      </c>
      <c r="G3" t="n">
        <v>5.7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180.93</v>
      </c>
      <c r="Q3" t="n">
        <v>198.13</v>
      </c>
      <c r="R3" t="n">
        <v>93.90000000000001</v>
      </c>
      <c r="S3" t="n">
        <v>21.27</v>
      </c>
      <c r="T3" t="n">
        <v>33114.17</v>
      </c>
      <c r="U3" t="n">
        <v>0.23</v>
      </c>
      <c r="V3" t="n">
        <v>0.61</v>
      </c>
      <c r="W3" t="n">
        <v>0.27</v>
      </c>
      <c r="X3" t="n">
        <v>2.13</v>
      </c>
      <c r="Y3" t="n">
        <v>1</v>
      </c>
      <c r="Z3" t="n">
        <v>10</v>
      </c>
      <c r="AA3" t="n">
        <v>525.2111562750874</v>
      </c>
      <c r="AB3" t="n">
        <v>718.6170746964857</v>
      </c>
      <c r="AC3" t="n">
        <v>650.0332696728512</v>
      </c>
      <c r="AD3" t="n">
        <v>525211.1562750874</v>
      </c>
      <c r="AE3" t="n">
        <v>718617.0746964857</v>
      </c>
      <c r="AF3" t="n">
        <v>1.87912295602249e-06</v>
      </c>
      <c r="AG3" t="n">
        <v>16.328125</v>
      </c>
      <c r="AH3" t="n">
        <v>650033.2696728512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5.8109</v>
      </c>
      <c r="E4" t="n">
        <v>17.21</v>
      </c>
      <c r="F4" t="n">
        <v>9.550000000000001</v>
      </c>
      <c r="G4" t="n">
        <v>6.82</v>
      </c>
      <c r="H4" t="n">
        <v>0.09</v>
      </c>
      <c r="I4" t="n">
        <v>84</v>
      </c>
      <c r="J4" t="n">
        <v>297.7</v>
      </c>
      <c r="K4" t="n">
        <v>61.82</v>
      </c>
      <c r="L4" t="n">
        <v>1.5</v>
      </c>
      <c r="M4" t="n">
        <v>82</v>
      </c>
      <c r="N4" t="n">
        <v>84.37</v>
      </c>
      <c r="O4" t="n">
        <v>36949.99</v>
      </c>
      <c r="P4" t="n">
        <v>172.96</v>
      </c>
      <c r="Q4" t="n">
        <v>198.13</v>
      </c>
      <c r="R4" t="n">
        <v>80.15000000000001</v>
      </c>
      <c r="S4" t="n">
        <v>21.27</v>
      </c>
      <c r="T4" t="n">
        <v>26344.54</v>
      </c>
      <c r="U4" t="n">
        <v>0.27</v>
      </c>
      <c r="V4" t="n">
        <v>0.64</v>
      </c>
      <c r="W4" t="n">
        <v>0.24</v>
      </c>
      <c r="X4" t="n">
        <v>1.69</v>
      </c>
      <c r="Y4" t="n">
        <v>1</v>
      </c>
      <c r="Z4" t="n">
        <v>10</v>
      </c>
      <c r="AA4" t="n">
        <v>472.1536691705677</v>
      </c>
      <c r="AB4" t="n">
        <v>646.0214801089514</v>
      </c>
      <c r="AC4" t="n">
        <v>584.3660967441942</v>
      </c>
      <c r="AD4" t="n">
        <v>472153.6691705677</v>
      </c>
      <c r="AE4" t="n">
        <v>646021.4801089515</v>
      </c>
      <c r="AF4" t="n">
        <v>2.054023736414117e-06</v>
      </c>
      <c r="AG4" t="n">
        <v>14.93923611111111</v>
      </c>
      <c r="AH4" t="n">
        <v>584366.0967441943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6.2011</v>
      </c>
      <c r="E5" t="n">
        <v>16.13</v>
      </c>
      <c r="F5" t="n">
        <v>9.24</v>
      </c>
      <c r="G5" t="n">
        <v>7.92</v>
      </c>
      <c r="H5" t="n">
        <v>0.1</v>
      </c>
      <c r="I5" t="n">
        <v>70</v>
      </c>
      <c r="J5" t="n">
        <v>298.22</v>
      </c>
      <c r="K5" t="n">
        <v>61.82</v>
      </c>
      <c r="L5" t="n">
        <v>1.75</v>
      </c>
      <c r="M5" t="n">
        <v>68</v>
      </c>
      <c r="N5" t="n">
        <v>84.65000000000001</v>
      </c>
      <c r="O5" t="n">
        <v>37014.39</v>
      </c>
      <c r="P5" t="n">
        <v>167.35</v>
      </c>
      <c r="Q5" t="n">
        <v>198.15</v>
      </c>
      <c r="R5" t="n">
        <v>70.40000000000001</v>
      </c>
      <c r="S5" t="n">
        <v>21.27</v>
      </c>
      <c r="T5" t="n">
        <v>21538.27</v>
      </c>
      <c r="U5" t="n">
        <v>0.3</v>
      </c>
      <c r="V5" t="n">
        <v>0.66</v>
      </c>
      <c r="W5" t="n">
        <v>0.22</v>
      </c>
      <c r="X5" t="n">
        <v>1.39</v>
      </c>
      <c r="Y5" t="n">
        <v>1</v>
      </c>
      <c r="Z5" t="n">
        <v>10</v>
      </c>
      <c r="AA5" t="n">
        <v>441.0443847674004</v>
      </c>
      <c r="AB5" t="n">
        <v>603.4563847437723</v>
      </c>
      <c r="AC5" t="n">
        <v>545.8633543401813</v>
      </c>
      <c r="AD5" t="n">
        <v>441044.3847674004</v>
      </c>
      <c r="AE5" t="n">
        <v>603456.3847437723</v>
      </c>
      <c r="AF5" t="n">
        <v>2.191950746334919e-06</v>
      </c>
      <c r="AG5" t="n">
        <v>14.00173611111111</v>
      </c>
      <c r="AH5" t="n">
        <v>545863.3543401813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6.5037</v>
      </c>
      <c r="E6" t="n">
        <v>15.38</v>
      </c>
      <c r="F6" t="n">
        <v>9.050000000000001</v>
      </c>
      <c r="G6" t="n">
        <v>9.050000000000001</v>
      </c>
      <c r="H6" t="n">
        <v>0.12</v>
      </c>
      <c r="I6" t="n">
        <v>60</v>
      </c>
      <c r="J6" t="n">
        <v>298.74</v>
      </c>
      <c r="K6" t="n">
        <v>61.82</v>
      </c>
      <c r="L6" t="n">
        <v>2</v>
      </c>
      <c r="M6" t="n">
        <v>58</v>
      </c>
      <c r="N6" t="n">
        <v>84.92</v>
      </c>
      <c r="O6" t="n">
        <v>37078.91</v>
      </c>
      <c r="P6" t="n">
        <v>163.75</v>
      </c>
      <c r="Q6" t="n">
        <v>198.08</v>
      </c>
      <c r="R6" t="n">
        <v>64.40000000000001</v>
      </c>
      <c r="S6" t="n">
        <v>21.27</v>
      </c>
      <c r="T6" t="n">
        <v>18588.49</v>
      </c>
      <c r="U6" t="n">
        <v>0.33</v>
      </c>
      <c r="V6" t="n">
        <v>0.67</v>
      </c>
      <c r="W6" t="n">
        <v>0.2</v>
      </c>
      <c r="X6" t="n">
        <v>1.19</v>
      </c>
      <c r="Y6" t="n">
        <v>1</v>
      </c>
      <c r="Z6" t="n">
        <v>10</v>
      </c>
      <c r="AA6" t="n">
        <v>416.7908726227739</v>
      </c>
      <c r="AB6" t="n">
        <v>570.2716594380546</v>
      </c>
      <c r="AC6" t="n">
        <v>515.8457326425868</v>
      </c>
      <c r="AD6" t="n">
        <v>416790.8726227739</v>
      </c>
      <c r="AE6" t="n">
        <v>570271.6594380545</v>
      </c>
      <c r="AF6" t="n">
        <v>2.298913107180728e-06</v>
      </c>
      <c r="AG6" t="n">
        <v>13.35069444444444</v>
      </c>
      <c r="AH6" t="n">
        <v>515845.7326425868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6.7309</v>
      </c>
      <c r="E7" t="n">
        <v>14.86</v>
      </c>
      <c r="F7" t="n">
        <v>8.92</v>
      </c>
      <c r="G7" t="n">
        <v>10.09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161.35</v>
      </c>
      <c r="Q7" t="n">
        <v>198.05</v>
      </c>
      <c r="R7" t="n">
        <v>60.37</v>
      </c>
      <c r="S7" t="n">
        <v>21.27</v>
      </c>
      <c r="T7" t="n">
        <v>16609.5</v>
      </c>
      <c r="U7" t="n">
        <v>0.35</v>
      </c>
      <c r="V7" t="n">
        <v>0.68</v>
      </c>
      <c r="W7" t="n">
        <v>0.19</v>
      </c>
      <c r="X7" t="n">
        <v>1.06</v>
      </c>
      <c r="Y7" t="n">
        <v>1</v>
      </c>
      <c r="Z7" t="n">
        <v>10</v>
      </c>
      <c r="AA7" t="n">
        <v>397.0206073321168</v>
      </c>
      <c r="AB7" t="n">
        <v>543.2211102648299</v>
      </c>
      <c r="AC7" t="n">
        <v>491.3768499167705</v>
      </c>
      <c r="AD7" t="n">
        <v>397020.6073321168</v>
      </c>
      <c r="AE7" t="n">
        <v>543221.1102648299</v>
      </c>
      <c r="AF7" t="n">
        <v>2.379223247247377e-06</v>
      </c>
      <c r="AG7" t="n">
        <v>12.89930555555556</v>
      </c>
      <c r="AH7" t="n">
        <v>491376.8499167705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6.9524</v>
      </c>
      <c r="E8" t="n">
        <v>14.38</v>
      </c>
      <c r="F8" t="n">
        <v>8.779999999999999</v>
      </c>
      <c r="G8" t="n">
        <v>11.2</v>
      </c>
      <c r="H8" t="n">
        <v>0.15</v>
      </c>
      <c r="I8" t="n">
        <v>47</v>
      </c>
      <c r="J8" t="n">
        <v>299.79</v>
      </c>
      <c r="K8" t="n">
        <v>61.82</v>
      </c>
      <c r="L8" t="n">
        <v>2.5</v>
      </c>
      <c r="M8" t="n">
        <v>45</v>
      </c>
      <c r="N8" t="n">
        <v>85.47</v>
      </c>
      <c r="O8" t="n">
        <v>37208.42</v>
      </c>
      <c r="P8" t="n">
        <v>158.75</v>
      </c>
      <c r="Q8" t="n">
        <v>198.07</v>
      </c>
      <c r="R8" t="n">
        <v>55.95</v>
      </c>
      <c r="S8" t="n">
        <v>21.27</v>
      </c>
      <c r="T8" t="n">
        <v>14428.19</v>
      </c>
      <c r="U8" t="n">
        <v>0.38</v>
      </c>
      <c r="V8" t="n">
        <v>0.6899999999999999</v>
      </c>
      <c r="W8" t="n">
        <v>0.18</v>
      </c>
      <c r="X8" t="n">
        <v>0.92</v>
      </c>
      <c r="Y8" t="n">
        <v>1</v>
      </c>
      <c r="Z8" t="n">
        <v>10</v>
      </c>
      <c r="AA8" t="n">
        <v>377.7501458995297</v>
      </c>
      <c r="AB8" t="n">
        <v>516.8544147800066</v>
      </c>
      <c r="AC8" t="n">
        <v>467.5265548431291</v>
      </c>
      <c r="AD8" t="n">
        <v>377750.1458995297</v>
      </c>
      <c r="AE8" t="n">
        <v>516854.4147800066</v>
      </c>
      <c r="AF8" t="n">
        <v>2.457518564257776e-06</v>
      </c>
      <c r="AG8" t="n">
        <v>12.48263888888889</v>
      </c>
      <c r="AH8" t="n">
        <v>467526.5548431291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7.1473</v>
      </c>
      <c r="E9" t="n">
        <v>13.99</v>
      </c>
      <c r="F9" t="n">
        <v>8.66</v>
      </c>
      <c r="G9" t="n">
        <v>12.37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156.62</v>
      </c>
      <c r="Q9" t="n">
        <v>198.07</v>
      </c>
      <c r="R9" t="n">
        <v>52.27</v>
      </c>
      <c r="S9" t="n">
        <v>21.27</v>
      </c>
      <c r="T9" t="n">
        <v>12611.16</v>
      </c>
      <c r="U9" t="n">
        <v>0.41</v>
      </c>
      <c r="V9" t="n">
        <v>0.7</v>
      </c>
      <c r="W9" t="n">
        <v>0.18</v>
      </c>
      <c r="X9" t="n">
        <v>0.8100000000000001</v>
      </c>
      <c r="Y9" t="n">
        <v>1</v>
      </c>
      <c r="Z9" t="n">
        <v>10</v>
      </c>
      <c r="AA9" t="n">
        <v>371.1000712383754</v>
      </c>
      <c r="AB9" t="n">
        <v>507.755489248027</v>
      </c>
      <c r="AC9" t="n">
        <v>459.2960179934995</v>
      </c>
      <c r="AD9" t="n">
        <v>371100.0712383754</v>
      </c>
      <c r="AE9" t="n">
        <v>507755.489248027</v>
      </c>
      <c r="AF9" t="n">
        <v>2.526411373672344e-06</v>
      </c>
      <c r="AG9" t="n">
        <v>12.14409722222222</v>
      </c>
      <c r="AH9" t="n">
        <v>459296.0179934995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7.323</v>
      </c>
      <c r="E10" t="n">
        <v>13.66</v>
      </c>
      <c r="F10" t="n">
        <v>8.550000000000001</v>
      </c>
      <c r="G10" t="n">
        <v>13.5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154.54</v>
      </c>
      <c r="Q10" t="n">
        <v>198.05</v>
      </c>
      <c r="R10" t="n">
        <v>48.52</v>
      </c>
      <c r="S10" t="n">
        <v>21.27</v>
      </c>
      <c r="T10" t="n">
        <v>10756.2</v>
      </c>
      <c r="U10" t="n">
        <v>0.44</v>
      </c>
      <c r="V10" t="n">
        <v>0.71</v>
      </c>
      <c r="W10" t="n">
        <v>0.17</v>
      </c>
      <c r="X10" t="n">
        <v>0.6899999999999999</v>
      </c>
      <c r="Y10" t="n">
        <v>1</v>
      </c>
      <c r="Z10" t="n">
        <v>10</v>
      </c>
      <c r="AA10" t="n">
        <v>354.1987173073746</v>
      </c>
      <c r="AB10" t="n">
        <v>484.6303111645207</v>
      </c>
      <c r="AC10" t="n">
        <v>438.3778744498917</v>
      </c>
      <c r="AD10" t="n">
        <v>354198.7173073746</v>
      </c>
      <c r="AE10" t="n">
        <v>484630.3111645207</v>
      </c>
      <c r="AF10" t="n">
        <v>2.588517410686913e-06</v>
      </c>
      <c r="AG10" t="n">
        <v>11.85763888888889</v>
      </c>
      <c r="AH10" t="n">
        <v>438377.8744498917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7.465</v>
      </c>
      <c r="E11" t="n">
        <v>13.4</v>
      </c>
      <c r="F11" t="n">
        <v>8.449999999999999</v>
      </c>
      <c r="G11" t="n">
        <v>14.49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152.75</v>
      </c>
      <c r="Q11" t="n">
        <v>198.06</v>
      </c>
      <c r="R11" t="n">
        <v>46.26</v>
      </c>
      <c r="S11" t="n">
        <v>21.27</v>
      </c>
      <c r="T11" t="n">
        <v>9642.41</v>
      </c>
      <c r="U11" t="n">
        <v>0.46</v>
      </c>
      <c r="V11" t="n">
        <v>0.72</v>
      </c>
      <c r="W11" t="n">
        <v>0.15</v>
      </c>
      <c r="X11" t="n">
        <v>0.6</v>
      </c>
      <c r="Y11" t="n">
        <v>1</v>
      </c>
      <c r="Z11" t="n">
        <v>10</v>
      </c>
      <c r="AA11" t="n">
        <v>349.569491820337</v>
      </c>
      <c r="AB11" t="n">
        <v>478.2964006261409</v>
      </c>
      <c r="AC11" t="n">
        <v>432.6484634435956</v>
      </c>
      <c r="AD11" t="n">
        <v>349569.491820337</v>
      </c>
      <c r="AE11" t="n">
        <v>478296.4006261409</v>
      </c>
      <c r="AF11" t="n">
        <v>2.638711248228568e-06</v>
      </c>
      <c r="AG11" t="n">
        <v>11.63194444444444</v>
      </c>
      <c r="AH11" t="n">
        <v>432648.4634435956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7.4666</v>
      </c>
      <c r="E12" t="n">
        <v>13.39</v>
      </c>
      <c r="F12" t="n">
        <v>8.56</v>
      </c>
      <c r="G12" t="n">
        <v>15.57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154.75</v>
      </c>
      <c r="Q12" t="n">
        <v>198.05</v>
      </c>
      <c r="R12" t="n">
        <v>49.47</v>
      </c>
      <c r="S12" t="n">
        <v>21.27</v>
      </c>
      <c r="T12" t="n">
        <v>11256.98</v>
      </c>
      <c r="U12" t="n">
        <v>0.43</v>
      </c>
      <c r="V12" t="n">
        <v>0.71</v>
      </c>
      <c r="W12" t="n">
        <v>0.17</v>
      </c>
      <c r="X12" t="n">
        <v>0.71</v>
      </c>
      <c r="Y12" t="n">
        <v>1</v>
      </c>
      <c r="Z12" t="n">
        <v>10</v>
      </c>
      <c r="AA12" t="n">
        <v>351.4671389690006</v>
      </c>
      <c r="AB12" t="n">
        <v>480.8928451732261</v>
      </c>
      <c r="AC12" t="n">
        <v>434.9971069672398</v>
      </c>
      <c r="AD12" t="n">
        <v>351467.1389690006</v>
      </c>
      <c r="AE12" t="n">
        <v>480892.8451732261</v>
      </c>
      <c r="AF12" t="n">
        <v>2.639276812595234e-06</v>
      </c>
      <c r="AG12" t="n">
        <v>11.62326388888889</v>
      </c>
      <c r="AH12" t="n">
        <v>434997.1069672398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7.5772</v>
      </c>
      <c r="E13" t="n">
        <v>13.2</v>
      </c>
      <c r="F13" t="n">
        <v>8.48</v>
      </c>
      <c r="G13" t="n">
        <v>16.41</v>
      </c>
      <c r="H13" t="n">
        <v>0.22</v>
      </c>
      <c r="I13" t="n">
        <v>31</v>
      </c>
      <c r="J13" t="n">
        <v>302.43</v>
      </c>
      <c r="K13" t="n">
        <v>61.82</v>
      </c>
      <c r="L13" t="n">
        <v>3.75</v>
      </c>
      <c r="M13" t="n">
        <v>29</v>
      </c>
      <c r="N13" t="n">
        <v>86.86</v>
      </c>
      <c r="O13" t="n">
        <v>37533.94</v>
      </c>
      <c r="P13" t="n">
        <v>153.15</v>
      </c>
      <c r="Q13" t="n">
        <v>198.06</v>
      </c>
      <c r="R13" t="n">
        <v>46.85</v>
      </c>
      <c r="S13" t="n">
        <v>21.27</v>
      </c>
      <c r="T13" t="n">
        <v>9959.469999999999</v>
      </c>
      <c r="U13" t="n">
        <v>0.45</v>
      </c>
      <c r="V13" t="n">
        <v>0.72</v>
      </c>
      <c r="W13" t="n">
        <v>0.16</v>
      </c>
      <c r="X13" t="n">
        <v>0.62</v>
      </c>
      <c r="Y13" t="n">
        <v>1</v>
      </c>
      <c r="Z13" t="n">
        <v>10</v>
      </c>
      <c r="AA13" t="n">
        <v>347.6274847528762</v>
      </c>
      <c r="AB13" t="n">
        <v>475.6392608811359</v>
      </c>
      <c r="AC13" t="n">
        <v>430.2449173865348</v>
      </c>
      <c r="AD13" t="n">
        <v>347627.4847528762</v>
      </c>
      <c r="AE13" t="n">
        <v>475639.2608811359</v>
      </c>
      <c r="AF13" t="n">
        <v>2.678371449441059e-06</v>
      </c>
      <c r="AG13" t="n">
        <v>11.45833333333333</v>
      </c>
      <c r="AH13" t="n">
        <v>430244.9173865349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7.6695</v>
      </c>
      <c r="E14" t="n">
        <v>13.04</v>
      </c>
      <c r="F14" t="n">
        <v>8.43</v>
      </c>
      <c r="G14" t="n">
        <v>17.44</v>
      </c>
      <c r="H14" t="n">
        <v>0.24</v>
      </c>
      <c r="I14" t="n">
        <v>29</v>
      </c>
      <c r="J14" t="n">
        <v>302.96</v>
      </c>
      <c r="K14" t="n">
        <v>61.82</v>
      </c>
      <c r="L14" t="n">
        <v>4</v>
      </c>
      <c r="M14" t="n">
        <v>27</v>
      </c>
      <c r="N14" t="n">
        <v>87.14</v>
      </c>
      <c r="O14" t="n">
        <v>37599.4</v>
      </c>
      <c r="P14" t="n">
        <v>152.28</v>
      </c>
      <c r="Q14" t="n">
        <v>198.06</v>
      </c>
      <c r="R14" t="n">
        <v>45.38</v>
      </c>
      <c r="S14" t="n">
        <v>21.27</v>
      </c>
      <c r="T14" t="n">
        <v>9235.299999999999</v>
      </c>
      <c r="U14" t="n">
        <v>0.47</v>
      </c>
      <c r="V14" t="n">
        <v>0.72</v>
      </c>
      <c r="W14" t="n">
        <v>0.15</v>
      </c>
      <c r="X14" t="n">
        <v>0.58</v>
      </c>
      <c r="Y14" t="n">
        <v>1</v>
      </c>
      <c r="Z14" t="n">
        <v>10</v>
      </c>
      <c r="AA14" t="n">
        <v>345.0466121854144</v>
      </c>
      <c r="AB14" t="n">
        <v>472.1079971742729</v>
      </c>
      <c r="AC14" t="n">
        <v>427.0506725316951</v>
      </c>
      <c r="AD14" t="n">
        <v>345046.6121854144</v>
      </c>
      <c r="AE14" t="n">
        <v>472107.9971742729</v>
      </c>
      <c r="AF14" t="n">
        <v>2.710997443843135e-06</v>
      </c>
      <c r="AG14" t="n">
        <v>11.31944444444444</v>
      </c>
      <c r="AH14" t="n">
        <v>427050.6725316951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7.7662</v>
      </c>
      <c r="E15" t="n">
        <v>12.88</v>
      </c>
      <c r="F15" t="n">
        <v>8.380000000000001</v>
      </c>
      <c r="G15" t="n">
        <v>18.62</v>
      </c>
      <c r="H15" t="n">
        <v>0.25</v>
      </c>
      <c r="I15" t="n">
        <v>27</v>
      </c>
      <c r="J15" t="n">
        <v>303.49</v>
      </c>
      <c r="K15" t="n">
        <v>61.82</v>
      </c>
      <c r="L15" t="n">
        <v>4.25</v>
      </c>
      <c r="M15" t="n">
        <v>25</v>
      </c>
      <c r="N15" t="n">
        <v>87.42</v>
      </c>
      <c r="O15" t="n">
        <v>37664.98</v>
      </c>
      <c r="P15" t="n">
        <v>151.32</v>
      </c>
      <c r="Q15" t="n">
        <v>198.07</v>
      </c>
      <c r="R15" t="n">
        <v>43.67</v>
      </c>
      <c r="S15" t="n">
        <v>21.27</v>
      </c>
      <c r="T15" t="n">
        <v>8386.92</v>
      </c>
      <c r="U15" t="n">
        <v>0.49</v>
      </c>
      <c r="V15" t="n">
        <v>0.72</v>
      </c>
      <c r="W15" t="n">
        <v>0.15</v>
      </c>
      <c r="X15" t="n">
        <v>0.53</v>
      </c>
      <c r="Y15" t="n">
        <v>1</v>
      </c>
      <c r="Z15" t="n">
        <v>10</v>
      </c>
      <c r="AA15" t="n">
        <v>331.4718781214031</v>
      </c>
      <c r="AB15" t="n">
        <v>453.534447152892</v>
      </c>
      <c r="AC15" t="n">
        <v>410.2497560562136</v>
      </c>
      <c r="AD15" t="n">
        <v>331471.878121403</v>
      </c>
      <c r="AE15" t="n">
        <v>453534.447152892</v>
      </c>
      <c r="AF15" t="n">
        <v>2.745178740253544e-06</v>
      </c>
      <c r="AG15" t="n">
        <v>11.18055555555556</v>
      </c>
      <c r="AH15" t="n">
        <v>410249.7560562136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7.8599</v>
      </c>
      <c r="E16" t="n">
        <v>12.72</v>
      </c>
      <c r="F16" t="n">
        <v>8.34</v>
      </c>
      <c r="G16" t="n">
        <v>20.01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150.47</v>
      </c>
      <c r="Q16" t="n">
        <v>198.06</v>
      </c>
      <c r="R16" t="n">
        <v>42.36</v>
      </c>
      <c r="S16" t="n">
        <v>21.27</v>
      </c>
      <c r="T16" t="n">
        <v>7741.41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329.0446315723823</v>
      </c>
      <c r="AB16" t="n">
        <v>450.2133813419616</v>
      </c>
      <c r="AC16" t="n">
        <v>407.2456481051333</v>
      </c>
      <c r="AD16" t="n">
        <v>329044.6315723823</v>
      </c>
      <c r="AE16" t="n">
        <v>450213.3813419616</v>
      </c>
      <c r="AF16" t="n">
        <v>2.778299603476453e-06</v>
      </c>
      <c r="AG16" t="n">
        <v>11.04166666666667</v>
      </c>
      <c r="AH16" t="n">
        <v>407245.6481051333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7.8984</v>
      </c>
      <c r="E17" t="n">
        <v>12.66</v>
      </c>
      <c r="F17" t="n">
        <v>8.33</v>
      </c>
      <c r="G17" t="n">
        <v>20.83</v>
      </c>
      <c r="H17" t="n">
        <v>0.28</v>
      </c>
      <c r="I17" t="n">
        <v>24</v>
      </c>
      <c r="J17" t="n">
        <v>304.56</v>
      </c>
      <c r="K17" t="n">
        <v>61.82</v>
      </c>
      <c r="L17" t="n">
        <v>4.75</v>
      </c>
      <c r="M17" t="n">
        <v>22</v>
      </c>
      <c r="N17" t="n">
        <v>87.98999999999999</v>
      </c>
      <c r="O17" t="n">
        <v>37796.51</v>
      </c>
      <c r="P17" t="n">
        <v>150.34</v>
      </c>
      <c r="Q17" t="n">
        <v>198.05</v>
      </c>
      <c r="R17" t="n">
        <v>42.19</v>
      </c>
      <c r="S17" t="n">
        <v>21.27</v>
      </c>
      <c r="T17" t="n">
        <v>7663.57</v>
      </c>
      <c r="U17" t="n">
        <v>0.5</v>
      </c>
      <c r="V17" t="n">
        <v>0.73</v>
      </c>
      <c r="W17" t="n">
        <v>0.15</v>
      </c>
      <c r="X17" t="n">
        <v>0.48</v>
      </c>
      <c r="Y17" t="n">
        <v>1</v>
      </c>
      <c r="Z17" t="n">
        <v>10</v>
      </c>
      <c r="AA17" t="n">
        <v>328.0705568587724</v>
      </c>
      <c r="AB17" t="n">
        <v>448.880609345657</v>
      </c>
      <c r="AC17" t="n">
        <v>406.0400739975988</v>
      </c>
      <c r="AD17" t="n">
        <v>328070.5568587724</v>
      </c>
      <c r="AE17" t="n">
        <v>448880.6093456571</v>
      </c>
      <c r="AF17" t="n">
        <v>2.791908496049366e-06</v>
      </c>
      <c r="AG17" t="n">
        <v>10.98958333333333</v>
      </c>
      <c r="AH17" t="n">
        <v>406040.0739975988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7.9553</v>
      </c>
      <c r="E18" t="n">
        <v>12.57</v>
      </c>
      <c r="F18" t="n">
        <v>8.300000000000001</v>
      </c>
      <c r="G18" t="n">
        <v>21.64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149.68</v>
      </c>
      <c r="Q18" t="n">
        <v>198.07</v>
      </c>
      <c r="R18" t="n">
        <v>41.03</v>
      </c>
      <c r="S18" t="n">
        <v>21.27</v>
      </c>
      <c r="T18" t="n">
        <v>7085.87</v>
      </c>
      <c r="U18" t="n">
        <v>0.52</v>
      </c>
      <c r="V18" t="n">
        <v>0.73</v>
      </c>
      <c r="W18" t="n">
        <v>0.15</v>
      </c>
      <c r="X18" t="n">
        <v>0.44</v>
      </c>
      <c r="Y18" t="n">
        <v>1</v>
      </c>
      <c r="Z18" t="n">
        <v>10</v>
      </c>
      <c r="AA18" t="n">
        <v>326.5160120589764</v>
      </c>
      <c r="AB18" t="n">
        <v>446.7536125688999</v>
      </c>
      <c r="AC18" t="n">
        <v>404.1160748079566</v>
      </c>
      <c r="AD18" t="n">
        <v>326516.0120589764</v>
      </c>
      <c r="AE18" t="n">
        <v>446753.6125688999</v>
      </c>
      <c r="AF18" t="n">
        <v>2.812021378838945e-06</v>
      </c>
      <c r="AG18" t="n">
        <v>10.91145833333333</v>
      </c>
      <c r="AH18" t="n">
        <v>404116.0748079566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8.0062</v>
      </c>
      <c r="E19" t="n">
        <v>12.49</v>
      </c>
      <c r="F19" t="n">
        <v>8.27</v>
      </c>
      <c r="G19" t="n">
        <v>22.56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149.28</v>
      </c>
      <c r="Q19" t="n">
        <v>198.06</v>
      </c>
      <c r="R19" t="n">
        <v>40.33</v>
      </c>
      <c r="S19" t="n">
        <v>21.27</v>
      </c>
      <c r="T19" t="n">
        <v>6745.02</v>
      </c>
      <c r="U19" t="n">
        <v>0.53</v>
      </c>
      <c r="V19" t="n">
        <v>0.73</v>
      </c>
      <c r="W19" t="n">
        <v>0.14</v>
      </c>
      <c r="X19" t="n">
        <v>0.42</v>
      </c>
      <c r="Y19" t="n">
        <v>1</v>
      </c>
      <c r="Z19" t="n">
        <v>10</v>
      </c>
      <c r="AA19" t="n">
        <v>325.260888146805</v>
      </c>
      <c r="AB19" t="n">
        <v>445.0362966601079</v>
      </c>
      <c r="AC19" t="n">
        <v>402.5626571192317</v>
      </c>
      <c r="AD19" t="n">
        <v>325260.888146805</v>
      </c>
      <c r="AE19" t="n">
        <v>445036.2966601079</v>
      </c>
      <c r="AF19" t="n">
        <v>2.830013395253524e-06</v>
      </c>
      <c r="AG19" t="n">
        <v>10.84201388888889</v>
      </c>
      <c r="AH19" t="n">
        <v>402562.6571192318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8.0526</v>
      </c>
      <c r="E20" t="n">
        <v>12.42</v>
      </c>
      <c r="F20" t="n">
        <v>8.25</v>
      </c>
      <c r="G20" t="n">
        <v>23.58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148.86</v>
      </c>
      <c r="Q20" t="n">
        <v>198.05</v>
      </c>
      <c r="R20" t="n">
        <v>39.77</v>
      </c>
      <c r="S20" t="n">
        <v>21.27</v>
      </c>
      <c r="T20" t="n">
        <v>6465.62</v>
      </c>
      <c r="U20" t="n">
        <v>0.53</v>
      </c>
      <c r="V20" t="n">
        <v>0.74</v>
      </c>
      <c r="W20" t="n">
        <v>0.14</v>
      </c>
      <c r="X20" t="n">
        <v>0.4</v>
      </c>
      <c r="Y20" t="n">
        <v>1</v>
      </c>
      <c r="Z20" t="n">
        <v>10</v>
      </c>
      <c r="AA20" t="n">
        <v>324.1223471940677</v>
      </c>
      <c r="AB20" t="n">
        <v>443.4784946996909</v>
      </c>
      <c r="AC20" t="n">
        <v>401.1535295915282</v>
      </c>
      <c r="AD20" t="n">
        <v>324122.3471940677</v>
      </c>
      <c r="AE20" t="n">
        <v>443478.494699691</v>
      </c>
      <c r="AF20" t="n">
        <v>2.846414761886854e-06</v>
      </c>
      <c r="AG20" t="n">
        <v>10.78125</v>
      </c>
      <c r="AH20" t="n">
        <v>401153.5295915282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8.106299999999999</v>
      </c>
      <c r="E21" t="n">
        <v>12.34</v>
      </c>
      <c r="F21" t="n">
        <v>8.23</v>
      </c>
      <c r="G21" t="n">
        <v>24.68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148.4</v>
      </c>
      <c r="Q21" t="n">
        <v>198.07</v>
      </c>
      <c r="R21" t="n">
        <v>38.83</v>
      </c>
      <c r="S21" t="n">
        <v>21.27</v>
      </c>
      <c r="T21" t="n">
        <v>6003.48</v>
      </c>
      <c r="U21" t="n">
        <v>0.55</v>
      </c>
      <c r="V21" t="n">
        <v>0.74</v>
      </c>
      <c r="W21" t="n">
        <v>0.14</v>
      </c>
      <c r="X21" t="n">
        <v>0.37</v>
      </c>
      <c r="Y21" t="n">
        <v>1</v>
      </c>
      <c r="Z21" t="n">
        <v>10</v>
      </c>
      <c r="AA21" t="n">
        <v>322.8508853316556</v>
      </c>
      <c r="AB21" t="n">
        <v>441.7388244866002</v>
      </c>
      <c r="AC21" t="n">
        <v>399.5798910619324</v>
      </c>
      <c r="AD21" t="n">
        <v>322850.8853316556</v>
      </c>
      <c r="AE21" t="n">
        <v>441738.8244866002</v>
      </c>
      <c r="AF21" t="n">
        <v>2.865396515943099e-06</v>
      </c>
      <c r="AG21" t="n">
        <v>10.71180555555556</v>
      </c>
      <c r="AH21" t="n">
        <v>399579.8910619324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8.164400000000001</v>
      </c>
      <c r="E22" t="n">
        <v>12.25</v>
      </c>
      <c r="F22" t="n">
        <v>8.199999999999999</v>
      </c>
      <c r="G22" t="n">
        <v>25.88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147.78</v>
      </c>
      <c r="Q22" t="n">
        <v>198.06</v>
      </c>
      <c r="R22" t="n">
        <v>37.7</v>
      </c>
      <c r="S22" t="n">
        <v>21.27</v>
      </c>
      <c r="T22" t="n">
        <v>5442.65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321.3797740054213</v>
      </c>
      <c r="AB22" t="n">
        <v>439.7259850691952</v>
      </c>
      <c r="AC22" t="n">
        <v>397.7591542134866</v>
      </c>
      <c r="AD22" t="n">
        <v>321379.7740054213</v>
      </c>
      <c r="AE22" t="n">
        <v>439725.9850691952</v>
      </c>
      <c r="AF22" t="n">
        <v>2.885933572007679e-06</v>
      </c>
      <c r="AG22" t="n">
        <v>10.63368055555556</v>
      </c>
      <c r="AH22" t="n">
        <v>397759.1542134866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8.247</v>
      </c>
      <c r="E23" t="n">
        <v>12.13</v>
      </c>
      <c r="F23" t="n">
        <v>8.130000000000001</v>
      </c>
      <c r="G23" t="n">
        <v>27.09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146.5</v>
      </c>
      <c r="Q23" t="n">
        <v>198.05</v>
      </c>
      <c r="R23" t="n">
        <v>35.86</v>
      </c>
      <c r="S23" t="n">
        <v>21.27</v>
      </c>
      <c r="T23" t="n">
        <v>4529.72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308.0423914259642</v>
      </c>
      <c r="AB23" t="n">
        <v>421.4771898201899</v>
      </c>
      <c r="AC23" t="n">
        <v>381.2519983707015</v>
      </c>
      <c r="AD23" t="n">
        <v>308042.3914259642</v>
      </c>
      <c r="AE23" t="n">
        <v>421477.18982019</v>
      </c>
      <c r="AF23" t="n">
        <v>2.915130832436838e-06</v>
      </c>
      <c r="AG23" t="n">
        <v>10.52951388888889</v>
      </c>
      <c r="AH23" t="n">
        <v>381251.9983707014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8.1805</v>
      </c>
      <c r="E24" t="n">
        <v>12.22</v>
      </c>
      <c r="F24" t="n">
        <v>8.23</v>
      </c>
      <c r="G24" t="n">
        <v>27.42</v>
      </c>
      <c r="H24" t="n">
        <v>0.38</v>
      </c>
      <c r="I24" t="n">
        <v>18</v>
      </c>
      <c r="J24" t="n">
        <v>308.32</v>
      </c>
      <c r="K24" t="n">
        <v>61.82</v>
      </c>
      <c r="L24" t="n">
        <v>6.5</v>
      </c>
      <c r="M24" t="n">
        <v>16</v>
      </c>
      <c r="N24" t="n">
        <v>90</v>
      </c>
      <c r="O24" t="n">
        <v>38260.74</v>
      </c>
      <c r="P24" t="n">
        <v>148.35</v>
      </c>
      <c r="Q24" t="n">
        <v>198.07</v>
      </c>
      <c r="R24" t="n">
        <v>39</v>
      </c>
      <c r="S24" t="n">
        <v>21.27</v>
      </c>
      <c r="T24" t="n">
        <v>6095.78</v>
      </c>
      <c r="U24" t="n">
        <v>0.55</v>
      </c>
      <c r="V24" t="n">
        <v>0.74</v>
      </c>
      <c r="W24" t="n">
        <v>0.14</v>
      </c>
      <c r="X24" t="n">
        <v>0.37</v>
      </c>
      <c r="Y24" t="n">
        <v>1</v>
      </c>
      <c r="Z24" t="n">
        <v>10</v>
      </c>
      <c r="AA24" t="n">
        <v>321.6192132212803</v>
      </c>
      <c r="AB24" t="n">
        <v>440.0535963676462</v>
      </c>
      <c r="AC24" t="n">
        <v>398.0554987494187</v>
      </c>
      <c r="AD24" t="n">
        <v>321619.2132212804</v>
      </c>
      <c r="AE24" t="n">
        <v>440053.5963676462</v>
      </c>
      <c r="AF24" t="n">
        <v>2.89162456344726e-06</v>
      </c>
      <c r="AG24" t="n">
        <v>10.60763888888889</v>
      </c>
      <c r="AH24" t="n">
        <v>398055.4987494188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8.249700000000001</v>
      </c>
      <c r="E25" t="n">
        <v>12.12</v>
      </c>
      <c r="F25" t="n">
        <v>8.18</v>
      </c>
      <c r="G25" t="n">
        <v>28.87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147.36</v>
      </c>
      <c r="Q25" t="n">
        <v>198.05</v>
      </c>
      <c r="R25" t="n">
        <v>37.57</v>
      </c>
      <c r="S25" t="n">
        <v>21.27</v>
      </c>
      <c r="T25" t="n">
        <v>5386.01</v>
      </c>
      <c r="U25" t="n">
        <v>0.57</v>
      </c>
      <c r="V25" t="n">
        <v>0.74</v>
      </c>
      <c r="W25" t="n">
        <v>0.13</v>
      </c>
      <c r="X25" t="n">
        <v>0.33</v>
      </c>
      <c r="Y25" t="n">
        <v>1</v>
      </c>
      <c r="Z25" t="n">
        <v>10</v>
      </c>
      <c r="AA25" t="n">
        <v>308.7617404072785</v>
      </c>
      <c r="AB25" t="n">
        <v>422.4614348318615</v>
      </c>
      <c r="AC25" t="n">
        <v>382.1423084198556</v>
      </c>
      <c r="AD25" t="n">
        <v>308761.7404072785</v>
      </c>
      <c r="AE25" t="n">
        <v>422461.4348318615</v>
      </c>
      <c r="AF25" t="n">
        <v>2.916085222305589e-06</v>
      </c>
      <c r="AG25" t="n">
        <v>10.52083333333333</v>
      </c>
      <c r="AH25" t="n">
        <v>382142.3084198555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8.241</v>
      </c>
      <c r="E26" t="n">
        <v>12.13</v>
      </c>
      <c r="F26" t="n">
        <v>8.19</v>
      </c>
      <c r="G26" t="n">
        <v>28.92</v>
      </c>
      <c r="H26" t="n">
        <v>0.4</v>
      </c>
      <c r="I26" t="n">
        <v>17</v>
      </c>
      <c r="J26" t="n">
        <v>309.41</v>
      </c>
      <c r="K26" t="n">
        <v>61.82</v>
      </c>
      <c r="L26" t="n">
        <v>7</v>
      </c>
      <c r="M26" t="n">
        <v>15</v>
      </c>
      <c r="N26" t="n">
        <v>90.59</v>
      </c>
      <c r="O26" t="n">
        <v>38394.52</v>
      </c>
      <c r="P26" t="n">
        <v>147.57</v>
      </c>
      <c r="Q26" t="n">
        <v>198.07</v>
      </c>
      <c r="R26" t="n">
        <v>37.9</v>
      </c>
      <c r="S26" t="n">
        <v>21.27</v>
      </c>
      <c r="T26" t="n">
        <v>5552.35</v>
      </c>
      <c r="U26" t="n">
        <v>0.5600000000000001</v>
      </c>
      <c r="V26" t="n">
        <v>0.74</v>
      </c>
      <c r="W26" t="n">
        <v>0.13</v>
      </c>
      <c r="X26" t="n">
        <v>0.34</v>
      </c>
      <c r="Y26" t="n">
        <v>1</v>
      </c>
      <c r="Z26" t="n">
        <v>10</v>
      </c>
      <c r="AA26" t="n">
        <v>309.0753869475367</v>
      </c>
      <c r="AB26" t="n">
        <v>422.8905798653515</v>
      </c>
      <c r="AC26" t="n">
        <v>382.5304964536582</v>
      </c>
      <c r="AD26" t="n">
        <v>309075.3869475367</v>
      </c>
      <c r="AE26" t="n">
        <v>422890.5798653516</v>
      </c>
      <c r="AF26" t="n">
        <v>2.913009966061839e-06</v>
      </c>
      <c r="AG26" t="n">
        <v>10.52951388888889</v>
      </c>
      <c r="AH26" t="n">
        <v>382530.4964536582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8.302</v>
      </c>
      <c r="E27" t="n">
        <v>12.05</v>
      </c>
      <c r="F27" t="n">
        <v>8.16</v>
      </c>
      <c r="G27" t="n">
        <v>30.6</v>
      </c>
      <c r="H27" t="n">
        <v>0.42</v>
      </c>
      <c r="I27" t="n">
        <v>16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146.87</v>
      </c>
      <c r="Q27" t="n">
        <v>198.06</v>
      </c>
      <c r="R27" t="n">
        <v>36.88</v>
      </c>
      <c r="S27" t="n">
        <v>21.27</v>
      </c>
      <c r="T27" t="n">
        <v>5047.7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307.3805100384856</v>
      </c>
      <c r="AB27" t="n">
        <v>420.5715745056958</v>
      </c>
      <c r="AC27" t="n">
        <v>380.4328137107835</v>
      </c>
      <c r="AD27" t="n">
        <v>307380.5100384856</v>
      </c>
      <c r="AE27" t="n">
        <v>420571.5745056958</v>
      </c>
      <c r="AF27" t="n">
        <v>2.934572107541001e-06</v>
      </c>
      <c r="AG27" t="n">
        <v>10.46006944444444</v>
      </c>
      <c r="AH27" t="n">
        <v>380432.8137107835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8.356400000000001</v>
      </c>
      <c r="E28" t="n">
        <v>11.97</v>
      </c>
      <c r="F28" t="n">
        <v>8.140000000000001</v>
      </c>
      <c r="G28" t="n">
        <v>32.55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146.44</v>
      </c>
      <c r="Q28" t="n">
        <v>198.05</v>
      </c>
      <c r="R28" t="n">
        <v>36.08</v>
      </c>
      <c r="S28" t="n">
        <v>21.27</v>
      </c>
      <c r="T28" t="n">
        <v>4654.41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306.1923032691531</v>
      </c>
      <c r="AB28" t="n">
        <v>418.9458175839121</v>
      </c>
      <c r="AC28" t="n">
        <v>378.9622167478506</v>
      </c>
      <c r="AD28" t="n">
        <v>306192.3032691531</v>
      </c>
      <c r="AE28" t="n">
        <v>418945.8175839121</v>
      </c>
      <c r="AF28" t="n">
        <v>2.953801296007663e-06</v>
      </c>
      <c r="AG28" t="n">
        <v>10.390625</v>
      </c>
      <c r="AH28" t="n">
        <v>378962.2167478506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8.35</v>
      </c>
      <c r="E29" t="n">
        <v>11.98</v>
      </c>
      <c r="F29" t="n">
        <v>8.15</v>
      </c>
      <c r="G29" t="n">
        <v>32.58</v>
      </c>
      <c r="H29" t="n">
        <v>0.44</v>
      </c>
      <c r="I29" t="n">
        <v>15</v>
      </c>
      <c r="J29" t="n">
        <v>311.04</v>
      </c>
      <c r="K29" t="n">
        <v>61.82</v>
      </c>
      <c r="L29" t="n">
        <v>7.75</v>
      </c>
      <c r="M29" t="n">
        <v>13</v>
      </c>
      <c r="N29" t="n">
        <v>91.47</v>
      </c>
      <c r="O29" t="n">
        <v>38596.15</v>
      </c>
      <c r="P29" t="n">
        <v>146.65</v>
      </c>
      <c r="Q29" t="n">
        <v>198.06</v>
      </c>
      <c r="R29" t="n">
        <v>36.49</v>
      </c>
      <c r="S29" t="n">
        <v>21.27</v>
      </c>
      <c r="T29" t="n">
        <v>4855.52</v>
      </c>
      <c r="U29" t="n">
        <v>0.58</v>
      </c>
      <c r="V29" t="n">
        <v>0.75</v>
      </c>
      <c r="W29" t="n">
        <v>0.13</v>
      </c>
      <c r="X29" t="n">
        <v>0.29</v>
      </c>
      <c r="Y29" t="n">
        <v>1</v>
      </c>
      <c r="Z29" t="n">
        <v>10</v>
      </c>
      <c r="AA29" t="n">
        <v>306.4644984640437</v>
      </c>
      <c r="AB29" t="n">
        <v>419.3182470579659</v>
      </c>
      <c r="AC29" t="n">
        <v>379.2991020756089</v>
      </c>
      <c r="AD29" t="n">
        <v>306464.4984640437</v>
      </c>
      <c r="AE29" t="n">
        <v>419318.247057966</v>
      </c>
      <c r="AF29" t="n">
        <v>2.951539038540997e-06</v>
      </c>
      <c r="AG29" t="n">
        <v>10.39930555555556</v>
      </c>
      <c r="AH29" t="n">
        <v>379299.1020756089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8.3536</v>
      </c>
      <c r="E30" t="n">
        <v>11.97</v>
      </c>
      <c r="F30" t="n">
        <v>8.140000000000001</v>
      </c>
      <c r="G30" t="n">
        <v>32.56</v>
      </c>
      <c r="H30" t="n">
        <v>0.46</v>
      </c>
      <c r="I30" t="n">
        <v>15</v>
      </c>
      <c r="J30" t="n">
        <v>311.59</v>
      </c>
      <c r="K30" t="n">
        <v>61.82</v>
      </c>
      <c r="L30" t="n">
        <v>8</v>
      </c>
      <c r="M30" t="n">
        <v>13</v>
      </c>
      <c r="N30" t="n">
        <v>91.77</v>
      </c>
      <c r="O30" t="n">
        <v>38663.62</v>
      </c>
      <c r="P30" t="n">
        <v>146.48</v>
      </c>
      <c r="Q30" t="n">
        <v>198.05</v>
      </c>
      <c r="R30" t="n">
        <v>36.27</v>
      </c>
      <c r="S30" t="n">
        <v>21.27</v>
      </c>
      <c r="T30" t="n">
        <v>4745.72</v>
      </c>
      <c r="U30" t="n">
        <v>0.59</v>
      </c>
      <c r="V30" t="n">
        <v>0.75</v>
      </c>
      <c r="W30" t="n">
        <v>0.13</v>
      </c>
      <c r="X30" t="n">
        <v>0.29</v>
      </c>
      <c r="Y30" t="n">
        <v>1</v>
      </c>
      <c r="Z30" t="n">
        <v>10</v>
      </c>
      <c r="AA30" t="n">
        <v>306.2607783996922</v>
      </c>
      <c r="AB30" t="n">
        <v>419.0395082784253</v>
      </c>
      <c r="AC30" t="n">
        <v>379.0469657339753</v>
      </c>
      <c r="AD30" t="n">
        <v>306260.7783996923</v>
      </c>
      <c r="AE30" t="n">
        <v>419039.5082784253</v>
      </c>
      <c r="AF30" t="n">
        <v>2.952811558365996e-06</v>
      </c>
      <c r="AG30" t="n">
        <v>10.390625</v>
      </c>
      <c r="AH30" t="n">
        <v>379046.9657339753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8.413</v>
      </c>
      <c r="E31" t="n">
        <v>11.89</v>
      </c>
      <c r="F31" t="n">
        <v>8.109999999999999</v>
      </c>
      <c r="G31" t="n">
        <v>34.76</v>
      </c>
      <c r="H31" t="n">
        <v>0.47</v>
      </c>
      <c r="I31" t="n">
        <v>14</v>
      </c>
      <c r="J31" t="n">
        <v>312.14</v>
      </c>
      <c r="K31" t="n">
        <v>61.82</v>
      </c>
      <c r="L31" t="n">
        <v>8.25</v>
      </c>
      <c r="M31" t="n">
        <v>12</v>
      </c>
      <c r="N31" t="n">
        <v>92.06999999999999</v>
      </c>
      <c r="O31" t="n">
        <v>38731.35</v>
      </c>
      <c r="P31" t="n">
        <v>146.12</v>
      </c>
      <c r="Q31" t="n">
        <v>198.06</v>
      </c>
      <c r="R31" t="n">
        <v>35.23</v>
      </c>
      <c r="S31" t="n">
        <v>21.27</v>
      </c>
      <c r="T31" t="n">
        <v>4231.87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305.0197854427871</v>
      </c>
      <c r="AB31" t="n">
        <v>417.3415269660424</v>
      </c>
      <c r="AC31" t="n">
        <v>377.5110373749144</v>
      </c>
      <c r="AD31" t="n">
        <v>305019.7854427871</v>
      </c>
      <c r="AE31" t="n">
        <v>417341.5269660424</v>
      </c>
      <c r="AF31" t="n">
        <v>2.973808135478492e-06</v>
      </c>
      <c r="AG31" t="n">
        <v>10.32118055555556</v>
      </c>
      <c r="AH31" t="n">
        <v>377511.0373749144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8.408899999999999</v>
      </c>
      <c r="E32" t="n">
        <v>11.89</v>
      </c>
      <c r="F32" t="n">
        <v>8.119999999999999</v>
      </c>
      <c r="G32" t="n">
        <v>34.79</v>
      </c>
      <c r="H32" t="n">
        <v>0.48</v>
      </c>
      <c r="I32" t="n">
        <v>14</v>
      </c>
      <c r="J32" t="n">
        <v>312.69</v>
      </c>
      <c r="K32" t="n">
        <v>61.82</v>
      </c>
      <c r="L32" t="n">
        <v>8.5</v>
      </c>
      <c r="M32" t="n">
        <v>12</v>
      </c>
      <c r="N32" t="n">
        <v>92.37</v>
      </c>
      <c r="O32" t="n">
        <v>38799.09</v>
      </c>
      <c r="P32" t="n">
        <v>146.16</v>
      </c>
      <c r="Q32" t="n">
        <v>198.07</v>
      </c>
      <c r="R32" t="n">
        <v>35.46</v>
      </c>
      <c r="S32" t="n">
        <v>21.27</v>
      </c>
      <c r="T32" t="n">
        <v>4350.14</v>
      </c>
      <c r="U32" t="n">
        <v>0.6</v>
      </c>
      <c r="V32" t="n">
        <v>0.75</v>
      </c>
      <c r="W32" t="n">
        <v>0.13</v>
      </c>
      <c r="X32" t="n">
        <v>0.26</v>
      </c>
      <c r="Y32" t="n">
        <v>1</v>
      </c>
      <c r="Z32" t="n">
        <v>10</v>
      </c>
      <c r="AA32" t="n">
        <v>305.1448705654419</v>
      </c>
      <c r="AB32" t="n">
        <v>417.5126739492248</v>
      </c>
      <c r="AC32" t="n">
        <v>377.6658503302282</v>
      </c>
      <c r="AD32" t="n">
        <v>305144.8705654419</v>
      </c>
      <c r="AE32" t="n">
        <v>417512.6739492248</v>
      </c>
      <c r="AF32" t="n">
        <v>2.972358876788909e-06</v>
      </c>
      <c r="AG32" t="n">
        <v>10.32118055555556</v>
      </c>
      <c r="AH32" t="n">
        <v>377665.8503302282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8.4712</v>
      </c>
      <c r="E33" t="n">
        <v>11.8</v>
      </c>
      <c r="F33" t="n">
        <v>8.09</v>
      </c>
      <c r="G33" t="n">
        <v>37.32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145.45</v>
      </c>
      <c r="Q33" t="n">
        <v>198.05</v>
      </c>
      <c r="R33" t="n">
        <v>34.49</v>
      </c>
      <c r="S33" t="n">
        <v>21.27</v>
      </c>
      <c r="T33" t="n">
        <v>3867.87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303.6524223748618</v>
      </c>
      <c r="AB33" t="n">
        <v>415.4706404927059</v>
      </c>
      <c r="AC33" t="n">
        <v>375.8187056807874</v>
      </c>
      <c r="AD33" t="n">
        <v>303652.4223748618</v>
      </c>
      <c r="AE33" t="n">
        <v>415470.6404927059</v>
      </c>
      <c r="AF33" t="n">
        <v>2.994380539315987e-06</v>
      </c>
      <c r="AG33" t="n">
        <v>10.24305555555556</v>
      </c>
      <c r="AH33" t="n">
        <v>375818.7056807874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8.480399999999999</v>
      </c>
      <c r="E34" t="n">
        <v>11.79</v>
      </c>
      <c r="F34" t="n">
        <v>8.07</v>
      </c>
      <c r="G34" t="n">
        <v>37.26</v>
      </c>
      <c r="H34" t="n">
        <v>0.51</v>
      </c>
      <c r="I34" t="n">
        <v>13</v>
      </c>
      <c r="J34" t="n">
        <v>313.79</v>
      </c>
      <c r="K34" t="n">
        <v>61.82</v>
      </c>
      <c r="L34" t="n">
        <v>9</v>
      </c>
      <c r="M34" t="n">
        <v>11</v>
      </c>
      <c r="N34" t="n">
        <v>92.97</v>
      </c>
      <c r="O34" t="n">
        <v>38934.97</v>
      </c>
      <c r="P34" t="n">
        <v>145.18</v>
      </c>
      <c r="Q34" t="n">
        <v>198.05</v>
      </c>
      <c r="R34" t="n">
        <v>33.96</v>
      </c>
      <c r="S34" t="n">
        <v>21.27</v>
      </c>
      <c r="T34" t="n">
        <v>3601.41</v>
      </c>
      <c r="U34" t="n">
        <v>0.63</v>
      </c>
      <c r="V34" t="n">
        <v>0.75</v>
      </c>
      <c r="W34" t="n">
        <v>0.13</v>
      </c>
      <c r="X34" t="n">
        <v>0.22</v>
      </c>
      <c r="Y34" t="n">
        <v>1</v>
      </c>
      <c r="Z34" t="n">
        <v>10</v>
      </c>
      <c r="AA34" t="n">
        <v>303.2691356382579</v>
      </c>
      <c r="AB34" t="n">
        <v>414.9462106702669</v>
      </c>
      <c r="AC34" t="n">
        <v>375.3443267045602</v>
      </c>
      <c r="AD34" t="n">
        <v>303269.1356382578</v>
      </c>
      <c r="AE34" t="n">
        <v>414946.2106702669</v>
      </c>
      <c r="AF34" t="n">
        <v>2.997632534424319e-06</v>
      </c>
      <c r="AG34" t="n">
        <v>10.234375</v>
      </c>
      <c r="AH34" t="n">
        <v>375344.3267045602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8.495200000000001</v>
      </c>
      <c r="E35" t="n">
        <v>11.77</v>
      </c>
      <c r="F35" t="n">
        <v>8.050000000000001</v>
      </c>
      <c r="G35" t="n">
        <v>37.16</v>
      </c>
      <c r="H35" t="n">
        <v>0.52</v>
      </c>
      <c r="I35" t="n">
        <v>13</v>
      </c>
      <c r="J35" t="n">
        <v>314.34</v>
      </c>
      <c r="K35" t="n">
        <v>61.82</v>
      </c>
      <c r="L35" t="n">
        <v>9.25</v>
      </c>
      <c r="M35" t="n">
        <v>11</v>
      </c>
      <c r="N35" t="n">
        <v>93.27</v>
      </c>
      <c r="O35" t="n">
        <v>39003.11</v>
      </c>
      <c r="P35" t="n">
        <v>144.67</v>
      </c>
      <c r="Q35" t="n">
        <v>198.05</v>
      </c>
      <c r="R35" t="n">
        <v>33.45</v>
      </c>
      <c r="S35" t="n">
        <v>21.27</v>
      </c>
      <c r="T35" t="n">
        <v>3349.5</v>
      </c>
      <c r="U35" t="n">
        <v>0.64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302.6516963859688</v>
      </c>
      <c r="AB35" t="n">
        <v>414.1014030457878</v>
      </c>
      <c r="AC35" t="n">
        <v>374.5801463340664</v>
      </c>
      <c r="AD35" t="n">
        <v>302651.6963859688</v>
      </c>
      <c r="AE35" t="n">
        <v>414101.4030457878</v>
      </c>
      <c r="AF35" t="n">
        <v>3.002864004815985e-06</v>
      </c>
      <c r="AG35" t="n">
        <v>10.21701388888889</v>
      </c>
      <c r="AH35" t="n">
        <v>374580.1463340664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8.495799999999999</v>
      </c>
      <c r="E36" t="n">
        <v>11.77</v>
      </c>
      <c r="F36" t="n">
        <v>8.109999999999999</v>
      </c>
      <c r="G36" t="n">
        <v>40.53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145.63</v>
      </c>
      <c r="Q36" t="n">
        <v>198.05</v>
      </c>
      <c r="R36" t="n">
        <v>35.36</v>
      </c>
      <c r="S36" t="n">
        <v>21.27</v>
      </c>
      <c r="T36" t="n">
        <v>4309.14</v>
      </c>
      <c r="U36" t="n">
        <v>0.6</v>
      </c>
      <c r="V36" t="n">
        <v>0.75</v>
      </c>
      <c r="W36" t="n">
        <v>0.13</v>
      </c>
      <c r="X36" t="n">
        <v>0.25</v>
      </c>
      <c r="Y36" t="n">
        <v>1</v>
      </c>
      <c r="Z36" t="n">
        <v>10</v>
      </c>
      <c r="AA36" t="n">
        <v>303.4840051300633</v>
      </c>
      <c r="AB36" t="n">
        <v>415.2402045883281</v>
      </c>
      <c r="AC36" t="n">
        <v>375.6102622557048</v>
      </c>
      <c r="AD36" t="n">
        <v>303484.0051300633</v>
      </c>
      <c r="AE36" t="n">
        <v>415240.2045883281</v>
      </c>
      <c r="AF36" t="n">
        <v>3.003076091453485e-06</v>
      </c>
      <c r="AG36" t="n">
        <v>10.21701388888889</v>
      </c>
      <c r="AH36" t="n">
        <v>375610.2622557047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8.5098</v>
      </c>
      <c r="E37" t="n">
        <v>11.75</v>
      </c>
      <c r="F37" t="n">
        <v>8.09</v>
      </c>
      <c r="G37" t="n">
        <v>40.44</v>
      </c>
      <c r="H37" t="n">
        <v>0.55</v>
      </c>
      <c r="I37" t="n">
        <v>12</v>
      </c>
      <c r="J37" t="n">
        <v>315.45</v>
      </c>
      <c r="K37" t="n">
        <v>61.82</v>
      </c>
      <c r="L37" t="n">
        <v>9.75</v>
      </c>
      <c r="M37" t="n">
        <v>10</v>
      </c>
      <c r="N37" t="n">
        <v>93.88</v>
      </c>
      <c r="O37" t="n">
        <v>39139.8</v>
      </c>
      <c r="P37" t="n">
        <v>145.4</v>
      </c>
      <c r="Q37" t="n">
        <v>198.05</v>
      </c>
      <c r="R37" t="n">
        <v>34.64</v>
      </c>
      <c r="S37" t="n">
        <v>21.27</v>
      </c>
      <c r="T37" t="n">
        <v>3946.23</v>
      </c>
      <c r="U37" t="n">
        <v>0.61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303.0579516942865</v>
      </c>
      <c r="AB37" t="n">
        <v>414.6572594813473</v>
      </c>
      <c r="AC37" t="n">
        <v>375.0829526115655</v>
      </c>
      <c r="AD37" t="n">
        <v>303057.9516942865</v>
      </c>
      <c r="AE37" t="n">
        <v>414657.2594813473</v>
      </c>
      <c r="AF37" t="n">
        <v>3.008024779661817e-06</v>
      </c>
      <c r="AG37" t="n">
        <v>10.19965277777778</v>
      </c>
      <c r="AH37" t="n">
        <v>375082.9526115655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8.5129</v>
      </c>
      <c r="E38" t="n">
        <v>11.75</v>
      </c>
      <c r="F38" t="n">
        <v>8.08</v>
      </c>
      <c r="G38" t="n">
        <v>40.42</v>
      </c>
      <c r="H38" t="n">
        <v>0.5600000000000001</v>
      </c>
      <c r="I38" t="n">
        <v>12</v>
      </c>
      <c r="J38" t="n">
        <v>316.01</v>
      </c>
      <c r="K38" t="n">
        <v>61.82</v>
      </c>
      <c r="L38" t="n">
        <v>10</v>
      </c>
      <c r="M38" t="n">
        <v>10</v>
      </c>
      <c r="N38" t="n">
        <v>94.18000000000001</v>
      </c>
      <c r="O38" t="n">
        <v>39208.35</v>
      </c>
      <c r="P38" t="n">
        <v>145.35</v>
      </c>
      <c r="Q38" t="n">
        <v>198.06</v>
      </c>
      <c r="R38" t="n">
        <v>34.43</v>
      </c>
      <c r="S38" t="n">
        <v>21.27</v>
      </c>
      <c r="T38" t="n">
        <v>3843.3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302.9434442630788</v>
      </c>
      <c r="AB38" t="n">
        <v>414.5005853622577</v>
      </c>
      <c r="AC38" t="n">
        <v>374.9412312505083</v>
      </c>
      <c r="AD38" t="n">
        <v>302943.4442630789</v>
      </c>
      <c r="AE38" t="n">
        <v>414500.5853622577</v>
      </c>
      <c r="AF38" t="n">
        <v>3.009120560622234e-06</v>
      </c>
      <c r="AG38" t="n">
        <v>10.19965277777778</v>
      </c>
      <c r="AH38" t="n">
        <v>374941.2312505083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8.5159</v>
      </c>
      <c r="E39" t="n">
        <v>11.74</v>
      </c>
      <c r="F39" t="n">
        <v>8.08</v>
      </c>
      <c r="G39" t="n">
        <v>40.39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145.21</v>
      </c>
      <c r="Q39" t="n">
        <v>198.06</v>
      </c>
      <c r="R39" t="n">
        <v>34.33</v>
      </c>
      <c r="S39" t="n">
        <v>21.27</v>
      </c>
      <c r="T39" t="n">
        <v>3792.09</v>
      </c>
      <c r="U39" t="n">
        <v>0.62</v>
      </c>
      <c r="V39" t="n">
        <v>0.75</v>
      </c>
      <c r="W39" t="n">
        <v>0.13</v>
      </c>
      <c r="X39" t="n">
        <v>0.23</v>
      </c>
      <c r="Y39" t="n">
        <v>1</v>
      </c>
      <c r="Z39" t="n">
        <v>10</v>
      </c>
      <c r="AA39" t="n">
        <v>302.8105431241179</v>
      </c>
      <c r="AB39" t="n">
        <v>414.3187441607467</v>
      </c>
      <c r="AC39" t="n">
        <v>374.7767447180539</v>
      </c>
      <c r="AD39" t="n">
        <v>302810.5431241179</v>
      </c>
      <c r="AE39" t="n">
        <v>414318.7441607467</v>
      </c>
      <c r="AF39" t="n">
        <v>3.010180993809734e-06</v>
      </c>
      <c r="AG39" t="n">
        <v>10.19097222222222</v>
      </c>
      <c r="AH39" t="n">
        <v>374776.7447180539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8.571999999999999</v>
      </c>
      <c r="E40" t="n">
        <v>11.67</v>
      </c>
      <c r="F40" t="n">
        <v>8.06</v>
      </c>
      <c r="G40" t="n">
        <v>43.95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144.74</v>
      </c>
      <c r="Q40" t="n">
        <v>198.05</v>
      </c>
      <c r="R40" t="n">
        <v>33.62</v>
      </c>
      <c r="S40" t="n">
        <v>21.27</v>
      </c>
      <c r="T40" t="n">
        <v>3443.64</v>
      </c>
      <c r="U40" t="n">
        <v>0.63</v>
      </c>
      <c r="V40" t="n">
        <v>0.75</v>
      </c>
      <c r="W40" t="n">
        <v>0.13</v>
      </c>
      <c r="X40" t="n">
        <v>0.2</v>
      </c>
      <c r="Y40" t="n">
        <v>1</v>
      </c>
      <c r="Z40" t="n">
        <v>10</v>
      </c>
      <c r="AA40" t="n">
        <v>301.6314033119236</v>
      </c>
      <c r="AB40" t="n">
        <v>412.7053930497254</v>
      </c>
      <c r="AC40" t="n">
        <v>373.317369572716</v>
      </c>
      <c r="AD40" t="n">
        <v>301631.4033119236</v>
      </c>
      <c r="AE40" t="n">
        <v>412705.3930497254</v>
      </c>
      <c r="AF40" t="n">
        <v>3.030011094415978e-06</v>
      </c>
      <c r="AG40" t="n">
        <v>10.13020833333333</v>
      </c>
      <c r="AH40" t="n">
        <v>373317.369572716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8.5649</v>
      </c>
      <c r="E41" t="n">
        <v>11.68</v>
      </c>
      <c r="F41" t="n">
        <v>8.07</v>
      </c>
      <c r="G41" t="n">
        <v>44</v>
      </c>
      <c r="H41" t="n">
        <v>0.6</v>
      </c>
      <c r="I41" t="n">
        <v>11</v>
      </c>
      <c r="J41" t="n">
        <v>317.68</v>
      </c>
      <c r="K41" t="n">
        <v>61.82</v>
      </c>
      <c r="L41" t="n">
        <v>10.75</v>
      </c>
      <c r="M41" t="n">
        <v>9</v>
      </c>
      <c r="N41" t="n">
        <v>95.11</v>
      </c>
      <c r="O41" t="n">
        <v>39414.84</v>
      </c>
      <c r="P41" t="n">
        <v>144.91</v>
      </c>
      <c r="Q41" t="n">
        <v>198.05</v>
      </c>
      <c r="R41" t="n">
        <v>34</v>
      </c>
      <c r="S41" t="n">
        <v>21.27</v>
      </c>
      <c r="T41" t="n">
        <v>3631.83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301.8779155913327</v>
      </c>
      <c r="AB41" t="n">
        <v>413.0426820257672</v>
      </c>
      <c r="AC41" t="n">
        <v>373.6224681622723</v>
      </c>
      <c r="AD41" t="n">
        <v>301877.9155913327</v>
      </c>
      <c r="AE41" t="n">
        <v>413042.6820257672</v>
      </c>
      <c r="AF41" t="n">
        <v>3.027501402538897e-06</v>
      </c>
      <c r="AG41" t="n">
        <v>10.13888888888889</v>
      </c>
      <c r="AH41" t="n">
        <v>373622.4681622723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8.5722</v>
      </c>
      <c r="E42" t="n">
        <v>11.67</v>
      </c>
      <c r="F42" t="n">
        <v>8.06</v>
      </c>
      <c r="G42" t="n">
        <v>43.95</v>
      </c>
      <c r="H42" t="n">
        <v>0.62</v>
      </c>
      <c r="I42" t="n">
        <v>11</v>
      </c>
      <c r="J42" t="n">
        <v>318.24</v>
      </c>
      <c r="K42" t="n">
        <v>61.82</v>
      </c>
      <c r="L42" t="n">
        <v>11</v>
      </c>
      <c r="M42" t="n">
        <v>9</v>
      </c>
      <c r="N42" t="n">
        <v>95.42</v>
      </c>
      <c r="O42" t="n">
        <v>39483.95</v>
      </c>
      <c r="P42" t="n">
        <v>144.77</v>
      </c>
      <c r="Q42" t="n">
        <v>198.05</v>
      </c>
      <c r="R42" t="n">
        <v>33.62</v>
      </c>
      <c r="S42" t="n">
        <v>21.27</v>
      </c>
      <c r="T42" t="n">
        <v>3443.31</v>
      </c>
      <c r="U42" t="n">
        <v>0.63</v>
      </c>
      <c r="V42" t="n">
        <v>0.75</v>
      </c>
      <c r="W42" t="n">
        <v>0.13</v>
      </c>
      <c r="X42" t="n">
        <v>0.2</v>
      </c>
      <c r="Y42" t="n">
        <v>1</v>
      </c>
      <c r="Z42" t="n">
        <v>10</v>
      </c>
      <c r="AA42" t="n">
        <v>301.6476023340967</v>
      </c>
      <c r="AB42" t="n">
        <v>412.7275572665131</v>
      </c>
      <c r="AC42" t="n">
        <v>373.3374184677611</v>
      </c>
      <c r="AD42" t="n">
        <v>301647.6023340967</v>
      </c>
      <c r="AE42" t="n">
        <v>412727.5572665131</v>
      </c>
      <c r="AF42" t="n">
        <v>3.030081789961813e-06</v>
      </c>
      <c r="AG42" t="n">
        <v>10.13020833333333</v>
      </c>
      <c r="AH42" t="n">
        <v>373337.4184677611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8.5755</v>
      </c>
      <c r="E43" t="n">
        <v>11.66</v>
      </c>
      <c r="F43" t="n">
        <v>8.050000000000001</v>
      </c>
      <c r="G43" t="n">
        <v>43.92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144.69</v>
      </c>
      <c r="Q43" t="n">
        <v>198.05</v>
      </c>
      <c r="R43" t="n">
        <v>33.53</v>
      </c>
      <c r="S43" t="n">
        <v>21.27</v>
      </c>
      <c r="T43" t="n">
        <v>3397.1</v>
      </c>
      <c r="U43" t="n">
        <v>0.63</v>
      </c>
      <c r="V43" t="n">
        <v>0.75</v>
      </c>
      <c r="W43" t="n">
        <v>0.13</v>
      </c>
      <c r="X43" t="n">
        <v>0.2</v>
      </c>
      <c r="Y43" t="n">
        <v>1</v>
      </c>
      <c r="Z43" t="n">
        <v>10</v>
      </c>
      <c r="AA43" t="n">
        <v>301.5125574126272</v>
      </c>
      <c r="AB43" t="n">
        <v>412.5427828471971</v>
      </c>
      <c r="AC43" t="n">
        <v>373.1702786596921</v>
      </c>
      <c r="AD43" t="n">
        <v>301512.5574126273</v>
      </c>
      <c r="AE43" t="n">
        <v>412542.7828471971</v>
      </c>
      <c r="AF43" t="n">
        <v>3.031248266468062e-06</v>
      </c>
      <c r="AG43" t="n">
        <v>10.12152777777778</v>
      </c>
      <c r="AH43" t="n">
        <v>373170.2786596922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8.6319</v>
      </c>
      <c r="E44" t="n">
        <v>11.58</v>
      </c>
      <c r="F44" t="n">
        <v>8.029999999999999</v>
      </c>
      <c r="G44" t="n">
        <v>48.19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144.21</v>
      </c>
      <c r="Q44" t="n">
        <v>198.05</v>
      </c>
      <c r="R44" t="n">
        <v>32.76</v>
      </c>
      <c r="S44" t="n">
        <v>21.27</v>
      </c>
      <c r="T44" t="n">
        <v>3018.02</v>
      </c>
      <c r="U44" t="n">
        <v>0.65</v>
      </c>
      <c r="V44" t="n">
        <v>0.76</v>
      </c>
      <c r="W44" t="n">
        <v>0.13</v>
      </c>
      <c r="X44" t="n">
        <v>0.18</v>
      </c>
      <c r="Y44" t="n">
        <v>1</v>
      </c>
      <c r="Z44" t="n">
        <v>10</v>
      </c>
      <c r="AA44" t="n">
        <v>300.3394959021465</v>
      </c>
      <c r="AB44" t="n">
        <v>410.937748336736</v>
      </c>
      <c r="AC44" t="n">
        <v>371.7184263902292</v>
      </c>
      <c r="AD44" t="n">
        <v>300339.4959021465</v>
      </c>
      <c r="AE44" t="n">
        <v>410937.748336736</v>
      </c>
      <c r="AF44" t="n">
        <v>3.051184410393057e-06</v>
      </c>
      <c r="AG44" t="n">
        <v>10.05208333333333</v>
      </c>
      <c r="AH44" t="n">
        <v>371718.4263902293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8.633900000000001</v>
      </c>
      <c r="E45" t="n">
        <v>11.58</v>
      </c>
      <c r="F45" t="n">
        <v>8.029999999999999</v>
      </c>
      <c r="G45" t="n">
        <v>48.18</v>
      </c>
      <c r="H45" t="n">
        <v>0.65</v>
      </c>
      <c r="I45" t="n">
        <v>10</v>
      </c>
      <c r="J45" t="n">
        <v>319.93</v>
      </c>
      <c r="K45" t="n">
        <v>61.82</v>
      </c>
      <c r="L45" t="n">
        <v>11.75</v>
      </c>
      <c r="M45" t="n">
        <v>8</v>
      </c>
      <c r="N45" t="n">
        <v>96.36</v>
      </c>
      <c r="O45" t="n">
        <v>39692.13</v>
      </c>
      <c r="P45" t="n">
        <v>144.34</v>
      </c>
      <c r="Q45" t="n">
        <v>198.05</v>
      </c>
      <c r="R45" t="n">
        <v>32.72</v>
      </c>
      <c r="S45" t="n">
        <v>21.27</v>
      </c>
      <c r="T45" t="n">
        <v>2996.98</v>
      </c>
      <c r="U45" t="n">
        <v>0.65</v>
      </c>
      <c r="V45" t="n">
        <v>0.76</v>
      </c>
      <c r="W45" t="n">
        <v>0.12</v>
      </c>
      <c r="X45" t="n">
        <v>0.18</v>
      </c>
      <c r="Y45" t="n">
        <v>1</v>
      </c>
      <c r="Z45" t="n">
        <v>10</v>
      </c>
      <c r="AA45" t="n">
        <v>300.3934765409259</v>
      </c>
      <c r="AB45" t="n">
        <v>411.0116070281716</v>
      </c>
      <c r="AC45" t="n">
        <v>371.7852361118155</v>
      </c>
      <c r="AD45" t="n">
        <v>300393.4765409259</v>
      </c>
      <c r="AE45" t="n">
        <v>411011.6070281716</v>
      </c>
      <c r="AF45" t="n">
        <v>3.051891365851391e-06</v>
      </c>
      <c r="AG45" t="n">
        <v>10.05208333333333</v>
      </c>
      <c r="AH45" t="n">
        <v>371785.2361118156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8.6412</v>
      </c>
      <c r="E46" t="n">
        <v>11.57</v>
      </c>
      <c r="F46" t="n">
        <v>8.02</v>
      </c>
      <c r="G46" t="n">
        <v>48.12</v>
      </c>
      <c r="H46" t="n">
        <v>0.67</v>
      </c>
      <c r="I46" t="n">
        <v>10</v>
      </c>
      <c r="J46" t="n">
        <v>320.49</v>
      </c>
      <c r="K46" t="n">
        <v>61.82</v>
      </c>
      <c r="L46" t="n">
        <v>12</v>
      </c>
      <c r="M46" t="n">
        <v>8</v>
      </c>
      <c r="N46" t="n">
        <v>96.67</v>
      </c>
      <c r="O46" t="n">
        <v>39761.81</v>
      </c>
      <c r="P46" t="n">
        <v>144.28</v>
      </c>
      <c r="Q46" t="n">
        <v>198.05</v>
      </c>
      <c r="R46" t="n">
        <v>32.29</v>
      </c>
      <c r="S46" t="n">
        <v>21.27</v>
      </c>
      <c r="T46" t="n">
        <v>2781.84</v>
      </c>
      <c r="U46" t="n">
        <v>0.66</v>
      </c>
      <c r="V46" t="n">
        <v>0.76</v>
      </c>
      <c r="W46" t="n">
        <v>0.13</v>
      </c>
      <c r="X46" t="n">
        <v>0.17</v>
      </c>
      <c r="Y46" t="n">
        <v>1</v>
      </c>
      <c r="Z46" t="n">
        <v>10</v>
      </c>
      <c r="AA46" t="n">
        <v>300.2166378827239</v>
      </c>
      <c r="AB46" t="n">
        <v>410.7696485744488</v>
      </c>
      <c r="AC46" t="n">
        <v>371.5663698333253</v>
      </c>
      <c r="AD46" t="n">
        <v>300216.6378827239</v>
      </c>
      <c r="AE46" t="n">
        <v>410769.6485744488</v>
      </c>
      <c r="AF46" t="n">
        <v>3.054471753274307e-06</v>
      </c>
      <c r="AG46" t="n">
        <v>10.04340277777778</v>
      </c>
      <c r="AH46" t="n">
        <v>371566.3698333253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8.6593</v>
      </c>
      <c r="E47" t="n">
        <v>11.55</v>
      </c>
      <c r="F47" t="n">
        <v>8</v>
      </c>
      <c r="G47" t="n">
        <v>47.97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143.67</v>
      </c>
      <c r="Q47" t="n">
        <v>198.05</v>
      </c>
      <c r="R47" t="n">
        <v>31.75</v>
      </c>
      <c r="S47" t="n">
        <v>21.27</v>
      </c>
      <c r="T47" t="n">
        <v>2514.27</v>
      </c>
      <c r="U47" t="n">
        <v>0.67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299.5073220216501</v>
      </c>
      <c r="AB47" t="n">
        <v>409.7991313205201</v>
      </c>
      <c r="AC47" t="n">
        <v>370.688477383982</v>
      </c>
      <c r="AD47" t="n">
        <v>299507.32202165</v>
      </c>
      <c r="AE47" t="n">
        <v>409799.1313205201</v>
      </c>
      <c r="AF47" t="n">
        <v>3.060869700172222e-06</v>
      </c>
      <c r="AG47" t="n">
        <v>10.02604166666667</v>
      </c>
      <c r="AH47" t="n">
        <v>370688.477383982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8.6137</v>
      </c>
      <c r="E48" t="n">
        <v>11.61</v>
      </c>
      <c r="F48" t="n">
        <v>8.06</v>
      </c>
      <c r="G48" t="n">
        <v>48.34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144.76</v>
      </c>
      <c r="Q48" t="n">
        <v>198.07</v>
      </c>
      <c r="R48" t="n">
        <v>33.93</v>
      </c>
      <c r="S48" t="n">
        <v>21.27</v>
      </c>
      <c r="T48" t="n">
        <v>3604.19</v>
      </c>
      <c r="U48" t="n">
        <v>0.63</v>
      </c>
      <c r="V48" t="n">
        <v>0.75</v>
      </c>
      <c r="W48" t="n">
        <v>0.12</v>
      </c>
      <c r="X48" t="n">
        <v>0.2</v>
      </c>
      <c r="Y48" t="n">
        <v>1</v>
      </c>
      <c r="Z48" t="n">
        <v>10</v>
      </c>
      <c r="AA48" t="n">
        <v>301.0534821632114</v>
      </c>
      <c r="AB48" t="n">
        <v>411.9146558379757</v>
      </c>
      <c r="AC48" t="n">
        <v>372.602099210649</v>
      </c>
      <c r="AD48" t="n">
        <v>301053.4821632114</v>
      </c>
      <c r="AE48" t="n">
        <v>411914.6558379757</v>
      </c>
      <c r="AF48" t="n">
        <v>3.044751115722226e-06</v>
      </c>
      <c r="AG48" t="n">
        <v>10.078125</v>
      </c>
      <c r="AH48" t="n">
        <v>372602.099210649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8.624599999999999</v>
      </c>
      <c r="E49" t="n">
        <v>11.59</v>
      </c>
      <c r="F49" t="n">
        <v>8.039999999999999</v>
      </c>
      <c r="G49" t="n">
        <v>48.25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144.34</v>
      </c>
      <c r="Q49" t="n">
        <v>198.05</v>
      </c>
      <c r="R49" t="n">
        <v>33.2</v>
      </c>
      <c r="S49" t="n">
        <v>21.27</v>
      </c>
      <c r="T49" t="n">
        <v>3240.48</v>
      </c>
      <c r="U49" t="n">
        <v>0.64</v>
      </c>
      <c r="V49" t="n">
        <v>0.76</v>
      </c>
      <c r="W49" t="n">
        <v>0.12</v>
      </c>
      <c r="X49" t="n">
        <v>0.19</v>
      </c>
      <c r="Y49" t="n">
        <v>1</v>
      </c>
      <c r="Z49" t="n">
        <v>10</v>
      </c>
      <c r="AA49" t="n">
        <v>300.5607979050542</v>
      </c>
      <c r="AB49" t="n">
        <v>411.2405435002697</v>
      </c>
      <c r="AC49" t="n">
        <v>371.992323208331</v>
      </c>
      <c r="AD49" t="n">
        <v>300560.7979050542</v>
      </c>
      <c r="AE49" t="n">
        <v>411240.5435002696</v>
      </c>
      <c r="AF49" t="n">
        <v>3.048604022970141e-06</v>
      </c>
      <c r="AG49" t="n">
        <v>10.06076388888889</v>
      </c>
      <c r="AH49" t="n">
        <v>371992.323208331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8.6791</v>
      </c>
      <c r="E50" t="n">
        <v>11.52</v>
      </c>
      <c r="F50" t="n">
        <v>8.02</v>
      </c>
      <c r="G50" t="n">
        <v>53.5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143.88</v>
      </c>
      <c r="Q50" t="n">
        <v>198.06</v>
      </c>
      <c r="R50" t="n">
        <v>32.63</v>
      </c>
      <c r="S50" t="n">
        <v>21.27</v>
      </c>
      <c r="T50" t="n">
        <v>2956.7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299.2687197032375</v>
      </c>
      <c r="AB50" t="n">
        <v>409.4726651020769</v>
      </c>
      <c r="AC50" t="n">
        <v>370.3931686432287</v>
      </c>
      <c r="AD50" t="n">
        <v>299268.7197032375</v>
      </c>
      <c r="AE50" t="n">
        <v>409472.6651020768</v>
      </c>
      <c r="AF50" t="n">
        <v>3.067868559209721e-06</v>
      </c>
      <c r="AG50" t="n">
        <v>10</v>
      </c>
      <c r="AH50" t="n">
        <v>370393.1686432287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8.688700000000001</v>
      </c>
      <c r="E51" t="n">
        <v>11.51</v>
      </c>
      <c r="F51" t="n">
        <v>8.01</v>
      </c>
      <c r="G51" t="n">
        <v>53.41</v>
      </c>
      <c r="H51" t="n">
        <v>0.73</v>
      </c>
      <c r="I51" t="n">
        <v>9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143.76</v>
      </c>
      <c r="Q51" t="n">
        <v>198.05</v>
      </c>
      <c r="R51" t="n">
        <v>32.26</v>
      </c>
      <c r="S51" t="n">
        <v>21.27</v>
      </c>
      <c r="T51" t="n">
        <v>2775.27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299.024358664733</v>
      </c>
      <c r="AB51" t="n">
        <v>409.1383195487467</v>
      </c>
      <c r="AC51" t="n">
        <v>370.0907325602516</v>
      </c>
      <c r="AD51" t="n">
        <v>299024.358664733</v>
      </c>
      <c r="AE51" t="n">
        <v>409138.3195487467</v>
      </c>
      <c r="AF51" t="n">
        <v>3.07126194540972e-06</v>
      </c>
      <c r="AG51" t="n">
        <v>9.991319444444445</v>
      </c>
      <c r="AH51" t="n">
        <v>370090.7325602516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8.6829</v>
      </c>
      <c r="E52" t="n">
        <v>11.52</v>
      </c>
      <c r="F52" t="n">
        <v>8.02</v>
      </c>
      <c r="G52" t="n">
        <v>53.46</v>
      </c>
      <c r="H52" t="n">
        <v>0.74</v>
      </c>
      <c r="I52" t="n">
        <v>9</v>
      </c>
      <c r="J52" t="n">
        <v>323.91</v>
      </c>
      <c r="K52" t="n">
        <v>61.82</v>
      </c>
      <c r="L52" t="n">
        <v>13.5</v>
      </c>
      <c r="M52" t="n">
        <v>7</v>
      </c>
      <c r="N52" t="n">
        <v>98.59</v>
      </c>
      <c r="O52" t="n">
        <v>40183.11</v>
      </c>
      <c r="P52" t="n">
        <v>144.04</v>
      </c>
      <c r="Q52" t="n">
        <v>198.05</v>
      </c>
      <c r="R52" t="n">
        <v>32.42</v>
      </c>
      <c r="S52" t="n">
        <v>21.27</v>
      </c>
      <c r="T52" t="n">
        <v>2854.77</v>
      </c>
      <c r="U52" t="n">
        <v>0.66</v>
      </c>
      <c r="V52" t="n">
        <v>0.76</v>
      </c>
      <c r="W52" t="n">
        <v>0.12</v>
      </c>
      <c r="X52" t="n">
        <v>0.17</v>
      </c>
      <c r="Y52" t="n">
        <v>1</v>
      </c>
      <c r="Z52" t="n">
        <v>10</v>
      </c>
      <c r="AA52" t="n">
        <v>299.3165713236025</v>
      </c>
      <c r="AB52" t="n">
        <v>409.5381378001246</v>
      </c>
      <c r="AC52" t="n">
        <v>370.4523927188664</v>
      </c>
      <c r="AD52" t="n">
        <v>299316.5713236025</v>
      </c>
      <c r="AE52" t="n">
        <v>409538.1378001246</v>
      </c>
      <c r="AF52" t="n">
        <v>3.069211774580554e-06</v>
      </c>
      <c r="AG52" t="n">
        <v>10</v>
      </c>
      <c r="AH52" t="n">
        <v>370452.3927188664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8.6783</v>
      </c>
      <c r="E53" t="n">
        <v>11.52</v>
      </c>
      <c r="F53" t="n">
        <v>8.029999999999999</v>
      </c>
      <c r="G53" t="n">
        <v>53.51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144.19</v>
      </c>
      <c r="Q53" t="n">
        <v>198.05</v>
      </c>
      <c r="R53" t="n">
        <v>32.68</v>
      </c>
      <c r="S53" t="n">
        <v>21.27</v>
      </c>
      <c r="T53" t="n">
        <v>2985.02</v>
      </c>
      <c r="U53" t="n">
        <v>0.65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299.5110427763455</v>
      </c>
      <c r="AB53" t="n">
        <v>409.8042222212426</v>
      </c>
      <c r="AC53" t="n">
        <v>370.6930824162847</v>
      </c>
      <c r="AD53" t="n">
        <v>299511.0427763455</v>
      </c>
      <c r="AE53" t="n">
        <v>409804.2222212426</v>
      </c>
      <c r="AF53" t="n">
        <v>3.067585777026387e-06</v>
      </c>
      <c r="AG53" t="n">
        <v>10</v>
      </c>
      <c r="AH53" t="n">
        <v>370693.0824162847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8.684100000000001</v>
      </c>
      <c r="E54" t="n">
        <v>11.52</v>
      </c>
      <c r="F54" t="n">
        <v>8.02</v>
      </c>
      <c r="G54" t="n">
        <v>53.45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143.91</v>
      </c>
      <c r="Q54" t="n">
        <v>198.05</v>
      </c>
      <c r="R54" t="n">
        <v>32.43</v>
      </c>
      <c r="S54" t="n">
        <v>21.27</v>
      </c>
      <c r="T54" t="n">
        <v>2857.49</v>
      </c>
      <c r="U54" t="n">
        <v>0.66</v>
      </c>
      <c r="V54" t="n">
        <v>0.76</v>
      </c>
      <c r="W54" t="n">
        <v>0.12</v>
      </c>
      <c r="X54" t="n">
        <v>0.17</v>
      </c>
      <c r="Y54" t="n">
        <v>1</v>
      </c>
      <c r="Z54" t="n">
        <v>10</v>
      </c>
      <c r="AA54" t="n">
        <v>299.2185454463349</v>
      </c>
      <c r="AB54" t="n">
        <v>409.4040144702506</v>
      </c>
      <c r="AC54" t="n">
        <v>370.3310699313523</v>
      </c>
      <c r="AD54" t="n">
        <v>299218.5454463349</v>
      </c>
      <c r="AE54" t="n">
        <v>409404.0144702506</v>
      </c>
      <c r="AF54" t="n">
        <v>3.069635947855554e-06</v>
      </c>
      <c r="AG54" t="n">
        <v>10</v>
      </c>
      <c r="AH54" t="n">
        <v>370331.0699313523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8.6843</v>
      </c>
      <c r="E55" t="n">
        <v>11.52</v>
      </c>
      <c r="F55" t="n">
        <v>8.02</v>
      </c>
      <c r="G55" t="n">
        <v>53.45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143.85</v>
      </c>
      <c r="Q55" t="n">
        <v>198.05</v>
      </c>
      <c r="R55" t="n">
        <v>32.43</v>
      </c>
      <c r="S55" t="n">
        <v>21.27</v>
      </c>
      <c r="T55" t="n">
        <v>2857.81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299.1781891067311</v>
      </c>
      <c r="AB55" t="n">
        <v>409.3487971460087</v>
      </c>
      <c r="AC55" t="n">
        <v>370.281122471038</v>
      </c>
      <c r="AD55" t="n">
        <v>299178.1891067311</v>
      </c>
      <c r="AE55" t="n">
        <v>409348.7971460087</v>
      </c>
      <c r="AF55" t="n">
        <v>3.069706643401387e-06</v>
      </c>
      <c r="AG55" t="n">
        <v>10</v>
      </c>
      <c r="AH55" t="n">
        <v>370281.122471038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8.6822</v>
      </c>
      <c r="E56" t="n">
        <v>11.52</v>
      </c>
      <c r="F56" t="n">
        <v>8.02</v>
      </c>
      <c r="G56" t="n">
        <v>53.47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143.77</v>
      </c>
      <c r="Q56" t="n">
        <v>198.06</v>
      </c>
      <c r="R56" t="n">
        <v>32.5</v>
      </c>
      <c r="S56" t="n">
        <v>21.27</v>
      </c>
      <c r="T56" t="n">
        <v>2892.05</v>
      </c>
      <c r="U56" t="n">
        <v>0.65</v>
      </c>
      <c r="V56" t="n">
        <v>0.76</v>
      </c>
      <c r="W56" t="n">
        <v>0.12</v>
      </c>
      <c r="X56" t="n">
        <v>0.17</v>
      </c>
      <c r="Y56" t="n">
        <v>1</v>
      </c>
      <c r="Z56" t="n">
        <v>10</v>
      </c>
      <c r="AA56" t="n">
        <v>299.1569990338659</v>
      </c>
      <c r="AB56" t="n">
        <v>409.3198039534744</v>
      </c>
      <c r="AC56" t="n">
        <v>370.254896348107</v>
      </c>
      <c r="AD56" t="n">
        <v>299156.9990338659</v>
      </c>
      <c r="AE56" t="n">
        <v>409319.8039534744</v>
      </c>
      <c r="AF56" t="n">
        <v>3.068964340170137e-06</v>
      </c>
      <c r="AG56" t="n">
        <v>10</v>
      </c>
      <c r="AH56" t="n">
        <v>370254.896348107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8.7498</v>
      </c>
      <c r="E57" t="n">
        <v>11.43</v>
      </c>
      <c r="F57" t="n">
        <v>7.99</v>
      </c>
      <c r="G57" t="n">
        <v>59.9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143.13</v>
      </c>
      <c r="Q57" t="n">
        <v>198.05</v>
      </c>
      <c r="R57" t="n">
        <v>31.41</v>
      </c>
      <c r="S57" t="n">
        <v>21.27</v>
      </c>
      <c r="T57" t="n">
        <v>2352.82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297.7245323451248</v>
      </c>
      <c r="AB57" t="n">
        <v>407.3598398339687</v>
      </c>
      <c r="AC57" t="n">
        <v>368.48198845334</v>
      </c>
      <c r="AD57" t="n">
        <v>297724.5323451248</v>
      </c>
      <c r="AE57" t="n">
        <v>407359.8398339687</v>
      </c>
      <c r="AF57" t="n">
        <v>3.092859434661798e-06</v>
      </c>
      <c r="AG57" t="n">
        <v>9.921875</v>
      </c>
      <c r="AH57" t="n">
        <v>368481.98845334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8.7621</v>
      </c>
      <c r="E58" t="n">
        <v>11.41</v>
      </c>
      <c r="F58" t="n">
        <v>7.97</v>
      </c>
      <c r="G58" t="n">
        <v>59.78</v>
      </c>
      <c r="H58" t="n">
        <v>0.82</v>
      </c>
      <c r="I58" t="n">
        <v>8</v>
      </c>
      <c r="J58" t="n">
        <v>327.37</v>
      </c>
      <c r="K58" t="n">
        <v>61.82</v>
      </c>
      <c r="L58" t="n">
        <v>15</v>
      </c>
      <c r="M58" t="n">
        <v>6</v>
      </c>
      <c r="N58" t="n">
        <v>100.55</v>
      </c>
      <c r="O58" t="n">
        <v>40609.74</v>
      </c>
      <c r="P58" t="n">
        <v>143.11</v>
      </c>
      <c r="Q58" t="n">
        <v>198.05</v>
      </c>
      <c r="R58" t="n">
        <v>30.76</v>
      </c>
      <c r="S58" t="n">
        <v>21.27</v>
      </c>
      <c r="T58" t="n">
        <v>2028.08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297.4730461909183</v>
      </c>
      <c r="AB58" t="n">
        <v>407.0157453829974</v>
      </c>
      <c r="AC58" t="n">
        <v>368.1707338938297</v>
      </c>
      <c r="AD58" t="n">
        <v>297473.0461909183</v>
      </c>
      <c r="AE58" t="n">
        <v>407015.7453829973</v>
      </c>
      <c r="AF58" t="n">
        <v>3.097207210730547e-06</v>
      </c>
      <c r="AG58" t="n">
        <v>9.904513888888889</v>
      </c>
      <c r="AH58" t="n">
        <v>368170.7338938297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8.767200000000001</v>
      </c>
      <c r="E59" t="n">
        <v>11.41</v>
      </c>
      <c r="F59" t="n">
        <v>7.96</v>
      </c>
      <c r="G59" t="n">
        <v>59.73</v>
      </c>
      <c r="H59" t="n">
        <v>0.83</v>
      </c>
      <c r="I59" t="n">
        <v>8</v>
      </c>
      <c r="J59" t="n">
        <v>327.95</v>
      </c>
      <c r="K59" t="n">
        <v>61.82</v>
      </c>
      <c r="L59" t="n">
        <v>15.25</v>
      </c>
      <c r="M59" t="n">
        <v>6</v>
      </c>
      <c r="N59" t="n">
        <v>100.88</v>
      </c>
      <c r="O59" t="n">
        <v>40681.39</v>
      </c>
      <c r="P59" t="n">
        <v>142.96</v>
      </c>
      <c r="Q59" t="n">
        <v>198.05</v>
      </c>
      <c r="R59" t="n">
        <v>30.73</v>
      </c>
      <c r="S59" t="n">
        <v>21.27</v>
      </c>
      <c r="T59" t="n">
        <v>2011.78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297.2747843447062</v>
      </c>
      <c r="AB59" t="n">
        <v>406.7444747783146</v>
      </c>
      <c r="AC59" t="n">
        <v>367.9253529749273</v>
      </c>
      <c r="AD59" t="n">
        <v>297274.7843447062</v>
      </c>
      <c r="AE59" t="n">
        <v>406744.4747783146</v>
      </c>
      <c r="AF59" t="n">
        <v>3.099009947149297e-06</v>
      </c>
      <c r="AG59" t="n">
        <v>9.904513888888889</v>
      </c>
      <c r="AH59" t="n">
        <v>367925.3529749272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8.7362</v>
      </c>
      <c r="E60" t="n">
        <v>11.45</v>
      </c>
      <c r="F60" t="n">
        <v>8.01</v>
      </c>
      <c r="G60" t="n">
        <v>60.04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143.68</v>
      </c>
      <c r="Q60" t="n">
        <v>198.05</v>
      </c>
      <c r="R60" t="n">
        <v>32.18</v>
      </c>
      <c r="S60" t="n">
        <v>21.27</v>
      </c>
      <c r="T60" t="n">
        <v>2737.02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298.3245084736764</v>
      </c>
      <c r="AB60" t="n">
        <v>408.1807536421317</v>
      </c>
      <c r="AC60" t="n">
        <v>369.2245553998117</v>
      </c>
      <c r="AD60" t="n">
        <v>298324.5084736764</v>
      </c>
      <c r="AE60" t="n">
        <v>408180.7536421317</v>
      </c>
      <c r="AF60" t="n">
        <v>3.088052137545133e-06</v>
      </c>
      <c r="AG60" t="n">
        <v>9.939236111111111</v>
      </c>
      <c r="AH60" t="n">
        <v>369224.5553998117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8.740600000000001</v>
      </c>
      <c r="E61" t="n">
        <v>11.44</v>
      </c>
      <c r="F61" t="n">
        <v>8</v>
      </c>
      <c r="G61" t="n">
        <v>59.99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143.61</v>
      </c>
      <c r="Q61" t="n">
        <v>198.05</v>
      </c>
      <c r="R61" t="n">
        <v>31.86</v>
      </c>
      <c r="S61" t="n">
        <v>21.27</v>
      </c>
      <c r="T61" t="n">
        <v>2580.47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298.1844733278896</v>
      </c>
      <c r="AB61" t="n">
        <v>407.9891513777516</v>
      </c>
      <c r="AC61" t="n">
        <v>369.0512393866285</v>
      </c>
      <c r="AD61" t="n">
        <v>298184.4733278896</v>
      </c>
      <c r="AE61" t="n">
        <v>407989.1513777516</v>
      </c>
      <c r="AF61" t="n">
        <v>3.089607439553466e-06</v>
      </c>
      <c r="AG61" t="n">
        <v>9.930555555555555</v>
      </c>
      <c r="AH61" t="n">
        <v>369051.2393866286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8.737399999999999</v>
      </c>
      <c r="E62" t="n">
        <v>11.44</v>
      </c>
      <c r="F62" t="n">
        <v>8</v>
      </c>
      <c r="G62" t="n">
        <v>60.02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143.74</v>
      </c>
      <c r="Q62" t="n">
        <v>198.05</v>
      </c>
      <c r="R62" t="n">
        <v>32.03</v>
      </c>
      <c r="S62" t="n">
        <v>21.27</v>
      </c>
      <c r="T62" t="n">
        <v>2663.59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298.3089188516136</v>
      </c>
      <c r="AB62" t="n">
        <v>408.1594232334597</v>
      </c>
      <c r="AC62" t="n">
        <v>369.2052607354059</v>
      </c>
      <c r="AD62" t="n">
        <v>298308.9188516135</v>
      </c>
      <c r="AE62" t="n">
        <v>408159.4232334597</v>
      </c>
      <c r="AF62" t="n">
        <v>3.088476310820132e-06</v>
      </c>
      <c r="AG62" t="n">
        <v>9.930555555555555</v>
      </c>
      <c r="AH62" t="n">
        <v>369205.260735406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8.741899999999999</v>
      </c>
      <c r="E63" t="n">
        <v>11.44</v>
      </c>
      <c r="F63" t="n">
        <v>8</v>
      </c>
      <c r="G63" t="n">
        <v>59.98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143.61</v>
      </c>
      <c r="Q63" t="n">
        <v>198.05</v>
      </c>
      <c r="R63" t="n">
        <v>31.81</v>
      </c>
      <c r="S63" t="n">
        <v>21.27</v>
      </c>
      <c r="T63" t="n">
        <v>2551.55</v>
      </c>
      <c r="U63" t="n">
        <v>0.67</v>
      </c>
      <c r="V63" t="n">
        <v>0.76</v>
      </c>
      <c r="W63" t="n">
        <v>0.12</v>
      </c>
      <c r="X63" t="n">
        <v>0.14</v>
      </c>
      <c r="Y63" t="n">
        <v>1</v>
      </c>
      <c r="Z63" t="n">
        <v>10</v>
      </c>
      <c r="AA63" t="n">
        <v>298.1668198995422</v>
      </c>
      <c r="AB63" t="n">
        <v>407.9649971782725</v>
      </c>
      <c r="AC63" t="n">
        <v>369.029390430047</v>
      </c>
      <c r="AD63" t="n">
        <v>298166.8198995423</v>
      </c>
      <c r="AE63" t="n">
        <v>407964.9971782725</v>
      </c>
      <c r="AF63" t="n">
        <v>3.090066960601381e-06</v>
      </c>
      <c r="AG63" t="n">
        <v>9.930555555555555</v>
      </c>
      <c r="AH63" t="n">
        <v>369029.3904300471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8.737399999999999</v>
      </c>
      <c r="E64" t="n">
        <v>11.44</v>
      </c>
      <c r="F64" t="n">
        <v>8</v>
      </c>
      <c r="G64" t="n">
        <v>60.02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143.42</v>
      </c>
      <c r="Q64" t="n">
        <v>198.05</v>
      </c>
      <c r="R64" t="n">
        <v>31.98</v>
      </c>
      <c r="S64" t="n">
        <v>21.27</v>
      </c>
      <c r="T64" t="n">
        <v>2638.71</v>
      </c>
      <c r="U64" t="n">
        <v>0.67</v>
      </c>
      <c r="V64" t="n">
        <v>0.76</v>
      </c>
      <c r="W64" t="n">
        <v>0.12</v>
      </c>
      <c r="X64" t="n">
        <v>0.15</v>
      </c>
      <c r="Y64" t="n">
        <v>1</v>
      </c>
      <c r="Z64" t="n">
        <v>10</v>
      </c>
      <c r="AA64" t="n">
        <v>298.1096116502233</v>
      </c>
      <c r="AB64" t="n">
        <v>407.8867223277044</v>
      </c>
      <c r="AC64" t="n">
        <v>368.9585860213578</v>
      </c>
      <c r="AD64" t="n">
        <v>298109.6116502233</v>
      </c>
      <c r="AE64" t="n">
        <v>407886.7223277044</v>
      </c>
      <c r="AF64" t="n">
        <v>3.088476310820132e-06</v>
      </c>
      <c r="AG64" t="n">
        <v>9.930555555555555</v>
      </c>
      <c r="AH64" t="n">
        <v>368958.5860213578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8.7355</v>
      </c>
      <c r="E65" t="n">
        <v>11.45</v>
      </c>
      <c r="F65" t="n">
        <v>8.01</v>
      </c>
      <c r="G65" t="n">
        <v>60.04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143.39</v>
      </c>
      <c r="Q65" t="n">
        <v>198.05</v>
      </c>
      <c r="R65" t="n">
        <v>32.04</v>
      </c>
      <c r="S65" t="n">
        <v>21.27</v>
      </c>
      <c r="T65" t="n">
        <v>2666.85</v>
      </c>
      <c r="U65" t="n">
        <v>0.66</v>
      </c>
      <c r="V65" t="n">
        <v>0.76</v>
      </c>
      <c r="W65" t="n">
        <v>0.12</v>
      </c>
      <c r="X65" t="n">
        <v>0.15</v>
      </c>
      <c r="Y65" t="n">
        <v>1</v>
      </c>
      <c r="Z65" t="n">
        <v>10</v>
      </c>
      <c r="AA65" t="n">
        <v>298.153370914374</v>
      </c>
      <c r="AB65" t="n">
        <v>407.9465956834379</v>
      </c>
      <c r="AC65" t="n">
        <v>369.0127451480529</v>
      </c>
      <c r="AD65" t="n">
        <v>298153.370914374</v>
      </c>
      <c r="AE65" t="n">
        <v>407946.5956834379</v>
      </c>
      <c r="AF65" t="n">
        <v>3.087804703134716e-06</v>
      </c>
      <c r="AG65" t="n">
        <v>9.939236111111111</v>
      </c>
      <c r="AH65" t="n">
        <v>369012.7451480529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8.804500000000001</v>
      </c>
      <c r="E66" t="n">
        <v>11.36</v>
      </c>
      <c r="F66" t="n">
        <v>7.97</v>
      </c>
      <c r="G66" t="n">
        <v>68.33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142.58</v>
      </c>
      <c r="Q66" t="n">
        <v>198.05</v>
      </c>
      <c r="R66" t="n">
        <v>30.93</v>
      </c>
      <c r="S66" t="n">
        <v>21.27</v>
      </c>
      <c r="T66" t="n">
        <v>2119.2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285.6647525264057</v>
      </c>
      <c r="AB66" t="n">
        <v>390.8591170460612</v>
      </c>
      <c r="AC66" t="n">
        <v>353.5560714894004</v>
      </c>
      <c r="AD66" t="n">
        <v>285664.7525264057</v>
      </c>
      <c r="AE66" t="n">
        <v>390859.1170460612</v>
      </c>
      <c r="AF66" t="n">
        <v>3.11219466644721e-06</v>
      </c>
      <c r="AG66" t="n">
        <v>9.861111111111111</v>
      </c>
      <c r="AH66" t="n">
        <v>353556.0714894005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8.804500000000001</v>
      </c>
      <c r="E67" t="n">
        <v>11.36</v>
      </c>
      <c r="F67" t="n">
        <v>7.97</v>
      </c>
      <c r="G67" t="n">
        <v>68.33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142.71</v>
      </c>
      <c r="Q67" t="n">
        <v>198.06</v>
      </c>
      <c r="R67" t="n">
        <v>30.98</v>
      </c>
      <c r="S67" t="n">
        <v>21.27</v>
      </c>
      <c r="T67" t="n">
        <v>2141.42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285.7451040073194</v>
      </c>
      <c r="AB67" t="n">
        <v>390.9690574871045</v>
      </c>
      <c r="AC67" t="n">
        <v>353.655519369053</v>
      </c>
      <c r="AD67" t="n">
        <v>285745.1040073194</v>
      </c>
      <c r="AE67" t="n">
        <v>390969.0574871044</v>
      </c>
      <c r="AF67" t="n">
        <v>3.11219466644721e-06</v>
      </c>
      <c r="AG67" t="n">
        <v>9.861111111111111</v>
      </c>
      <c r="AH67" t="n">
        <v>353655.519369053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8.806699999999999</v>
      </c>
      <c r="E68" t="n">
        <v>11.36</v>
      </c>
      <c r="F68" t="n">
        <v>7.97</v>
      </c>
      <c r="G68" t="n">
        <v>68.3</v>
      </c>
      <c r="H68" t="n">
        <v>0.9399999999999999</v>
      </c>
      <c r="I68" t="n">
        <v>7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142.81</v>
      </c>
      <c r="Q68" t="n">
        <v>198.06</v>
      </c>
      <c r="R68" t="n">
        <v>30.85</v>
      </c>
      <c r="S68" t="n">
        <v>21.27</v>
      </c>
      <c r="T68" t="n">
        <v>2078.43</v>
      </c>
      <c r="U68" t="n">
        <v>0.6899999999999999</v>
      </c>
      <c r="V68" t="n">
        <v>0.76</v>
      </c>
      <c r="W68" t="n">
        <v>0.12</v>
      </c>
      <c r="X68" t="n">
        <v>0.12</v>
      </c>
      <c r="Y68" t="n">
        <v>1</v>
      </c>
      <c r="Z68" t="n">
        <v>10</v>
      </c>
      <c r="AA68" t="n">
        <v>285.7776236258592</v>
      </c>
      <c r="AB68" t="n">
        <v>391.013552263855</v>
      </c>
      <c r="AC68" t="n">
        <v>353.6957676267592</v>
      </c>
      <c r="AD68" t="n">
        <v>285777.6236258592</v>
      </c>
      <c r="AE68" t="n">
        <v>391013.552263855</v>
      </c>
      <c r="AF68" t="n">
        <v>3.112972317451377e-06</v>
      </c>
      <c r="AG68" t="n">
        <v>9.861111111111111</v>
      </c>
      <c r="AH68" t="n">
        <v>353695.7676267592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8.805400000000001</v>
      </c>
      <c r="E69" t="n">
        <v>11.36</v>
      </c>
      <c r="F69" t="n">
        <v>7.97</v>
      </c>
      <c r="G69" t="n">
        <v>68.31999999999999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142.93</v>
      </c>
      <c r="Q69" t="n">
        <v>198.05</v>
      </c>
      <c r="R69" t="n">
        <v>30.89</v>
      </c>
      <c r="S69" t="n">
        <v>21.27</v>
      </c>
      <c r="T69" t="n">
        <v>2100.04</v>
      </c>
      <c r="U69" t="n">
        <v>0.6899999999999999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285.8690921358602</v>
      </c>
      <c r="AB69" t="n">
        <v>391.138703514544</v>
      </c>
      <c r="AC69" t="n">
        <v>353.8089746177335</v>
      </c>
      <c r="AD69" t="n">
        <v>285869.0921358602</v>
      </c>
      <c r="AE69" t="n">
        <v>391138.7035145441</v>
      </c>
      <c r="AF69" t="n">
        <v>3.112512796403461e-06</v>
      </c>
      <c r="AG69" t="n">
        <v>9.861111111111111</v>
      </c>
      <c r="AH69" t="n">
        <v>353808.9746177335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8.822699999999999</v>
      </c>
      <c r="E70" t="n">
        <v>11.33</v>
      </c>
      <c r="F70" t="n">
        <v>7.95</v>
      </c>
      <c r="G70" t="n">
        <v>68.13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142.52</v>
      </c>
      <c r="Q70" t="n">
        <v>198.05</v>
      </c>
      <c r="R70" t="n">
        <v>30.06</v>
      </c>
      <c r="S70" t="n">
        <v>21.27</v>
      </c>
      <c r="T70" t="n">
        <v>1685.43</v>
      </c>
      <c r="U70" t="n">
        <v>0.71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285.3136099043805</v>
      </c>
      <c r="AB70" t="n">
        <v>390.3786682192871</v>
      </c>
      <c r="AC70" t="n">
        <v>353.1214760243396</v>
      </c>
      <c r="AD70" t="n">
        <v>285313.6099043805</v>
      </c>
      <c r="AE70" t="n">
        <v>390378.6682192871</v>
      </c>
      <c r="AF70" t="n">
        <v>3.118627961118042e-06</v>
      </c>
      <c r="AG70" t="n">
        <v>9.835069444444445</v>
      </c>
      <c r="AH70" t="n">
        <v>353121.4760243396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8.8188</v>
      </c>
      <c r="E71" t="n">
        <v>11.34</v>
      </c>
      <c r="F71" t="n">
        <v>7.95</v>
      </c>
      <c r="G71" t="n">
        <v>68.17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142.71</v>
      </c>
      <c r="Q71" t="n">
        <v>198.05</v>
      </c>
      <c r="R71" t="n">
        <v>30.39</v>
      </c>
      <c r="S71" t="n">
        <v>21.27</v>
      </c>
      <c r="T71" t="n">
        <v>1850.01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285.4824886457047</v>
      </c>
      <c r="AB71" t="n">
        <v>390.6097355635712</v>
      </c>
      <c r="AC71" t="n">
        <v>353.3304906255902</v>
      </c>
      <c r="AD71" t="n">
        <v>285482.4886457048</v>
      </c>
      <c r="AE71" t="n">
        <v>390609.7355635712</v>
      </c>
      <c r="AF71" t="n">
        <v>3.117249397974293e-06</v>
      </c>
      <c r="AG71" t="n">
        <v>9.84375</v>
      </c>
      <c r="AH71" t="n">
        <v>353330.4906255902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8.7964</v>
      </c>
      <c r="E72" t="n">
        <v>11.37</v>
      </c>
      <c r="F72" t="n">
        <v>7.98</v>
      </c>
      <c r="G72" t="n">
        <v>68.42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143.25</v>
      </c>
      <c r="Q72" t="n">
        <v>198.05</v>
      </c>
      <c r="R72" t="n">
        <v>31.44</v>
      </c>
      <c r="S72" t="n">
        <v>21.27</v>
      </c>
      <c r="T72" t="n">
        <v>2373.93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286.223476845234</v>
      </c>
      <c r="AB72" t="n">
        <v>391.6235883082593</v>
      </c>
      <c r="AC72" t="n">
        <v>354.2475826872766</v>
      </c>
      <c r="AD72" t="n">
        <v>286223.4768452339</v>
      </c>
      <c r="AE72" t="n">
        <v>391623.5883082593</v>
      </c>
      <c r="AF72" t="n">
        <v>3.109331496840961e-06</v>
      </c>
      <c r="AG72" t="n">
        <v>9.869791666666666</v>
      </c>
      <c r="AH72" t="n">
        <v>354247.5826872766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8.796799999999999</v>
      </c>
      <c r="E73" t="n">
        <v>11.37</v>
      </c>
      <c r="F73" t="n">
        <v>7.98</v>
      </c>
      <c r="G73" t="n">
        <v>68.41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143.29</v>
      </c>
      <c r="Q73" t="n">
        <v>198.05</v>
      </c>
      <c r="R73" t="n">
        <v>31.25</v>
      </c>
      <c r="S73" t="n">
        <v>21.27</v>
      </c>
      <c r="T73" t="n">
        <v>2278.01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286.2428717725709</v>
      </c>
      <c r="AB73" t="n">
        <v>391.6501253034855</v>
      </c>
      <c r="AC73" t="n">
        <v>354.2715870289232</v>
      </c>
      <c r="AD73" t="n">
        <v>286242.8717725709</v>
      </c>
      <c r="AE73" t="n">
        <v>391650.1253034855</v>
      </c>
      <c r="AF73" t="n">
        <v>3.109472887932627e-06</v>
      </c>
      <c r="AG73" t="n">
        <v>9.869791666666666</v>
      </c>
      <c r="AH73" t="n">
        <v>354271.5870289233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8.801299999999999</v>
      </c>
      <c r="E74" t="n">
        <v>11.36</v>
      </c>
      <c r="F74" t="n">
        <v>7.98</v>
      </c>
      <c r="G74" t="n">
        <v>68.36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143.08</v>
      </c>
      <c r="Q74" t="n">
        <v>198.05</v>
      </c>
      <c r="R74" t="n">
        <v>31.15</v>
      </c>
      <c r="S74" t="n">
        <v>21.27</v>
      </c>
      <c r="T74" t="n">
        <v>2229.52</v>
      </c>
      <c r="U74" t="n">
        <v>0.68</v>
      </c>
      <c r="V74" t="n">
        <v>0.76</v>
      </c>
      <c r="W74" t="n">
        <v>0.12</v>
      </c>
      <c r="X74" t="n">
        <v>0.12</v>
      </c>
      <c r="Y74" t="n">
        <v>1</v>
      </c>
      <c r="Z74" t="n">
        <v>10</v>
      </c>
      <c r="AA74" t="n">
        <v>286.0528566222644</v>
      </c>
      <c r="AB74" t="n">
        <v>391.3901381919592</v>
      </c>
      <c r="AC74" t="n">
        <v>354.0364127224269</v>
      </c>
      <c r="AD74" t="n">
        <v>286052.8566222644</v>
      </c>
      <c r="AE74" t="n">
        <v>391390.1381919592</v>
      </c>
      <c r="AF74" t="n">
        <v>3.111063537713877e-06</v>
      </c>
      <c r="AG74" t="n">
        <v>9.861111111111111</v>
      </c>
      <c r="AH74" t="n">
        <v>354036.4127224269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8.7979</v>
      </c>
      <c r="E75" t="n">
        <v>11.37</v>
      </c>
      <c r="F75" t="n">
        <v>7.98</v>
      </c>
      <c r="G75" t="n">
        <v>68.40000000000001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143.12</v>
      </c>
      <c r="Q75" t="n">
        <v>198.05</v>
      </c>
      <c r="R75" t="n">
        <v>31.31</v>
      </c>
      <c r="S75" t="n">
        <v>21.27</v>
      </c>
      <c r="T75" t="n">
        <v>2309.07</v>
      </c>
      <c r="U75" t="n">
        <v>0.68</v>
      </c>
      <c r="V75" t="n">
        <v>0.76</v>
      </c>
      <c r="W75" t="n">
        <v>0.12</v>
      </c>
      <c r="X75" t="n">
        <v>0.13</v>
      </c>
      <c r="Y75" t="n">
        <v>1</v>
      </c>
      <c r="Z75" t="n">
        <v>10</v>
      </c>
      <c r="AA75" t="n">
        <v>286.1230041715553</v>
      </c>
      <c r="AB75" t="n">
        <v>391.4861171635906</v>
      </c>
      <c r="AC75" t="n">
        <v>354.123231595713</v>
      </c>
      <c r="AD75" t="n">
        <v>286123.0041715553</v>
      </c>
      <c r="AE75" t="n">
        <v>391486.1171635906</v>
      </c>
      <c r="AF75" t="n">
        <v>3.10986171343471e-06</v>
      </c>
      <c r="AG75" t="n">
        <v>9.869791666666666</v>
      </c>
      <c r="AH75" t="n">
        <v>354123.2315957131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8.799799999999999</v>
      </c>
      <c r="E76" t="n">
        <v>11.36</v>
      </c>
      <c r="F76" t="n">
        <v>7.98</v>
      </c>
      <c r="G76" t="n">
        <v>68.38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142.99</v>
      </c>
      <c r="Q76" t="n">
        <v>198.05</v>
      </c>
      <c r="R76" t="n">
        <v>31.23</v>
      </c>
      <c r="S76" t="n">
        <v>21.27</v>
      </c>
      <c r="T76" t="n">
        <v>2268.03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286.0172264625667</v>
      </c>
      <c r="AB76" t="n">
        <v>391.3413874355692</v>
      </c>
      <c r="AC76" t="n">
        <v>353.9923146698047</v>
      </c>
      <c r="AD76" t="n">
        <v>286017.2264625666</v>
      </c>
      <c r="AE76" t="n">
        <v>391341.3874355692</v>
      </c>
      <c r="AF76" t="n">
        <v>3.110533321120127e-06</v>
      </c>
      <c r="AG76" t="n">
        <v>9.861111111111111</v>
      </c>
      <c r="AH76" t="n">
        <v>353992.3146698046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8.794600000000001</v>
      </c>
      <c r="E77" t="n">
        <v>11.37</v>
      </c>
      <c r="F77" t="n">
        <v>7.98</v>
      </c>
      <c r="G77" t="n">
        <v>68.44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143.08</v>
      </c>
      <c r="Q77" t="n">
        <v>198.05</v>
      </c>
      <c r="R77" t="n">
        <v>31.39</v>
      </c>
      <c r="S77" t="n">
        <v>21.27</v>
      </c>
      <c r="T77" t="n">
        <v>2349.35</v>
      </c>
      <c r="U77" t="n">
        <v>0.68</v>
      </c>
      <c r="V77" t="n">
        <v>0.76</v>
      </c>
      <c r="W77" t="n">
        <v>0.12</v>
      </c>
      <c r="X77" t="n">
        <v>0.13</v>
      </c>
      <c r="Y77" t="n">
        <v>1</v>
      </c>
      <c r="Z77" t="n">
        <v>10</v>
      </c>
      <c r="AA77" t="n">
        <v>286.1423656804374</v>
      </c>
      <c r="AB77" t="n">
        <v>391.5126084342127</v>
      </c>
      <c r="AC77" t="n">
        <v>354.1471945766478</v>
      </c>
      <c r="AD77" t="n">
        <v>286142.3656804374</v>
      </c>
      <c r="AE77" t="n">
        <v>391512.6084342127</v>
      </c>
      <c r="AF77" t="n">
        <v>3.108695236928461e-06</v>
      </c>
      <c r="AG77" t="n">
        <v>9.869791666666666</v>
      </c>
      <c r="AH77" t="n">
        <v>354147.1945766478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7.98</v>
      </c>
      <c r="G78" t="n">
        <v>68.39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142.88</v>
      </c>
      <c r="Q78" t="n">
        <v>198.05</v>
      </c>
      <c r="R78" t="n">
        <v>31.17</v>
      </c>
      <c r="S78" t="n">
        <v>21.27</v>
      </c>
      <c r="T78" t="n">
        <v>2239.98</v>
      </c>
      <c r="U78" t="n">
        <v>0.68</v>
      </c>
      <c r="V78" t="n">
        <v>0.76</v>
      </c>
      <c r="W78" t="n">
        <v>0.12</v>
      </c>
      <c r="X78" t="n">
        <v>0.13</v>
      </c>
      <c r="Y78" t="n">
        <v>1</v>
      </c>
      <c r="Z78" t="n">
        <v>10</v>
      </c>
      <c r="AA78" t="n">
        <v>285.9545366318239</v>
      </c>
      <c r="AB78" t="n">
        <v>391.2556124434668</v>
      </c>
      <c r="AC78" t="n">
        <v>353.9147259225625</v>
      </c>
      <c r="AD78" t="n">
        <v>285954.5366318239</v>
      </c>
      <c r="AE78" t="n">
        <v>391255.6124434668</v>
      </c>
      <c r="AF78" t="n">
        <v>3.110391930028461e-06</v>
      </c>
      <c r="AG78" t="n">
        <v>9.861111111111111</v>
      </c>
      <c r="AH78" t="n">
        <v>353914.7259225625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8.7979</v>
      </c>
      <c r="E79" t="n">
        <v>11.37</v>
      </c>
      <c r="F79" t="n">
        <v>7.98</v>
      </c>
      <c r="G79" t="n">
        <v>68.40000000000001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142.76</v>
      </c>
      <c r="Q79" t="n">
        <v>198.05</v>
      </c>
      <c r="R79" t="n">
        <v>31.29</v>
      </c>
      <c r="S79" t="n">
        <v>21.27</v>
      </c>
      <c r="T79" t="n">
        <v>2299.61</v>
      </c>
      <c r="U79" t="n">
        <v>0.68</v>
      </c>
      <c r="V79" t="n">
        <v>0.76</v>
      </c>
      <c r="W79" t="n">
        <v>0.12</v>
      </c>
      <c r="X79" t="n">
        <v>0.13</v>
      </c>
      <c r="Y79" t="n">
        <v>1</v>
      </c>
      <c r="Z79" t="n">
        <v>10</v>
      </c>
      <c r="AA79" t="n">
        <v>285.9003254545769</v>
      </c>
      <c r="AB79" t="n">
        <v>391.181438319129</v>
      </c>
      <c r="AC79" t="n">
        <v>353.8476308725475</v>
      </c>
      <c r="AD79" t="n">
        <v>285900.3254545769</v>
      </c>
      <c r="AE79" t="n">
        <v>391181.4383191291</v>
      </c>
      <c r="AF79" t="n">
        <v>3.10986171343471e-06</v>
      </c>
      <c r="AG79" t="n">
        <v>9.869791666666666</v>
      </c>
      <c r="AH79" t="n">
        <v>353847.6308725475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8.864599999999999</v>
      </c>
      <c r="E80" t="n">
        <v>11.28</v>
      </c>
      <c r="F80" t="n">
        <v>7.95</v>
      </c>
      <c r="G80" t="n">
        <v>79.5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142.09</v>
      </c>
      <c r="Q80" t="n">
        <v>198.05</v>
      </c>
      <c r="R80" t="n">
        <v>30.29</v>
      </c>
      <c r="S80" t="n">
        <v>21.27</v>
      </c>
      <c r="T80" t="n">
        <v>1803.98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284.4977826459611</v>
      </c>
      <c r="AB80" t="n">
        <v>389.2624173725592</v>
      </c>
      <c r="AC80" t="n">
        <v>352.1117585917555</v>
      </c>
      <c r="AD80" t="n">
        <v>284497.7826459612</v>
      </c>
      <c r="AE80" t="n">
        <v>389262.4173725593</v>
      </c>
      <c r="AF80" t="n">
        <v>3.133438677970122e-06</v>
      </c>
      <c r="AG80" t="n">
        <v>9.791666666666666</v>
      </c>
      <c r="AH80" t="n">
        <v>352111.7585917555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8.8652</v>
      </c>
      <c r="E81" t="n">
        <v>11.28</v>
      </c>
      <c r="F81" t="n">
        <v>7.95</v>
      </c>
      <c r="G81" t="n">
        <v>79.48999999999999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142.13</v>
      </c>
      <c r="Q81" t="n">
        <v>198.05</v>
      </c>
      <c r="R81" t="n">
        <v>30.15</v>
      </c>
      <c r="S81" t="n">
        <v>21.27</v>
      </c>
      <c r="T81" t="n">
        <v>1730.57</v>
      </c>
      <c r="U81" t="n">
        <v>0.71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284.5144902431249</v>
      </c>
      <c r="AB81" t="n">
        <v>389.2852774440859</v>
      </c>
      <c r="AC81" t="n">
        <v>352.13243693014</v>
      </c>
      <c r="AD81" t="n">
        <v>284514.4902431249</v>
      </c>
      <c r="AE81" t="n">
        <v>389285.2774440859</v>
      </c>
      <c r="AF81" t="n">
        <v>3.133650764607622e-06</v>
      </c>
      <c r="AG81" t="n">
        <v>9.791666666666666</v>
      </c>
      <c r="AH81" t="n">
        <v>352132.43693014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8.8817</v>
      </c>
      <c r="E82" t="n">
        <v>11.26</v>
      </c>
      <c r="F82" t="n">
        <v>7.93</v>
      </c>
      <c r="G82" t="n">
        <v>79.29000000000001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141.85</v>
      </c>
      <c r="Q82" t="n">
        <v>198.05</v>
      </c>
      <c r="R82" t="n">
        <v>29.52</v>
      </c>
      <c r="S82" t="n">
        <v>21.27</v>
      </c>
      <c r="T82" t="n">
        <v>1415.55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284.0554338738772</v>
      </c>
      <c r="AB82" t="n">
        <v>388.6571762675434</v>
      </c>
      <c r="AC82" t="n">
        <v>351.5642808483413</v>
      </c>
      <c r="AD82" t="n">
        <v>284055.4338738772</v>
      </c>
      <c r="AE82" t="n">
        <v>388657.1762675435</v>
      </c>
      <c r="AF82" t="n">
        <v>3.139483147138871e-06</v>
      </c>
      <c r="AG82" t="n">
        <v>9.774305555555555</v>
      </c>
      <c r="AH82" t="n">
        <v>351564.2808483413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8.8757</v>
      </c>
      <c r="E83" t="n">
        <v>11.27</v>
      </c>
      <c r="F83" t="n">
        <v>7.94</v>
      </c>
      <c r="G83" t="n">
        <v>79.36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142.21</v>
      </c>
      <c r="Q83" t="n">
        <v>198.05</v>
      </c>
      <c r="R83" t="n">
        <v>29.85</v>
      </c>
      <c r="S83" t="n">
        <v>21.27</v>
      </c>
      <c r="T83" t="n">
        <v>1584.45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284.3903011362524</v>
      </c>
      <c r="AB83" t="n">
        <v>389.1153564292263</v>
      </c>
      <c r="AC83" t="n">
        <v>351.978732938453</v>
      </c>
      <c r="AD83" t="n">
        <v>284390.3011362525</v>
      </c>
      <c r="AE83" t="n">
        <v>389115.3564292263</v>
      </c>
      <c r="AF83" t="n">
        <v>3.137362280763872e-06</v>
      </c>
      <c r="AG83" t="n">
        <v>9.782986111111111</v>
      </c>
      <c r="AH83" t="n">
        <v>351978.732938453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8.859999999999999</v>
      </c>
      <c r="E84" t="n">
        <v>11.29</v>
      </c>
      <c r="F84" t="n">
        <v>7.96</v>
      </c>
      <c r="G84" t="n">
        <v>79.56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142.69</v>
      </c>
      <c r="Q84" t="n">
        <v>198.05</v>
      </c>
      <c r="R84" t="n">
        <v>30.57</v>
      </c>
      <c r="S84" t="n">
        <v>21.27</v>
      </c>
      <c r="T84" t="n">
        <v>1943.97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284.9626352216567</v>
      </c>
      <c r="AB84" t="n">
        <v>389.8984491744743</v>
      </c>
      <c r="AC84" t="n">
        <v>352.6870884111719</v>
      </c>
      <c r="AD84" t="n">
        <v>284962.6352216567</v>
      </c>
      <c r="AE84" t="n">
        <v>389898.4491744742</v>
      </c>
      <c r="AF84" t="n">
        <v>3.131812680415956e-06</v>
      </c>
      <c r="AG84" t="n">
        <v>9.800347222222221</v>
      </c>
      <c r="AH84" t="n">
        <v>352687.0884111719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8.858499999999999</v>
      </c>
      <c r="E85" t="n">
        <v>11.29</v>
      </c>
      <c r="F85" t="n">
        <v>7.96</v>
      </c>
      <c r="G85" t="n">
        <v>79.58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142.8</v>
      </c>
      <c r="Q85" t="n">
        <v>198.06</v>
      </c>
      <c r="R85" t="n">
        <v>30.59</v>
      </c>
      <c r="S85" t="n">
        <v>21.27</v>
      </c>
      <c r="T85" t="n">
        <v>1951.69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285.0499206652401</v>
      </c>
      <c r="AB85" t="n">
        <v>390.0178769691469</v>
      </c>
      <c r="AC85" t="n">
        <v>352.7951181847391</v>
      </c>
      <c r="AD85" t="n">
        <v>285049.92066524</v>
      </c>
      <c r="AE85" t="n">
        <v>390017.8769691469</v>
      </c>
      <c r="AF85" t="n">
        <v>3.131282463822206e-06</v>
      </c>
      <c r="AG85" t="n">
        <v>9.800347222222221</v>
      </c>
      <c r="AH85" t="n">
        <v>352795.1181847391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8.863099999999999</v>
      </c>
      <c r="E86" t="n">
        <v>11.28</v>
      </c>
      <c r="F86" t="n">
        <v>7.95</v>
      </c>
      <c r="G86" t="n">
        <v>79.52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142.78</v>
      </c>
      <c r="Q86" t="n">
        <v>198.05</v>
      </c>
      <c r="R86" t="n">
        <v>30.37</v>
      </c>
      <c r="S86" t="n">
        <v>21.27</v>
      </c>
      <c r="T86" t="n">
        <v>1845.04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284.9410651082999</v>
      </c>
      <c r="AB86" t="n">
        <v>389.8689359937732</v>
      </c>
      <c r="AC86" t="n">
        <v>352.660391927015</v>
      </c>
      <c r="AD86" t="n">
        <v>284941.0651083</v>
      </c>
      <c r="AE86" t="n">
        <v>389868.9359937732</v>
      </c>
      <c r="AF86" t="n">
        <v>3.132908461376372e-06</v>
      </c>
      <c r="AG86" t="n">
        <v>9.791666666666666</v>
      </c>
      <c r="AH86" t="n">
        <v>352660.391927015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8.8576</v>
      </c>
      <c r="E87" t="n">
        <v>11.29</v>
      </c>
      <c r="F87" t="n">
        <v>7.96</v>
      </c>
      <c r="G87" t="n">
        <v>79.59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142.95</v>
      </c>
      <c r="Q87" t="n">
        <v>198.05</v>
      </c>
      <c r="R87" t="n">
        <v>30.61</v>
      </c>
      <c r="S87" t="n">
        <v>21.27</v>
      </c>
      <c r="T87" t="n">
        <v>1964.64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285.1539142907948</v>
      </c>
      <c r="AB87" t="n">
        <v>390.1601656355058</v>
      </c>
      <c r="AC87" t="n">
        <v>352.9238270204841</v>
      </c>
      <c r="AD87" t="n">
        <v>285153.9142907948</v>
      </c>
      <c r="AE87" t="n">
        <v>390160.1656355059</v>
      </c>
      <c r="AF87" t="n">
        <v>3.130964333865956e-06</v>
      </c>
      <c r="AG87" t="n">
        <v>9.800347222222221</v>
      </c>
      <c r="AH87" t="n">
        <v>352923.8270204841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8.856299999999999</v>
      </c>
      <c r="E88" t="n">
        <v>11.29</v>
      </c>
      <c r="F88" t="n">
        <v>7.96</v>
      </c>
      <c r="G88" t="n">
        <v>79.61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143.18</v>
      </c>
      <c r="Q88" t="n">
        <v>198.05</v>
      </c>
      <c r="R88" t="n">
        <v>30.65</v>
      </c>
      <c r="S88" t="n">
        <v>21.27</v>
      </c>
      <c r="T88" t="n">
        <v>1981.1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285.3123575953568</v>
      </c>
      <c r="AB88" t="n">
        <v>390.3769547548329</v>
      </c>
      <c r="AC88" t="n">
        <v>353.119926090528</v>
      </c>
      <c r="AD88" t="n">
        <v>285312.3575953568</v>
      </c>
      <c r="AE88" t="n">
        <v>390376.9547548329</v>
      </c>
      <c r="AF88" t="n">
        <v>3.130504812818039e-06</v>
      </c>
      <c r="AG88" t="n">
        <v>9.800347222222221</v>
      </c>
      <c r="AH88" t="n">
        <v>353119.926090528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8.8613</v>
      </c>
      <c r="E89" t="n">
        <v>11.28</v>
      </c>
      <c r="F89" t="n">
        <v>7.95</v>
      </c>
      <c r="G89" t="n">
        <v>79.54000000000001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142.99</v>
      </c>
      <c r="Q89" t="n">
        <v>198.05</v>
      </c>
      <c r="R89" t="n">
        <v>30.45</v>
      </c>
      <c r="S89" t="n">
        <v>21.27</v>
      </c>
      <c r="T89" t="n">
        <v>1881.9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285.0936720242602</v>
      </c>
      <c r="AB89" t="n">
        <v>390.077739508732</v>
      </c>
      <c r="AC89" t="n">
        <v>352.8492675275637</v>
      </c>
      <c r="AD89" t="n">
        <v>285093.6720242602</v>
      </c>
      <c r="AE89" t="n">
        <v>390077.739508732</v>
      </c>
      <c r="AF89" t="n">
        <v>3.132272201463872e-06</v>
      </c>
      <c r="AG89" t="n">
        <v>9.791666666666666</v>
      </c>
      <c r="AH89" t="n">
        <v>352849.2675275637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8.858700000000001</v>
      </c>
      <c r="E90" t="n">
        <v>11.29</v>
      </c>
      <c r="F90" t="n">
        <v>7.96</v>
      </c>
      <c r="G90" t="n">
        <v>79.58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143</v>
      </c>
      <c r="Q90" t="n">
        <v>198.05</v>
      </c>
      <c r="R90" t="n">
        <v>30.53</v>
      </c>
      <c r="S90" t="n">
        <v>21.27</v>
      </c>
      <c r="T90" t="n">
        <v>1925.44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285.1701520650715</v>
      </c>
      <c r="AB90" t="n">
        <v>390.1823828746314</v>
      </c>
      <c r="AC90" t="n">
        <v>352.9439238774896</v>
      </c>
      <c r="AD90" t="n">
        <v>285170.1520650715</v>
      </c>
      <c r="AE90" t="n">
        <v>390182.3828746314</v>
      </c>
      <c r="AF90" t="n">
        <v>3.131353159368039e-06</v>
      </c>
      <c r="AG90" t="n">
        <v>9.800347222222221</v>
      </c>
      <c r="AH90" t="n">
        <v>352943.9238774896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8.8591</v>
      </c>
      <c r="E91" t="n">
        <v>11.29</v>
      </c>
      <c r="F91" t="n">
        <v>7.96</v>
      </c>
      <c r="G91" t="n">
        <v>79.56999999999999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143.06</v>
      </c>
      <c r="Q91" t="n">
        <v>198.05</v>
      </c>
      <c r="R91" t="n">
        <v>30.52</v>
      </c>
      <c r="S91" t="n">
        <v>21.27</v>
      </c>
      <c r="T91" t="n">
        <v>1919</v>
      </c>
      <c r="U91" t="n">
        <v>0.7</v>
      </c>
      <c r="V91" t="n">
        <v>0.76</v>
      </c>
      <c r="W91" t="n">
        <v>0.12</v>
      </c>
      <c r="X91" t="n">
        <v>0.1</v>
      </c>
      <c r="Y91" t="n">
        <v>1</v>
      </c>
      <c r="Z91" t="n">
        <v>10</v>
      </c>
      <c r="AA91" t="n">
        <v>285.2017437389491</v>
      </c>
      <c r="AB91" t="n">
        <v>390.2256079965569</v>
      </c>
      <c r="AC91" t="n">
        <v>352.9830236544454</v>
      </c>
      <c r="AD91" t="n">
        <v>285201.7437389491</v>
      </c>
      <c r="AE91" t="n">
        <v>390225.6079965569</v>
      </c>
      <c r="AF91" t="n">
        <v>3.131494550459706e-06</v>
      </c>
      <c r="AG91" t="n">
        <v>9.800347222222221</v>
      </c>
      <c r="AH91" t="n">
        <v>352983.0236544454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8.859999999999999</v>
      </c>
      <c r="E92" t="n">
        <v>11.29</v>
      </c>
      <c r="F92" t="n">
        <v>7.96</v>
      </c>
      <c r="G92" t="n">
        <v>79.56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142.95</v>
      </c>
      <c r="Q92" t="n">
        <v>198.05</v>
      </c>
      <c r="R92" t="n">
        <v>30.49</v>
      </c>
      <c r="S92" t="n">
        <v>21.27</v>
      </c>
      <c r="T92" t="n">
        <v>1904.13</v>
      </c>
      <c r="U92" t="n">
        <v>0.7</v>
      </c>
      <c r="V92" t="n">
        <v>0.76</v>
      </c>
      <c r="W92" t="n">
        <v>0.12</v>
      </c>
      <c r="X92" t="n">
        <v>0.1</v>
      </c>
      <c r="Y92" t="n">
        <v>1</v>
      </c>
      <c r="Z92" t="n">
        <v>10</v>
      </c>
      <c r="AA92" t="n">
        <v>285.1223315227186</v>
      </c>
      <c r="AB92" t="n">
        <v>390.1169526988908</v>
      </c>
      <c r="AC92" t="n">
        <v>352.8847382658898</v>
      </c>
      <c r="AD92" t="n">
        <v>285122.3315227187</v>
      </c>
      <c r="AE92" t="n">
        <v>390116.9526988908</v>
      </c>
      <c r="AF92" t="n">
        <v>3.131812680415956e-06</v>
      </c>
      <c r="AG92" t="n">
        <v>9.800347222222221</v>
      </c>
      <c r="AH92" t="n">
        <v>352884.7382658898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8.8637</v>
      </c>
      <c r="E93" t="n">
        <v>11.28</v>
      </c>
      <c r="F93" t="n">
        <v>7.95</v>
      </c>
      <c r="G93" t="n">
        <v>79.51000000000001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142.9</v>
      </c>
      <c r="Q93" t="n">
        <v>198.05</v>
      </c>
      <c r="R93" t="n">
        <v>30.3</v>
      </c>
      <c r="S93" t="n">
        <v>21.27</v>
      </c>
      <c r="T93" t="n">
        <v>1805.75</v>
      </c>
      <c r="U93" t="n">
        <v>0.7</v>
      </c>
      <c r="V93" t="n">
        <v>0.76</v>
      </c>
      <c r="W93" t="n">
        <v>0.12</v>
      </c>
      <c r="X93" t="n">
        <v>0.1</v>
      </c>
      <c r="Y93" t="n">
        <v>1</v>
      </c>
      <c r="Z93" t="n">
        <v>10</v>
      </c>
      <c r="AA93" t="n">
        <v>285.0068623381538</v>
      </c>
      <c r="AB93" t="n">
        <v>389.9589626664283</v>
      </c>
      <c r="AC93" t="n">
        <v>352.7418265803851</v>
      </c>
      <c r="AD93" t="n">
        <v>285006.8623381538</v>
      </c>
      <c r="AE93" t="n">
        <v>389958.9626664283</v>
      </c>
      <c r="AF93" t="n">
        <v>3.133120548013872e-06</v>
      </c>
      <c r="AG93" t="n">
        <v>9.791666666666666</v>
      </c>
      <c r="AH93" t="n">
        <v>352741.8265803851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8.8749</v>
      </c>
      <c r="E94" t="n">
        <v>11.27</v>
      </c>
      <c r="F94" t="n">
        <v>7.94</v>
      </c>
      <c r="G94" t="n">
        <v>79.37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142.49</v>
      </c>
      <c r="Q94" t="n">
        <v>198.05</v>
      </c>
      <c r="R94" t="n">
        <v>29.76</v>
      </c>
      <c r="S94" t="n">
        <v>21.27</v>
      </c>
      <c r="T94" t="n">
        <v>1538.96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284.5724341123923</v>
      </c>
      <c r="AB94" t="n">
        <v>389.3645588023206</v>
      </c>
      <c r="AC94" t="n">
        <v>352.2041517868169</v>
      </c>
      <c r="AD94" t="n">
        <v>284572.4341123922</v>
      </c>
      <c r="AE94" t="n">
        <v>389364.5588023206</v>
      </c>
      <c r="AF94" t="n">
        <v>3.137079498580538e-06</v>
      </c>
      <c r="AG94" t="n">
        <v>9.782986111111111</v>
      </c>
      <c r="AH94" t="n">
        <v>352204.1517868169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8.8733</v>
      </c>
      <c r="E95" t="n">
        <v>11.27</v>
      </c>
      <c r="F95" t="n">
        <v>7.94</v>
      </c>
      <c r="G95" t="n">
        <v>79.39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142.4</v>
      </c>
      <c r="Q95" t="n">
        <v>198.05</v>
      </c>
      <c r="R95" t="n">
        <v>29.99</v>
      </c>
      <c r="S95" t="n">
        <v>21.27</v>
      </c>
      <c r="T95" t="n">
        <v>1652.94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284.5381562500552</v>
      </c>
      <c r="AB95" t="n">
        <v>389.3176583188384</v>
      </c>
      <c r="AC95" t="n">
        <v>352.1617274196529</v>
      </c>
      <c r="AD95" t="n">
        <v>284538.1562500552</v>
      </c>
      <c r="AE95" t="n">
        <v>389317.6583188385</v>
      </c>
      <c r="AF95" t="n">
        <v>3.136513934213872e-06</v>
      </c>
      <c r="AG95" t="n">
        <v>9.782986111111111</v>
      </c>
      <c r="AH95" t="n">
        <v>352161.727419653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8.858700000000001</v>
      </c>
      <c r="E96" t="n">
        <v>11.29</v>
      </c>
      <c r="F96" t="n">
        <v>7.96</v>
      </c>
      <c r="G96" t="n">
        <v>79.58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142.74</v>
      </c>
      <c r="Q96" t="n">
        <v>198.06</v>
      </c>
      <c r="R96" t="n">
        <v>30.61</v>
      </c>
      <c r="S96" t="n">
        <v>21.27</v>
      </c>
      <c r="T96" t="n">
        <v>1961.73</v>
      </c>
      <c r="U96" t="n">
        <v>0.6899999999999999</v>
      </c>
      <c r="V96" t="n">
        <v>0.76</v>
      </c>
      <c r="W96" t="n">
        <v>0.12</v>
      </c>
      <c r="X96" t="n">
        <v>0.1</v>
      </c>
      <c r="Y96" t="n">
        <v>1</v>
      </c>
      <c r="Z96" t="n">
        <v>10</v>
      </c>
      <c r="AA96" t="n">
        <v>285.0104323288338</v>
      </c>
      <c r="AB96" t="n">
        <v>389.9638472851735</v>
      </c>
      <c r="AC96" t="n">
        <v>352.7462450179729</v>
      </c>
      <c r="AD96" t="n">
        <v>285010.4323288338</v>
      </c>
      <c r="AE96" t="n">
        <v>389963.8472851735</v>
      </c>
      <c r="AF96" t="n">
        <v>3.131353159368039e-06</v>
      </c>
      <c r="AG96" t="n">
        <v>9.800347222222221</v>
      </c>
      <c r="AH96" t="n">
        <v>352746.2450179729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8.852600000000001</v>
      </c>
      <c r="E97" t="n">
        <v>11.3</v>
      </c>
      <c r="F97" t="n">
        <v>7.97</v>
      </c>
      <c r="G97" t="n">
        <v>79.66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142.89</v>
      </c>
      <c r="Q97" t="n">
        <v>198.05</v>
      </c>
      <c r="R97" t="n">
        <v>30.81</v>
      </c>
      <c r="S97" t="n">
        <v>21.27</v>
      </c>
      <c r="T97" t="n">
        <v>2061.24</v>
      </c>
      <c r="U97" t="n">
        <v>0.6899999999999999</v>
      </c>
      <c r="V97" t="n">
        <v>0.76</v>
      </c>
      <c r="W97" t="n">
        <v>0.12</v>
      </c>
      <c r="X97" t="n">
        <v>0.11</v>
      </c>
      <c r="Y97" t="n">
        <v>1</v>
      </c>
      <c r="Z97" t="n">
        <v>10</v>
      </c>
      <c r="AA97" t="n">
        <v>285.2190427946123</v>
      </c>
      <c r="AB97" t="n">
        <v>390.2492773276958</v>
      </c>
      <c r="AC97" t="n">
        <v>353.0044340178405</v>
      </c>
      <c r="AD97" t="n">
        <v>285219.0427946124</v>
      </c>
      <c r="AE97" t="n">
        <v>390249.2773276959</v>
      </c>
      <c r="AF97" t="n">
        <v>3.129196945220123e-06</v>
      </c>
      <c r="AG97" t="n">
        <v>9.809027777777779</v>
      </c>
      <c r="AH97" t="n">
        <v>353004.4340178405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8.8574</v>
      </c>
      <c r="E98" t="n">
        <v>11.29</v>
      </c>
      <c r="F98" t="n">
        <v>7.96</v>
      </c>
      <c r="G98" t="n">
        <v>79.59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142.57</v>
      </c>
      <c r="Q98" t="n">
        <v>198.05</v>
      </c>
      <c r="R98" t="n">
        <v>30.65</v>
      </c>
      <c r="S98" t="n">
        <v>21.27</v>
      </c>
      <c r="T98" t="n">
        <v>1985.38</v>
      </c>
      <c r="U98" t="n">
        <v>0.6899999999999999</v>
      </c>
      <c r="V98" t="n">
        <v>0.76</v>
      </c>
      <c r="W98" t="n">
        <v>0.12</v>
      </c>
      <c r="X98" t="n">
        <v>0.11</v>
      </c>
      <c r="Y98" t="n">
        <v>1</v>
      </c>
      <c r="Z98" t="n">
        <v>10</v>
      </c>
      <c r="AA98" t="n">
        <v>284.9230761616582</v>
      </c>
      <c r="AB98" t="n">
        <v>389.8443227233616</v>
      </c>
      <c r="AC98" t="n">
        <v>352.6381277125866</v>
      </c>
      <c r="AD98" t="n">
        <v>284923.0761616582</v>
      </c>
      <c r="AE98" t="n">
        <v>389844.3227233617</v>
      </c>
      <c r="AF98" t="n">
        <v>3.130893638320123e-06</v>
      </c>
      <c r="AG98" t="n">
        <v>9.800347222222221</v>
      </c>
      <c r="AH98" t="n">
        <v>352638.1277125866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8.8561</v>
      </c>
      <c r="E99" t="n">
        <v>11.29</v>
      </c>
      <c r="F99" t="n">
        <v>7.96</v>
      </c>
      <c r="G99" t="n">
        <v>79.61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142.46</v>
      </c>
      <c r="Q99" t="n">
        <v>198.05</v>
      </c>
      <c r="R99" t="n">
        <v>30.73</v>
      </c>
      <c r="S99" t="n">
        <v>21.27</v>
      </c>
      <c r="T99" t="n">
        <v>2025</v>
      </c>
      <c r="U99" t="n">
        <v>0.6899999999999999</v>
      </c>
      <c r="V99" t="n">
        <v>0.76</v>
      </c>
      <c r="W99" t="n">
        <v>0.12</v>
      </c>
      <c r="X99" t="n">
        <v>0.11</v>
      </c>
      <c r="Y99" t="n">
        <v>1</v>
      </c>
      <c r="Z99" t="n">
        <v>10</v>
      </c>
      <c r="AA99" t="n">
        <v>284.8725635698693</v>
      </c>
      <c r="AB99" t="n">
        <v>389.7752091668178</v>
      </c>
      <c r="AC99" t="n">
        <v>352.5756102568779</v>
      </c>
      <c r="AD99" t="n">
        <v>284872.5635698693</v>
      </c>
      <c r="AE99" t="n">
        <v>389775.2091668178</v>
      </c>
      <c r="AF99" t="n">
        <v>3.130434117272206e-06</v>
      </c>
      <c r="AG99" t="n">
        <v>9.800347222222221</v>
      </c>
      <c r="AH99" t="n">
        <v>352575.6102568779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8.920400000000001</v>
      </c>
      <c r="E100" t="n">
        <v>11.21</v>
      </c>
      <c r="F100" t="n">
        <v>7.94</v>
      </c>
      <c r="G100" t="n">
        <v>95.22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141.82</v>
      </c>
      <c r="Q100" t="n">
        <v>198.05</v>
      </c>
      <c r="R100" t="n">
        <v>29.89</v>
      </c>
      <c r="S100" t="n">
        <v>21.27</v>
      </c>
      <c r="T100" t="n">
        <v>1606.75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283.5719589358913</v>
      </c>
      <c r="AB100" t="n">
        <v>387.9956645279822</v>
      </c>
      <c r="AC100" t="n">
        <v>350.9659028607662</v>
      </c>
      <c r="AD100" t="n">
        <v>283571.9589358913</v>
      </c>
      <c r="AE100" t="n">
        <v>387995.6645279822</v>
      </c>
      <c r="AF100" t="n">
        <v>3.153162735257618e-06</v>
      </c>
      <c r="AG100" t="n">
        <v>9.730902777777779</v>
      </c>
      <c r="AH100" t="n">
        <v>350965.9028607662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8.920199999999999</v>
      </c>
      <c r="E101" t="n">
        <v>11.21</v>
      </c>
      <c r="F101" t="n">
        <v>7.94</v>
      </c>
      <c r="G101" t="n">
        <v>95.23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141.98</v>
      </c>
      <c r="Q101" t="n">
        <v>198.05</v>
      </c>
      <c r="R101" t="n">
        <v>29.83</v>
      </c>
      <c r="S101" t="n">
        <v>21.27</v>
      </c>
      <c r="T101" t="n">
        <v>1575.54</v>
      </c>
      <c r="U101" t="n">
        <v>0.71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283.6721490202025</v>
      </c>
      <c r="AB101" t="n">
        <v>388.1327490214114</v>
      </c>
      <c r="AC101" t="n">
        <v>351.0899042025417</v>
      </c>
      <c r="AD101" t="n">
        <v>283672.1490202025</v>
      </c>
      <c r="AE101" t="n">
        <v>388132.7490214114</v>
      </c>
      <c r="AF101" t="n">
        <v>3.153092039711784e-06</v>
      </c>
      <c r="AG101" t="n">
        <v>9.730902777777779</v>
      </c>
      <c r="AH101" t="n">
        <v>351089.9042025417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8.9253</v>
      </c>
      <c r="E102" t="n">
        <v>11.2</v>
      </c>
      <c r="F102" t="n">
        <v>7.93</v>
      </c>
      <c r="G102" t="n">
        <v>95.15000000000001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141.95</v>
      </c>
      <c r="Q102" t="n">
        <v>198.05</v>
      </c>
      <c r="R102" t="n">
        <v>29.58</v>
      </c>
      <c r="S102" t="n">
        <v>21.27</v>
      </c>
      <c r="T102" t="n">
        <v>1454.96</v>
      </c>
      <c r="U102" t="n">
        <v>0.72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283.552216338247</v>
      </c>
      <c r="AB102" t="n">
        <v>387.9686518349035</v>
      </c>
      <c r="AC102" t="n">
        <v>350.9414682212023</v>
      </c>
      <c r="AD102" t="n">
        <v>283552.216338247</v>
      </c>
      <c r="AE102" t="n">
        <v>387968.6518349035</v>
      </c>
      <c r="AF102" t="n">
        <v>3.154894776130533e-06</v>
      </c>
      <c r="AG102" t="n">
        <v>9.722222222222221</v>
      </c>
      <c r="AH102" t="n">
        <v>350941.4682212023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8.925000000000001</v>
      </c>
      <c r="E103" t="n">
        <v>11.2</v>
      </c>
      <c r="F103" t="n">
        <v>7.93</v>
      </c>
      <c r="G103" t="n">
        <v>95.15000000000001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142.22</v>
      </c>
      <c r="Q103" t="n">
        <v>198.05</v>
      </c>
      <c r="R103" t="n">
        <v>29.67</v>
      </c>
      <c r="S103" t="n">
        <v>21.27</v>
      </c>
      <c r="T103" t="n">
        <v>1498.45</v>
      </c>
      <c r="U103" t="n">
        <v>0.72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283.7207122731867</v>
      </c>
      <c r="AB103" t="n">
        <v>388.199195406604</v>
      </c>
      <c r="AC103" t="n">
        <v>351.1500090379896</v>
      </c>
      <c r="AD103" t="n">
        <v>283720.7122731867</v>
      </c>
      <c r="AE103" t="n">
        <v>388199.195406604</v>
      </c>
      <c r="AF103" t="n">
        <v>3.154788732811785e-06</v>
      </c>
      <c r="AG103" t="n">
        <v>9.722222222222221</v>
      </c>
      <c r="AH103" t="n">
        <v>351150.0090379896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8.9206</v>
      </c>
      <c r="E104" t="n">
        <v>11.21</v>
      </c>
      <c r="F104" t="n">
        <v>7.93</v>
      </c>
      <c r="G104" t="n">
        <v>95.22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142.43</v>
      </c>
      <c r="Q104" t="n">
        <v>198.05</v>
      </c>
      <c r="R104" t="n">
        <v>29.8</v>
      </c>
      <c r="S104" t="n">
        <v>21.27</v>
      </c>
      <c r="T104" t="n">
        <v>1561.71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283.9056230011236</v>
      </c>
      <c r="AB104" t="n">
        <v>388.4521984222528</v>
      </c>
      <c r="AC104" t="n">
        <v>351.3788658009168</v>
      </c>
      <c r="AD104" t="n">
        <v>283905.6230011235</v>
      </c>
      <c r="AE104" t="n">
        <v>388452.1984222528</v>
      </c>
      <c r="AF104" t="n">
        <v>3.153233430803451e-06</v>
      </c>
      <c r="AG104" t="n">
        <v>9.730902777777779</v>
      </c>
      <c r="AH104" t="n">
        <v>351378.8658009168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8.9283</v>
      </c>
      <c r="E105" t="n">
        <v>11.2</v>
      </c>
      <c r="F105" t="n">
        <v>7.93</v>
      </c>
      <c r="G105" t="n">
        <v>95.09999999999999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142.46</v>
      </c>
      <c r="Q105" t="n">
        <v>198.05</v>
      </c>
      <c r="R105" t="n">
        <v>29.42</v>
      </c>
      <c r="S105" t="n">
        <v>21.27</v>
      </c>
      <c r="T105" t="n">
        <v>1373.52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283.8244321919441</v>
      </c>
      <c r="AB105" t="n">
        <v>388.3411095752477</v>
      </c>
      <c r="AC105" t="n">
        <v>351.2783791175558</v>
      </c>
      <c r="AD105" t="n">
        <v>283824.4321919441</v>
      </c>
      <c r="AE105" t="n">
        <v>388341.1095752477</v>
      </c>
      <c r="AF105" t="n">
        <v>3.155955209318034e-06</v>
      </c>
      <c r="AG105" t="n">
        <v>9.722222222222221</v>
      </c>
      <c r="AH105" t="n">
        <v>351278.3791175558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8.935700000000001</v>
      </c>
      <c r="E106" t="n">
        <v>11.19</v>
      </c>
      <c r="F106" t="n">
        <v>7.92</v>
      </c>
      <c r="G106" t="n">
        <v>94.98999999999999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142.38</v>
      </c>
      <c r="Q106" t="n">
        <v>198.05</v>
      </c>
      <c r="R106" t="n">
        <v>29.1</v>
      </c>
      <c r="S106" t="n">
        <v>21.27</v>
      </c>
      <c r="T106" t="n">
        <v>1214.55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283.6444333166581</v>
      </c>
      <c r="AB106" t="n">
        <v>388.0948271730916</v>
      </c>
      <c r="AC106" t="n">
        <v>351.0556015622018</v>
      </c>
      <c r="AD106" t="n">
        <v>283644.4333166581</v>
      </c>
      <c r="AE106" t="n">
        <v>388094.8271730916</v>
      </c>
      <c r="AF106" t="n">
        <v>3.158570944513867e-06</v>
      </c>
      <c r="AG106" t="n">
        <v>9.713541666666666</v>
      </c>
      <c r="AH106" t="n">
        <v>351055.6015622019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8.9352</v>
      </c>
      <c r="E107" t="n">
        <v>11.19</v>
      </c>
      <c r="F107" t="n">
        <v>7.92</v>
      </c>
      <c r="G107" t="n">
        <v>95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142.55</v>
      </c>
      <c r="Q107" t="n">
        <v>198.05</v>
      </c>
      <c r="R107" t="n">
        <v>29.25</v>
      </c>
      <c r="S107" t="n">
        <v>21.27</v>
      </c>
      <c r="T107" t="n">
        <v>1289.17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283.7544112401484</v>
      </c>
      <c r="AB107" t="n">
        <v>388.2453038198944</v>
      </c>
      <c r="AC107" t="n">
        <v>351.1917169290292</v>
      </c>
      <c r="AD107" t="n">
        <v>283754.4112401484</v>
      </c>
      <c r="AE107" t="n">
        <v>388245.3038198944</v>
      </c>
      <c r="AF107" t="n">
        <v>3.158394205649284e-06</v>
      </c>
      <c r="AG107" t="n">
        <v>9.713541666666666</v>
      </c>
      <c r="AH107" t="n">
        <v>351191.7169290292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8.925000000000001</v>
      </c>
      <c r="E108" t="n">
        <v>11.2</v>
      </c>
      <c r="F108" t="n">
        <v>7.93</v>
      </c>
      <c r="G108" t="n">
        <v>95.15000000000001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142.88</v>
      </c>
      <c r="Q108" t="n">
        <v>198.05</v>
      </c>
      <c r="R108" t="n">
        <v>29.67</v>
      </c>
      <c r="S108" t="n">
        <v>21.27</v>
      </c>
      <c r="T108" t="n">
        <v>1496.04</v>
      </c>
      <c r="U108" t="n">
        <v>0.72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284.1231428226761</v>
      </c>
      <c r="AB108" t="n">
        <v>388.7498186383982</v>
      </c>
      <c r="AC108" t="n">
        <v>351.648081561346</v>
      </c>
      <c r="AD108" t="n">
        <v>284123.1428226761</v>
      </c>
      <c r="AE108" t="n">
        <v>388749.8186383981</v>
      </c>
      <c r="AF108" t="n">
        <v>3.154788732811785e-06</v>
      </c>
      <c r="AG108" t="n">
        <v>9.722222222222221</v>
      </c>
      <c r="AH108" t="n">
        <v>351648.081561346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8.916399999999999</v>
      </c>
      <c r="E109" t="n">
        <v>11.22</v>
      </c>
      <c r="F109" t="n">
        <v>7.94</v>
      </c>
      <c r="G109" t="n">
        <v>95.28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143.08</v>
      </c>
      <c r="Q109" t="n">
        <v>198.05</v>
      </c>
      <c r="R109" t="n">
        <v>30.06</v>
      </c>
      <c r="S109" t="n">
        <v>21.27</v>
      </c>
      <c r="T109" t="n">
        <v>1691.34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284.392571759625</v>
      </c>
      <c r="AB109" t="n">
        <v>389.1184631962974</v>
      </c>
      <c r="AC109" t="n">
        <v>351.9815432000351</v>
      </c>
      <c r="AD109" t="n">
        <v>284392.571759625</v>
      </c>
      <c r="AE109" t="n">
        <v>389118.4631962974</v>
      </c>
      <c r="AF109" t="n">
        <v>3.151748824340951e-06</v>
      </c>
      <c r="AG109" t="n">
        <v>9.739583333333334</v>
      </c>
      <c r="AH109" t="n">
        <v>351981.5432000351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8.9184</v>
      </c>
      <c r="E110" t="n">
        <v>11.21</v>
      </c>
      <c r="F110" t="n">
        <v>7.94</v>
      </c>
      <c r="G110" t="n">
        <v>95.25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143.21</v>
      </c>
      <c r="Q110" t="n">
        <v>198.05</v>
      </c>
      <c r="R110" t="n">
        <v>29.91</v>
      </c>
      <c r="S110" t="n">
        <v>21.27</v>
      </c>
      <c r="T110" t="n">
        <v>1617.49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284.4459211490301</v>
      </c>
      <c r="AB110" t="n">
        <v>389.1914581844906</v>
      </c>
      <c r="AC110" t="n">
        <v>352.0475716490042</v>
      </c>
      <c r="AD110" t="n">
        <v>284445.9211490302</v>
      </c>
      <c r="AE110" t="n">
        <v>389191.4581844906</v>
      </c>
      <c r="AF110" t="n">
        <v>3.152455779799285e-06</v>
      </c>
      <c r="AG110" t="n">
        <v>9.730902777777779</v>
      </c>
      <c r="AH110" t="n">
        <v>352047.5716490042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8.9217</v>
      </c>
      <c r="E111" t="n">
        <v>11.21</v>
      </c>
      <c r="F111" t="n">
        <v>7.93</v>
      </c>
      <c r="G111" t="n">
        <v>95.2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143.17</v>
      </c>
      <c r="Q111" t="n">
        <v>198.07</v>
      </c>
      <c r="R111" t="n">
        <v>29.77</v>
      </c>
      <c r="S111" t="n">
        <v>21.27</v>
      </c>
      <c r="T111" t="n">
        <v>1548.91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284.3427784874777</v>
      </c>
      <c r="AB111" t="n">
        <v>389.0503338446214</v>
      </c>
      <c r="AC111" t="n">
        <v>351.919916018063</v>
      </c>
      <c r="AD111" t="n">
        <v>284342.7784874777</v>
      </c>
      <c r="AE111" t="n">
        <v>389050.3338446214</v>
      </c>
      <c r="AF111" t="n">
        <v>3.153622256305534e-06</v>
      </c>
      <c r="AG111" t="n">
        <v>9.730902777777779</v>
      </c>
      <c r="AH111" t="n">
        <v>351919.916018063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8.9193</v>
      </c>
      <c r="E112" t="n">
        <v>11.21</v>
      </c>
      <c r="F112" t="n">
        <v>7.94</v>
      </c>
      <c r="G112" t="n">
        <v>95.23999999999999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143.26</v>
      </c>
      <c r="Q112" t="n">
        <v>198.05</v>
      </c>
      <c r="R112" t="n">
        <v>29.92</v>
      </c>
      <c r="S112" t="n">
        <v>21.27</v>
      </c>
      <c r="T112" t="n">
        <v>1620.71</v>
      </c>
      <c r="U112" t="n">
        <v>0.71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284.4647344387774</v>
      </c>
      <c r="AB112" t="n">
        <v>389.2171993575064</v>
      </c>
      <c r="AC112" t="n">
        <v>352.0708561205955</v>
      </c>
      <c r="AD112" t="n">
        <v>284464.7344387774</v>
      </c>
      <c r="AE112" t="n">
        <v>389217.1993575065</v>
      </c>
      <c r="AF112" t="n">
        <v>3.152773909755535e-06</v>
      </c>
      <c r="AG112" t="n">
        <v>9.730902777777779</v>
      </c>
      <c r="AH112" t="n">
        <v>352070.8561205955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8.9153</v>
      </c>
      <c r="E113" t="n">
        <v>11.22</v>
      </c>
      <c r="F113" t="n">
        <v>7.94</v>
      </c>
      <c r="G113" t="n">
        <v>95.3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143.51</v>
      </c>
      <c r="Q113" t="n">
        <v>198.05</v>
      </c>
      <c r="R113" t="n">
        <v>30.07</v>
      </c>
      <c r="S113" t="n">
        <v>21.27</v>
      </c>
      <c r="T113" t="n">
        <v>1697.51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284.6693383366745</v>
      </c>
      <c r="AB113" t="n">
        <v>389.4971474370962</v>
      </c>
      <c r="AC113" t="n">
        <v>352.3240863483788</v>
      </c>
      <c r="AD113" t="n">
        <v>284669.3383366745</v>
      </c>
      <c r="AE113" t="n">
        <v>389497.1474370962</v>
      </c>
      <c r="AF113" t="n">
        <v>3.151359998838868e-06</v>
      </c>
      <c r="AG113" t="n">
        <v>9.739583333333334</v>
      </c>
      <c r="AH113" t="n">
        <v>352324.0863483788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8.920999999999999</v>
      </c>
      <c r="E114" t="n">
        <v>11.21</v>
      </c>
      <c r="F114" t="n">
        <v>7.93</v>
      </c>
      <c r="G114" t="n">
        <v>95.20999999999999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143.51</v>
      </c>
      <c r="Q114" t="n">
        <v>198.06</v>
      </c>
      <c r="R114" t="n">
        <v>29.8</v>
      </c>
      <c r="S114" t="n">
        <v>21.27</v>
      </c>
      <c r="T114" t="n">
        <v>1565.18</v>
      </c>
      <c r="U114" t="n">
        <v>0.71</v>
      </c>
      <c r="V114" t="n">
        <v>0.77</v>
      </c>
      <c r="W114" t="n">
        <v>0.12</v>
      </c>
      <c r="X114" t="n">
        <v>0.08</v>
      </c>
      <c r="Y114" t="n">
        <v>1</v>
      </c>
      <c r="Z114" t="n">
        <v>10</v>
      </c>
      <c r="AA114" t="n">
        <v>284.5592691560358</v>
      </c>
      <c r="AB114" t="n">
        <v>389.3465459282368</v>
      </c>
      <c r="AC114" t="n">
        <v>352.1878580361544</v>
      </c>
      <c r="AD114" t="n">
        <v>284559.2691560358</v>
      </c>
      <c r="AE114" t="n">
        <v>389346.5459282368</v>
      </c>
      <c r="AF114" t="n">
        <v>3.153374821895118e-06</v>
      </c>
      <c r="AG114" t="n">
        <v>9.730902777777779</v>
      </c>
      <c r="AH114" t="n">
        <v>352187.8580361544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8.9217</v>
      </c>
      <c r="E115" t="n">
        <v>11.21</v>
      </c>
      <c r="F115" t="n">
        <v>7.93</v>
      </c>
      <c r="G115" t="n">
        <v>95.2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143.59</v>
      </c>
      <c r="Q115" t="n">
        <v>198.05</v>
      </c>
      <c r="R115" t="n">
        <v>29.82</v>
      </c>
      <c r="S115" t="n">
        <v>21.27</v>
      </c>
      <c r="T115" t="n">
        <v>1571.51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284.5989653798998</v>
      </c>
      <c r="AB115" t="n">
        <v>389.4008600530014</v>
      </c>
      <c r="AC115" t="n">
        <v>352.2369884970818</v>
      </c>
      <c r="AD115" t="n">
        <v>284598.9653798998</v>
      </c>
      <c r="AE115" t="n">
        <v>389400.8600530014</v>
      </c>
      <c r="AF115" t="n">
        <v>3.153622256305534e-06</v>
      </c>
      <c r="AG115" t="n">
        <v>9.730902777777779</v>
      </c>
      <c r="AH115" t="n">
        <v>352236.9884970818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8.9217</v>
      </c>
      <c r="E116" t="n">
        <v>11.21</v>
      </c>
      <c r="F116" t="n">
        <v>7.93</v>
      </c>
      <c r="G116" t="n">
        <v>95.2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143.67</v>
      </c>
      <c r="Q116" t="n">
        <v>198.05</v>
      </c>
      <c r="R116" t="n">
        <v>29.76</v>
      </c>
      <c r="S116" t="n">
        <v>21.27</v>
      </c>
      <c r="T116" t="n">
        <v>1540.55</v>
      </c>
      <c r="U116" t="n">
        <v>0.71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284.6477628832184</v>
      </c>
      <c r="AB116" t="n">
        <v>389.4676269498357</v>
      </c>
      <c r="AC116" t="n">
        <v>352.2973832549902</v>
      </c>
      <c r="AD116" t="n">
        <v>284647.7628832184</v>
      </c>
      <c r="AE116" t="n">
        <v>389467.6269498357</v>
      </c>
      <c r="AF116" t="n">
        <v>3.153622256305534e-06</v>
      </c>
      <c r="AG116" t="n">
        <v>9.730902777777779</v>
      </c>
      <c r="AH116" t="n">
        <v>352297.3832549902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8.9215</v>
      </c>
      <c r="E117" t="n">
        <v>11.21</v>
      </c>
      <c r="F117" t="n">
        <v>7.93</v>
      </c>
      <c r="G117" t="n">
        <v>95.20999999999999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143.7</v>
      </c>
      <c r="Q117" t="n">
        <v>198.06</v>
      </c>
      <c r="R117" t="n">
        <v>29.69</v>
      </c>
      <c r="S117" t="n">
        <v>21.27</v>
      </c>
      <c r="T117" t="n">
        <v>1506.66</v>
      </c>
      <c r="U117" t="n">
        <v>0.72</v>
      </c>
      <c r="V117" t="n">
        <v>0.77</v>
      </c>
      <c r="W117" t="n">
        <v>0.12</v>
      </c>
      <c r="X117" t="n">
        <v>0.08</v>
      </c>
      <c r="Y117" t="n">
        <v>1</v>
      </c>
      <c r="Z117" t="n">
        <v>10</v>
      </c>
      <c r="AA117" t="n">
        <v>284.6686647648701</v>
      </c>
      <c r="AB117" t="n">
        <v>389.4962258264376</v>
      </c>
      <c r="AC117" t="n">
        <v>352.323252694948</v>
      </c>
      <c r="AD117" t="n">
        <v>284668.6647648701</v>
      </c>
      <c r="AE117" t="n">
        <v>389496.2258264376</v>
      </c>
      <c r="AF117" t="n">
        <v>3.153551560759701e-06</v>
      </c>
      <c r="AG117" t="n">
        <v>9.730902777777779</v>
      </c>
      <c r="AH117" t="n">
        <v>352323.252694948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8.931900000000001</v>
      </c>
      <c r="E118" t="n">
        <v>11.2</v>
      </c>
      <c r="F118" t="n">
        <v>7.92</v>
      </c>
      <c r="G118" t="n">
        <v>95.05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143.41</v>
      </c>
      <c r="Q118" t="n">
        <v>198.05</v>
      </c>
      <c r="R118" t="n">
        <v>29.3</v>
      </c>
      <c r="S118" t="n">
        <v>21.27</v>
      </c>
      <c r="T118" t="n">
        <v>1311.99</v>
      </c>
      <c r="U118" t="n">
        <v>0.73</v>
      </c>
      <c r="V118" t="n">
        <v>0.77</v>
      </c>
      <c r="W118" t="n">
        <v>0.12</v>
      </c>
      <c r="X118" t="n">
        <v>0.07000000000000001</v>
      </c>
      <c r="Y118" t="n">
        <v>1</v>
      </c>
      <c r="Z118" t="n">
        <v>10</v>
      </c>
      <c r="AA118" t="n">
        <v>284.3209450212704</v>
      </c>
      <c r="AB118" t="n">
        <v>389.0204603329321</v>
      </c>
      <c r="AC118" t="n">
        <v>351.8928935924015</v>
      </c>
      <c r="AD118" t="n">
        <v>284320.9450212704</v>
      </c>
      <c r="AE118" t="n">
        <v>389020.4603329321</v>
      </c>
      <c r="AF118" t="n">
        <v>3.157227729143034e-06</v>
      </c>
      <c r="AG118" t="n">
        <v>9.722222222222221</v>
      </c>
      <c r="AH118" t="n">
        <v>351892.8935924015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8.933</v>
      </c>
      <c r="E119" t="n">
        <v>11.19</v>
      </c>
      <c r="F119" t="n">
        <v>7.92</v>
      </c>
      <c r="G119" t="n">
        <v>95.03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143.38</v>
      </c>
      <c r="Q119" t="n">
        <v>198.05</v>
      </c>
      <c r="R119" t="n">
        <v>29.34</v>
      </c>
      <c r="S119" t="n">
        <v>21.27</v>
      </c>
      <c r="T119" t="n">
        <v>1332.09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  <c r="AA119" t="n">
        <v>284.2884145333969</v>
      </c>
      <c r="AB119" t="n">
        <v>388.9759506842796</v>
      </c>
      <c r="AC119" t="n">
        <v>351.8526318821467</v>
      </c>
      <c r="AD119" t="n">
        <v>284288.4145333968</v>
      </c>
      <c r="AE119" t="n">
        <v>388975.9506842796</v>
      </c>
      <c r="AF119" t="n">
        <v>3.157616554645117e-06</v>
      </c>
      <c r="AG119" t="n">
        <v>9.713541666666666</v>
      </c>
      <c r="AH119" t="n">
        <v>351852.6318821467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8.9259</v>
      </c>
      <c r="E120" t="n">
        <v>11.2</v>
      </c>
      <c r="F120" t="n">
        <v>7.93</v>
      </c>
      <c r="G120" t="n">
        <v>95.14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143.61</v>
      </c>
      <c r="Q120" t="n">
        <v>198.05</v>
      </c>
      <c r="R120" t="n">
        <v>29.63</v>
      </c>
      <c r="S120" t="n">
        <v>21.27</v>
      </c>
      <c r="T120" t="n">
        <v>1480.27</v>
      </c>
      <c r="U120" t="n">
        <v>0.72</v>
      </c>
      <c r="V120" t="n">
        <v>0.77</v>
      </c>
      <c r="W120" t="n">
        <v>0.11</v>
      </c>
      <c r="X120" t="n">
        <v>0.08</v>
      </c>
      <c r="Y120" t="n">
        <v>1</v>
      </c>
      <c r="Z120" t="n">
        <v>10</v>
      </c>
      <c r="AA120" t="n">
        <v>284.5565583551455</v>
      </c>
      <c r="AB120" t="n">
        <v>389.3428368908666</v>
      </c>
      <c r="AC120" t="n">
        <v>352.1845029841051</v>
      </c>
      <c r="AD120" t="n">
        <v>284556.5583551454</v>
      </c>
      <c r="AE120" t="n">
        <v>389342.8368908666</v>
      </c>
      <c r="AF120" t="n">
        <v>3.155106862768035e-06</v>
      </c>
      <c r="AG120" t="n">
        <v>9.722222222222221</v>
      </c>
      <c r="AH120" t="n">
        <v>352184.5029841051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8.915100000000001</v>
      </c>
      <c r="E121" t="n">
        <v>11.22</v>
      </c>
      <c r="F121" t="n">
        <v>7.94</v>
      </c>
      <c r="G121" t="n">
        <v>95.3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143.77</v>
      </c>
      <c r="Q121" t="n">
        <v>198.05</v>
      </c>
      <c r="R121" t="n">
        <v>30.13</v>
      </c>
      <c r="S121" t="n">
        <v>21.27</v>
      </c>
      <c r="T121" t="n">
        <v>1730.28</v>
      </c>
      <c r="U121" t="n">
        <v>0.71</v>
      </c>
      <c r="V121" t="n">
        <v>0.76</v>
      </c>
      <c r="W121" t="n">
        <v>0.11</v>
      </c>
      <c r="X121" t="n">
        <v>0.09</v>
      </c>
      <c r="Y121" t="n">
        <v>1</v>
      </c>
      <c r="Z121" t="n">
        <v>10</v>
      </c>
      <c r="AA121" t="n">
        <v>284.8306523906557</v>
      </c>
      <c r="AB121" t="n">
        <v>389.7178644424271</v>
      </c>
      <c r="AC121" t="n">
        <v>352.5237384324991</v>
      </c>
      <c r="AD121" t="n">
        <v>284830.6523906557</v>
      </c>
      <c r="AE121" t="n">
        <v>389717.8644424271</v>
      </c>
      <c r="AF121" t="n">
        <v>3.151289303293035e-06</v>
      </c>
      <c r="AG121" t="n">
        <v>9.739583333333334</v>
      </c>
      <c r="AH121" t="n">
        <v>352523.7384324991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8.9138</v>
      </c>
      <c r="E122" t="n">
        <v>11.22</v>
      </c>
      <c r="F122" t="n">
        <v>7.94</v>
      </c>
      <c r="G122" t="n">
        <v>95.31999999999999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143.83</v>
      </c>
      <c r="Q122" t="n">
        <v>198.05</v>
      </c>
      <c r="R122" t="n">
        <v>30.13</v>
      </c>
      <c r="S122" t="n">
        <v>21.27</v>
      </c>
      <c r="T122" t="n">
        <v>1727.86</v>
      </c>
      <c r="U122" t="n">
        <v>0.71</v>
      </c>
      <c r="V122" t="n">
        <v>0.76</v>
      </c>
      <c r="W122" t="n">
        <v>0.12</v>
      </c>
      <c r="X122" t="n">
        <v>0.09</v>
      </c>
      <c r="Y122" t="n">
        <v>1</v>
      </c>
      <c r="Z122" t="n">
        <v>10</v>
      </c>
      <c r="AA122" t="n">
        <v>284.8842398888427</v>
      </c>
      <c r="AB122" t="n">
        <v>389.7911852215601</v>
      </c>
      <c r="AC122" t="n">
        <v>352.5900615793781</v>
      </c>
      <c r="AD122" t="n">
        <v>284884.2398888427</v>
      </c>
      <c r="AE122" t="n">
        <v>389791.1852215601</v>
      </c>
      <c r="AF122" t="n">
        <v>3.150829782245119e-06</v>
      </c>
      <c r="AG122" t="n">
        <v>9.739583333333334</v>
      </c>
      <c r="AH122" t="n">
        <v>352590.0615793781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8.917999999999999</v>
      </c>
      <c r="E123" t="n">
        <v>11.21</v>
      </c>
      <c r="F123" t="n">
        <v>7.94</v>
      </c>
      <c r="G123" t="n">
        <v>95.26000000000001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143.7</v>
      </c>
      <c r="Q123" t="n">
        <v>198.05</v>
      </c>
      <c r="R123" t="n">
        <v>29.91</v>
      </c>
      <c r="S123" t="n">
        <v>21.27</v>
      </c>
      <c r="T123" t="n">
        <v>1619.33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284.7501276663448</v>
      </c>
      <c r="AB123" t="n">
        <v>389.6076869621248</v>
      </c>
      <c r="AC123" t="n">
        <v>352.4240761362818</v>
      </c>
      <c r="AD123" t="n">
        <v>284750.1276663448</v>
      </c>
      <c r="AE123" t="n">
        <v>389607.6869621248</v>
      </c>
      <c r="AF123" t="n">
        <v>3.152314388707618e-06</v>
      </c>
      <c r="AG123" t="n">
        <v>9.730902777777779</v>
      </c>
      <c r="AH123" t="n">
        <v>352424.0761362818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8.918799999999999</v>
      </c>
      <c r="E124" t="n">
        <v>11.21</v>
      </c>
      <c r="F124" t="n">
        <v>7.94</v>
      </c>
      <c r="G124" t="n">
        <v>95.25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143.57</v>
      </c>
      <c r="Q124" t="n">
        <v>198.05</v>
      </c>
      <c r="R124" t="n">
        <v>29.95</v>
      </c>
      <c r="S124" t="n">
        <v>21.27</v>
      </c>
      <c r="T124" t="n">
        <v>1637.16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284.6603839759242</v>
      </c>
      <c r="AB124" t="n">
        <v>389.4848956856792</v>
      </c>
      <c r="AC124" t="n">
        <v>352.3130038869216</v>
      </c>
      <c r="AD124" t="n">
        <v>284660.3839759242</v>
      </c>
      <c r="AE124" t="n">
        <v>389484.8956856792</v>
      </c>
      <c r="AF124" t="n">
        <v>3.152597170890951e-06</v>
      </c>
      <c r="AG124" t="n">
        <v>9.730902777777779</v>
      </c>
      <c r="AH124" t="n">
        <v>352313.0038869216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8.914199999999999</v>
      </c>
      <c r="E125" t="n">
        <v>11.22</v>
      </c>
      <c r="F125" t="n">
        <v>7.94</v>
      </c>
      <c r="G125" t="n">
        <v>95.31999999999999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3</v>
      </c>
      <c r="N125" t="n">
        <v>126.06</v>
      </c>
      <c r="O125" t="n">
        <v>45821.85</v>
      </c>
      <c r="P125" t="n">
        <v>143.63</v>
      </c>
      <c r="Q125" t="n">
        <v>198.05</v>
      </c>
      <c r="R125" t="n">
        <v>30.14</v>
      </c>
      <c r="S125" t="n">
        <v>21.27</v>
      </c>
      <c r="T125" t="n">
        <v>1731.5</v>
      </c>
      <c r="U125" t="n">
        <v>0.71</v>
      </c>
      <c r="V125" t="n">
        <v>0.76</v>
      </c>
      <c r="W125" t="n">
        <v>0.12</v>
      </c>
      <c r="X125" t="n">
        <v>0.09</v>
      </c>
      <c r="Y125" t="n">
        <v>1</v>
      </c>
      <c r="Z125" t="n">
        <v>10</v>
      </c>
      <c r="AA125" t="n">
        <v>284.7569238016459</v>
      </c>
      <c r="AB125" t="n">
        <v>389.6169857342681</v>
      </c>
      <c r="AC125" t="n">
        <v>352.4324874466626</v>
      </c>
      <c r="AD125" t="n">
        <v>284756.9238016459</v>
      </c>
      <c r="AE125" t="n">
        <v>389616.9857342681</v>
      </c>
      <c r="AF125" t="n">
        <v>3.150971173336785e-06</v>
      </c>
      <c r="AG125" t="n">
        <v>9.739583333333334</v>
      </c>
      <c r="AH125" t="n">
        <v>352432.4874466626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8.916600000000001</v>
      </c>
      <c r="E126" t="n">
        <v>11.22</v>
      </c>
      <c r="F126" t="n">
        <v>7.94</v>
      </c>
      <c r="G126" t="n">
        <v>95.28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3</v>
      </c>
      <c r="N126" t="n">
        <v>126.5</v>
      </c>
      <c r="O126" t="n">
        <v>45907.3</v>
      </c>
      <c r="P126" t="n">
        <v>143.62</v>
      </c>
      <c r="Q126" t="n">
        <v>198.05</v>
      </c>
      <c r="R126" t="n">
        <v>30</v>
      </c>
      <c r="S126" t="n">
        <v>21.27</v>
      </c>
      <c r="T126" t="n">
        <v>1662.62</v>
      </c>
      <c r="U126" t="n">
        <v>0.71</v>
      </c>
      <c r="V126" t="n">
        <v>0.76</v>
      </c>
      <c r="W126" t="n">
        <v>0.12</v>
      </c>
      <c r="X126" t="n">
        <v>0.09</v>
      </c>
      <c r="Y126" t="n">
        <v>1</v>
      </c>
      <c r="Z126" t="n">
        <v>10</v>
      </c>
      <c r="AA126" t="n">
        <v>284.7195451894339</v>
      </c>
      <c r="AB126" t="n">
        <v>389.5658426680116</v>
      </c>
      <c r="AC126" t="n">
        <v>352.38622540287</v>
      </c>
      <c r="AD126" t="n">
        <v>284719.5451894338</v>
      </c>
      <c r="AE126" t="n">
        <v>389565.8426680116</v>
      </c>
      <c r="AF126" t="n">
        <v>3.151819519886785e-06</v>
      </c>
      <c r="AG126" t="n">
        <v>9.739583333333334</v>
      </c>
      <c r="AH126" t="n">
        <v>352386.22540287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8.9186</v>
      </c>
      <c r="E127" t="n">
        <v>11.21</v>
      </c>
      <c r="F127" t="n">
        <v>7.94</v>
      </c>
      <c r="G127" t="n">
        <v>95.25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3</v>
      </c>
      <c r="N127" t="n">
        <v>126.94</v>
      </c>
      <c r="O127" t="n">
        <v>45992.88</v>
      </c>
      <c r="P127" t="n">
        <v>143.55</v>
      </c>
      <c r="Q127" t="n">
        <v>198.05</v>
      </c>
      <c r="R127" t="n">
        <v>29.89</v>
      </c>
      <c r="S127" t="n">
        <v>21.27</v>
      </c>
      <c r="T127" t="n">
        <v>1606</v>
      </c>
      <c r="U127" t="n">
        <v>0.71</v>
      </c>
      <c r="V127" t="n">
        <v>0.77</v>
      </c>
      <c r="W127" t="n">
        <v>0.12</v>
      </c>
      <c r="X127" t="n">
        <v>0.08</v>
      </c>
      <c r="Y127" t="n">
        <v>1</v>
      </c>
      <c r="Z127" t="n">
        <v>10</v>
      </c>
      <c r="AA127" t="n">
        <v>284.6507838966547</v>
      </c>
      <c r="AB127" t="n">
        <v>389.471760433697</v>
      </c>
      <c r="AC127" t="n">
        <v>352.3011222449532</v>
      </c>
      <c r="AD127" t="n">
        <v>284650.7838966547</v>
      </c>
      <c r="AE127" t="n">
        <v>389471.760433697</v>
      </c>
      <c r="AF127" t="n">
        <v>3.152526475345118e-06</v>
      </c>
      <c r="AG127" t="n">
        <v>9.730902777777779</v>
      </c>
      <c r="AH127" t="n">
        <v>352301.1222449532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8.9184</v>
      </c>
      <c r="E128" t="n">
        <v>11.21</v>
      </c>
      <c r="F128" t="n">
        <v>7.94</v>
      </c>
      <c r="G128" t="n">
        <v>95.25</v>
      </c>
      <c r="H128" t="n">
        <v>1.56</v>
      </c>
      <c r="I128" t="n">
        <v>5</v>
      </c>
      <c r="J128" t="n">
        <v>371.71</v>
      </c>
      <c r="K128" t="n">
        <v>61.82</v>
      </c>
      <c r="L128" t="n">
        <v>32.5</v>
      </c>
      <c r="M128" t="n">
        <v>3</v>
      </c>
      <c r="N128" t="n">
        <v>127.39</v>
      </c>
      <c r="O128" t="n">
        <v>46078.74</v>
      </c>
      <c r="P128" t="n">
        <v>143.39</v>
      </c>
      <c r="Q128" t="n">
        <v>198.05</v>
      </c>
      <c r="R128" t="n">
        <v>29.89</v>
      </c>
      <c r="S128" t="n">
        <v>21.27</v>
      </c>
      <c r="T128" t="n">
        <v>1609.61</v>
      </c>
      <c r="U128" t="n">
        <v>0.71</v>
      </c>
      <c r="V128" t="n">
        <v>0.76</v>
      </c>
      <c r="W128" t="n">
        <v>0.12</v>
      </c>
      <c r="X128" t="n">
        <v>0.09</v>
      </c>
      <c r="Y128" t="n">
        <v>1</v>
      </c>
      <c r="Z128" t="n">
        <v>10</v>
      </c>
      <c r="AA128" t="n">
        <v>284.5557561577821</v>
      </c>
      <c r="AB128" t="n">
        <v>389.3417392890435</v>
      </c>
      <c r="AC128" t="n">
        <v>352.1835101358595</v>
      </c>
      <c r="AD128" t="n">
        <v>284555.756157782</v>
      </c>
      <c r="AE128" t="n">
        <v>389341.7392890435</v>
      </c>
      <c r="AF128" t="n">
        <v>3.152455779799285e-06</v>
      </c>
      <c r="AG128" t="n">
        <v>9.730902777777779</v>
      </c>
      <c r="AH128" t="n">
        <v>352183.5101358595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8.920199999999999</v>
      </c>
      <c r="E129" t="n">
        <v>11.21</v>
      </c>
      <c r="F129" t="n">
        <v>7.94</v>
      </c>
      <c r="G129" t="n">
        <v>95.23</v>
      </c>
      <c r="H129" t="n">
        <v>1.57</v>
      </c>
      <c r="I129" t="n">
        <v>5</v>
      </c>
      <c r="J129" t="n">
        <v>372.41</v>
      </c>
      <c r="K129" t="n">
        <v>61.82</v>
      </c>
      <c r="L129" t="n">
        <v>32.75</v>
      </c>
      <c r="M129" t="n">
        <v>3</v>
      </c>
      <c r="N129" t="n">
        <v>127.84</v>
      </c>
      <c r="O129" t="n">
        <v>46164.87</v>
      </c>
      <c r="P129" t="n">
        <v>143.06</v>
      </c>
      <c r="Q129" t="n">
        <v>198.05</v>
      </c>
      <c r="R129" t="n">
        <v>29.82</v>
      </c>
      <c r="S129" t="n">
        <v>21.27</v>
      </c>
      <c r="T129" t="n">
        <v>1573.54</v>
      </c>
      <c r="U129" t="n">
        <v>0.71</v>
      </c>
      <c r="V129" t="n">
        <v>0.77</v>
      </c>
      <c r="W129" t="n">
        <v>0.12</v>
      </c>
      <c r="X129" t="n">
        <v>0.08</v>
      </c>
      <c r="Y129" t="n">
        <v>1</v>
      </c>
      <c r="Z129" t="n">
        <v>10</v>
      </c>
      <c r="AA129" t="n">
        <v>284.3310260916039</v>
      </c>
      <c r="AB129" t="n">
        <v>389.0342536981077</v>
      </c>
      <c r="AC129" t="n">
        <v>351.9053705381639</v>
      </c>
      <c r="AD129" t="n">
        <v>284331.0260916039</v>
      </c>
      <c r="AE129" t="n">
        <v>389034.2536981077</v>
      </c>
      <c r="AF129" t="n">
        <v>3.153092039711784e-06</v>
      </c>
      <c r="AG129" t="n">
        <v>9.730902777777779</v>
      </c>
      <c r="AH129" t="n">
        <v>351905.3705381639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8.926600000000001</v>
      </c>
      <c r="E130" t="n">
        <v>11.2</v>
      </c>
      <c r="F130" t="n">
        <v>7.93</v>
      </c>
      <c r="G130" t="n">
        <v>95.13</v>
      </c>
      <c r="H130" t="n">
        <v>1.58</v>
      </c>
      <c r="I130" t="n">
        <v>5</v>
      </c>
      <c r="J130" t="n">
        <v>373.11</v>
      </c>
      <c r="K130" t="n">
        <v>61.82</v>
      </c>
      <c r="L130" t="n">
        <v>33</v>
      </c>
      <c r="M130" t="n">
        <v>3</v>
      </c>
      <c r="N130" t="n">
        <v>128.29</v>
      </c>
      <c r="O130" t="n">
        <v>46251.27</v>
      </c>
      <c r="P130" t="n">
        <v>142.96</v>
      </c>
      <c r="Q130" t="n">
        <v>198.05</v>
      </c>
      <c r="R130" t="n">
        <v>29.51</v>
      </c>
      <c r="S130" t="n">
        <v>21.27</v>
      </c>
      <c r="T130" t="n">
        <v>1418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284.1512002058085</v>
      </c>
      <c r="AB130" t="n">
        <v>388.7882079878043</v>
      </c>
      <c r="AC130" t="n">
        <v>351.6828070851245</v>
      </c>
      <c r="AD130" t="n">
        <v>284151.2002058085</v>
      </c>
      <c r="AE130" t="n">
        <v>388788.2079878043</v>
      </c>
      <c r="AF130" t="n">
        <v>3.155354297178451e-06</v>
      </c>
      <c r="AG130" t="n">
        <v>9.722222222222221</v>
      </c>
      <c r="AH130" t="n">
        <v>351682.8070851245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8.9299</v>
      </c>
      <c r="E131" t="n">
        <v>11.2</v>
      </c>
      <c r="F131" t="n">
        <v>7.92</v>
      </c>
      <c r="G131" t="n">
        <v>95.08</v>
      </c>
      <c r="H131" t="n">
        <v>1.59</v>
      </c>
      <c r="I131" t="n">
        <v>5</v>
      </c>
      <c r="J131" t="n">
        <v>373.81</v>
      </c>
      <c r="K131" t="n">
        <v>61.82</v>
      </c>
      <c r="L131" t="n">
        <v>33.25</v>
      </c>
      <c r="M131" t="n">
        <v>3</v>
      </c>
      <c r="N131" t="n">
        <v>128.74</v>
      </c>
      <c r="O131" t="n">
        <v>46337.95</v>
      </c>
      <c r="P131" t="n">
        <v>142.78</v>
      </c>
      <c r="Q131" t="n">
        <v>198.05</v>
      </c>
      <c r="R131" t="n">
        <v>29.43</v>
      </c>
      <c r="S131" t="n">
        <v>21.27</v>
      </c>
      <c r="T131" t="n">
        <v>1379.12</v>
      </c>
      <c r="U131" t="n">
        <v>0.72</v>
      </c>
      <c r="V131" t="n">
        <v>0.77</v>
      </c>
      <c r="W131" t="n">
        <v>0.12</v>
      </c>
      <c r="X131" t="n">
        <v>0.07000000000000001</v>
      </c>
      <c r="Y131" t="n">
        <v>1</v>
      </c>
      <c r="Z131" t="n">
        <v>10</v>
      </c>
      <c r="AA131" t="n">
        <v>283.9629439539093</v>
      </c>
      <c r="AB131" t="n">
        <v>388.5306274786762</v>
      </c>
      <c r="AC131" t="n">
        <v>351.4498096982711</v>
      </c>
      <c r="AD131" t="n">
        <v>283962.9439539093</v>
      </c>
      <c r="AE131" t="n">
        <v>388530.6274786762</v>
      </c>
      <c r="AF131" t="n">
        <v>3.1565207736847e-06</v>
      </c>
      <c r="AG131" t="n">
        <v>9.722222222222221</v>
      </c>
      <c r="AH131" t="n">
        <v>351449.8096982711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8.9268</v>
      </c>
      <c r="E132" t="n">
        <v>11.2</v>
      </c>
      <c r="F132" t="n">
        <v>7.93</v>
      </c>
      <c r="G132" t="n">
        <v>95.13</v>
      </c>
      <c r="H132" t="n">
        <v>1.6</v>
      </c>
      <c r="I132" t="n">
        <v>5</v>
      </c>
      <c r="J132" t="n">
        <v>374.52</v>
      </c>
      <c r="K132" t="n">
        <v>61.82</v>
      </c>
      <c r="L132" t="n">
        <v>33.5</v>
      </c>
      <c r="M132" t="n">
        <v>3</v>
      </c>
      <c r="N132" t="n">
        <v>129.2</v>
      </c>
      <c r="O132" t="n">
        <v>46424.91</v>
      </c>
      <c r="P132" t="n">
        <v>142.81</v>
      </c>
      <c r="Q132" t="n">
        <v>198.05</v>
      </c>
      <c r="R132" t="n">
        <v>29.64</v>
      </c>
      <c r="S132" t="n">
        <v>21.27</v>
      </c>
      <c r="T132" t="n">
        <v>1481.9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284.0571674222067</v>
      </c>
      <c r="AB132" t="n">
        <v>388.6595481848468</v>
      </c>
      <c r="AC132" t="n">
        <v>351.5664263931861</v>
      </c>
      <c r="AD132" t="n">
        <v>284057.1674222067</v>
      </c>
      <c r="AE132" t="n">
        <v>388659.5481848468</v>
      </c>
      <c r="AF132" t="n">
        <v>3.155424992724284e-06</v>
      </c>
      <c r="AG132" t="n">
        <v>9.722222222222221</v>
      </c>
      <c r="AH132" t="n">
        <v>351566.4263931861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8.9177</v>
      </c>
      <c r="E133" t="n">
        <v>11.21</v>
      </c>
      <c r="F133" t="n">
        <v>7.94</v>
      </c>
      <c r="G133" t="n">
        <v>95.26000000000001</v>
      </c>
      <c r="H133" t="n">
        <v>1.6</v>
      </c>
      <c r="I133" t="n">
        <v>5</v>
      </c>
      <c r="J133" t="n">
        <v>375.23</v>
      </c>
      <c r="K133" t="n">
        <v>61.82</v>
      </c>
      <c r="L133" t="n">
        <v>33.75</v>
      </c>
      <c r="M133" t="n">
        <v>3</v>
      </c>
      <c r="N133" t="n">
        <v>129.65</v>
      </c>
      <c r="O133" t="n">
        <v>46512.15</v>
      </c>
      <c r="P133" t="n">
        <v>142.97</v>
      </c>
      <c r="Q133" t="n">
        <v>198.05</v>
      </c>
      <c r="R133" t="n">
        <v>30.03</v>
      </c>
      <c r="S133" t="n">
        <v>21.27</v>
      </c>
      <c r="T133" t="n">
        <v>1679.37</v>
      </c>
      <c r="U133" t="n">
        <v>0.71</v>
      </c>
      <c r="V133" t="n">
        <v>0.76</v>
      </c>
      <c r="W133" t="n">
        <v>0.11</v>
      </c>
      <c r="X133" t="n">
        <v>0.09</v>
      </c>
      <c r="Y133" t="n">
        <v>1</v>
      </c>
      <c r="Z133" t="n">
        <v>10</v>
      </c>
      <c r="AA133" t="n">
        <v>284.3085594397591</v>
      </c>
      <c r="AB133" t="n">
        <v>389.0035138338951</v>
      </c>
      <c r="AC133" t="n">
        <v>351.877564443448</v>
      </c>
      <c r="AD133" t="n">
        <v>284308.5594397591</v>
      </c>
      <c r="AE133" t="n">
        <v>389003.513833895</v>
      </c>
      <c r="AF133" t="n">
        <v>3.152208345388868e-06</v>
      </c>
      <c r="AG133" t="n">
        <v>9.730902777777779</v>
      </c>
      <c r="AH133" t="n">
        <v>351877.564443448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8.9802</v>
      </c>
      <c r="E134" t="n">
        <v>11.14</v>
      </c>
      <c r="F134" t="n">
        <v>7.92</v>
      </c>
      <c r="G134" t="n">
        <v>118.74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142.39</v>
      </c>
      <c r="Q134" t="n">
        <v>198.05</v>
      </c>
      <c r="R134" t="n">
        <v>29.26</v>
      </c>
      <c r="S134" t="n">
        <v>21.27</v>
      </c>
      <c r="T134" t="n">
        <v>1296.42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283.0802143313852</v>
      </c>
      <c r="AB134" t="n">
        <v>387.3228378658562</v>
      </c>
      <c r="AC134" t="n">
        <v>350.3572898309553</v>
      </c>
      <c r="AD134" t="n">
        <v>283080.2143313852</v>
      </c>
      <c r="AE134" t="n">
        <v>387322.8378658562</v>
      </c>
      <c r="AF134" t="n">
        <v>3.17430070346178e-06</v>
      </c>
      <c r="AG134" t="n">
        <v>9.670138888888889</v>
      </c>
      <c r="AH134" t="n">
        <v>350357.2898309553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8.9823</v>
      </c>
      <c r="E135" t="n">
        <v>11.13</v>
      </c>
      <c r="F135" t="n">
        <v>7.91</v>
      </c>
      <c r="G135" t="n">
        <v>118.7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142.48</v>
      </c>
      <c r="Q135" t="n">
        <v>198.05</v>
      </c>
      <c r="R135" t="n">
        <v>29.16</v>
      </c>
      <c r="S135" t="n">
        <v>21.27</v>
      </c>
      <c r="T135" t="n">
        <v>1246.3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283.0723295786221</v>
      </c>
      <c r="AB135" t="n">
        <v>387.312049599275</v>
      </c>
      <c r="AC135" t="n">
        <v>350.3475311813952</v>
      </c>
      <c r="AD135" t="n">
        <v>283072.3295786221</v>
      </c>
      <c r="AE135" t="n">
        <v>387312.049599275</v>
      </c>
      <c r="AF135" t="n">
        <v>3.17504300669303e-06</v>
      </c>
      <c r="AG135" t="n">
        <v>9.661458333333334</v>
      </c>
      <c r="AH135" t="n">
        <v>350347.5311813952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8.9832</v>
      </c>
      <c r="E136" t="n">
        <v>11.13</v>
      </c>
      <c r="F136" t="n">
        <v>7.91</v>
      </c>
      <c r="G136" t="n">
        <v>118.69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142.74</v>
      </c>
      <c r="Q136" t="n">
        <v>198.05</v>
      </c>
      <c r="R136" t="n">
        <v>29.15</v>
      </c>
      <c r="S136" t="n">
        <v>21.27</v>
      </c>
      <c r="T136" t="n">
        <v>1242.07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283.2183631642839</v>
      </c>
      <c r="AB136" t="n">
        <v>387.5118591937247</v>
      </c>
      <c r="AC136" t="n">
        <v>350.528271228585</v>
      </c>
      <c r="AD136" t="n">
        <v>283218.3631642839</v>
      </c>
      <c r="AE136" t="n">
        <v>387511.8591937246</v>
      </c>
      <c r="AF136" t="n">
        <v>3.175361136649279e-06</v>
      </c>
      <c r="AG136" t="n">
        <v>9.661458333333334</v>
      </c>
      <c r="AH136" t="n">
        <v>350528.271228585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8.9816</v>
      </c>
      <c r="E137" t="n">
        <v>11.13</v>
      </c>
      <c r="F137" t="n">
        <v>7.91</v>
      </c>
      <c r="G137" t="n">
        <v>118.72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142.85</v>
      </c>
      <c r="Q137" t="n">
        <v>198.05</v>
      </c>
      <c r="R137" t="n">
        <v>29.19</v>
      </c>
      <c r="S137" t="n">
        <v>21.27</v>
      </c>
      <c r="T137" t="n">
        <v>1264.22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283.3054375657268</v>
      </c>
      <c r="AB137" t="n">
        <v>387.6309982312303</v>
      </c>
      <c r="AC137" t="n">
        <v>350.6360398035638</v>
      </c>
      <c r="AD137" t="n">
        <v>283305.4375657268</v>
      </c>
      <c r="AE137" t="n">
        <v>387630.9982312302</v>
      </c>
      <c r="AF137" t="n">
        <v>3.174795572282613e-06</v>
      </c>
      <c r="AG137" t="n">
        <v>9.661458333333334</v>
      </c>
      <c r="AH137" t="n">
        <v>350636.0398035638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8.9832</v>
      </c>
      <c r="E138" t="n">
        <v>11.13</v>
      </c>
      <c r="F138" t="n">
        <v>7.91</v>
      </c>
      <c r="G138" t="n">
        <v>118.69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143.01</v>
      </c>
      <c r="Q138" t="n">
        <v>198.05</v>
      </c>
      <c r="R138" t="n">
        <v>29.13</v>
      </c>
      <c r="S138" t="n">
        <v>21.27</v>
      </c>
      <c r="T138" t="n">
        <v>1233.58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283.3819272409023</v>
      </c>
      <c r="AB138" t="n">
        <v>387.7356547792918</v>
      </c>
      <c r="AC138" t="n">
        <v>350.7307080775647</v>
      </c>
      <c r="AD138" t="n">
        <v>283381.9272409023</v>
      </c>
      <c r="AE138" t="n">
        <v>387735.6547792918</v>
      </c>
      <c r="AF138" t="n">
        <v>3.175361136649279e-06</v>
      </c>
      <c r="AG138" t="n">
        <v>9.661458333333334</v>
      </c>
      <c r="AH138" t="n">
        <v>350730.7080775647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8.981999999999999</v>
      </c>
      <c r="E139" t="n">
        <v>11.13</v>
      </c>
      <c r="F139" t="n">
        <v>7.91</v>
      </c>
      <c r="G139" t="n">
        <v>118.71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143.19</v>
      </c>
      <c r="Q139" t="n">
        <v>198.06</v>
      </c>
      <c r="R139" t="n">
        <v>29.15</v>
      </c>
      <c r="S139" t="n">
        <v>21.27</v>
      </c>
      <c r="T139" t="n">
        <v>1242.17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283.5063246824711</v>
      </c>
      <c r="AB139" t="n">
        <v>387.9058608468738</v>
      </c>
      <c r="AC139" t="n">
        <v>350.8846699169425</v>
      </c>
      <c r="AD139" t="n">
        <v>283506.3246824711</v>
      </c>
      <c r="AE139" t="n">
        <v>387905.8608468738</v>
      </c>
      <c r="AF139" t="n">
        <v>3.174936963374279e-06</v>
      </c>
      <c r="AG139" t="n">
        <v>9.661458333333334</v>
      </c>
      <c r="AH139" t="n">
        <v>350884.6699169425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8.980700000000001</v>
      </c>
      <c r="E140" t="n">
        <v>11.14</v>
      </c>
      <c r="F140" t="n">
        <v>7.92</v>
      </c>
      <c r="G140" t="n">
        <v>118.73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143.41</v>
      </c>
      <c r="Q140" t="n">
        <v>198.05</v>
      </c>
      <c r="R140" t="n">
        <v>29.22</v>
      </c>
      <c r="S140" t="n">
        <v>21.27</v>
      </c>
      <c r="T140" t="n">
        <v>1278.47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283.6919192165505</v>
      </c>
      <c r="AB140" t="n">
        <v>388.1597994762542</v>
      </c>
      <c r="AC140" t="n">
        <v>351.11437299994</v>
      </c>
      <c r="AD140" t="n">
        <v>283691.9192165505</v>
      </c>
      <c r="AE140" t="n">
        <v>388159.7994762543</v>
      </c>
      <c r="AF140" t="n">
        <v>3.174477442326363e-06</v>
      </c>
      <c r="AG140" t="n">
        <v>9.670138888888889</v>
      </c>
      <c r="AH140" t="n">
        <v>351114.37299994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8.986700000000001</v>
      </c>
      <c r="E141" t="n">
        <v>11.13</v>
      </c>
      <c r="F141" t="n">
        <v>7.91</v>
      </c>
      <c r="G141" t="n">
        <v>118.62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143.39</v>
      </c>
      <c r="Q141" t="n">
        <v>198.05</v>
      </c>
      <c r="R141" t="n">
        <v>28.9</v>
      </c>
      <c r="S141" t="n">
        <v>21.27</v>
      </c>
      <c r="T141" t="n">
        <v>1116.64</v>
      </c>
      <c r="U141" t="n">
        <v>0.74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283.5673201579467</v>
      </c>
      <c r="AB141" t="n">
        <v>387.9893175473501</v>
      </c>
      <c r="AC141" t="n">
        <v>350.9601616270575</v>
      </c>
      <c r="AD141" t="n">
        <v>283567.3201579467</v>
      </c>
      <c r="AE141" t="n">
        <v>387989.3175473501</v>
      </c>
      <c r="AF141" t="n">
        <v>3.176598308701363e-06</v>
      </c>
      <c r="AG141" t="n">
        <v>9.661458333333334</v>
      </c>
      <c r="AH141" t="n">
        <v>350960.1616270575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8.991199999999999</v>
      </c>
      <c r="E142" t="n">
        <v>11.12</v>
      </c>
      <c r="F142" t="n">
        <v>7.9</v>
      </c>
      <c r="G142" t="n">
        <v>118.54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143.43</v>
      </c>
      <c r="Q142" t="n">
        <v>198.05</v>
      </c>
      <c r="R142" t="n">
        <v>28.69</v>
      </c>
      <c r="S142" t="n">
        <v>21.27</v>
      </c>
      <c r="T142" t="n">
        <v>1011.5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283.4983683423312</v>
      </c>
      <c r="AB142" t="n">
        <v>387.8949746312854</v>
      </c>
      <c r="AC142" t="n">
        <v>350.8748226664909</v>
      </c>
      <c r="AD142" t="n">
        <v>283498.3683423311</v>
      </c>
      <c r="AE142" t="n">
        <v>387894.9746312854</v>
      </c>
      <c r="AF142" t="n">
        <v>3.178188958482612e-06</v>
      </c>
      <c r="AG142" t="n">
        <v>9.652777777777779</v>
      </c>
      <c r="AH142" t="n">
        <v>350874.8226664909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8.9939</v>
      </c>
      <c r="E143" t="n">
        <v>11.12</v>
      </c>
      <c r="F143" t="n">
        <v>7.9</v>
      </c>
      <c r="G143" t="n">
        <v>118.49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143.41</v>
      </c>
      <c r="Q143" t="n">
        <v>198.05</v>
      </c>
      <c r="R143" t="n">
        <v>28.68</v>
      </c>
      <c r="S143" t="n">
        <v>21.27</v>
      </c>
      <c r="T143" t="n">
        <v>1006.42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283.451762260645</v>
      </c>
      <c r="AB143" t="n">
        <v>387.8312061342072</v>
      </c>
      <c r="AC143" t="n">
        <v>350.8171401452742</v>
      </c>
      <c r="AD143" t="n">
        <v>283451.762260645</v>
      </c>
      <c r="AE143" t="n">
        <v>387831.2061342072</v>
      </c>
      <c r="AF143" t="n">
        <v>3.179143348351362e-06</v>
      </c>
      <c r="AG143" t="n">
        <v>9.652777777777779</v>
      </c>
      <c r="AH143" t="n">
        <v>350817.1401452742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8.9915</v>
      </c>
      <c r="E144" t="n">
        <v>11.12</v>
      </c>
      <c r="F144" t="n">
        <v>7.9</v>
      </c>
      <c r="G144" t="n">
        <v>118.53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143.62</v>
      </c>
      <c r="Q144" t="n">
        <v>198.05</v>
      </c>
      <c r="R144" t="n">
        <v>28.79</v>
      </c>
      <c r="S144" t="n">
        <v>21.27</v>
      </c>
      <c r="T144" t="n">
        <v>1064.98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283.6095278680901</v>
      </c>
      <c r="AB144" t="n">
        <v>388.0470679984411</v>
      </c>
      <c r="AC144" t="n">
        <v>351.0124004561496</v>
      </c>
      <c r="AD144" t="n">
        <v>283609.5278680901</v>
      </c>
      <c r="AE144" t="n">
        <v>388047.0679984411</v>
      </c>
      <c r="AF144" t="n">
        <v>3.178295001801362e-06</v>
      </c>
      <c r="AG144" t="n">
        <v>9.652777777777779</v>
      </c>
      <c r="AH144" t="n">
        <v>351012.4004561496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8.985799999999999</v>
      </c>
      <c r="E145" t="n">
        <v>11.13</v>
      </c>
      <c r="F145" t="n">
        <v>7.91</v>
      </c>
      <c r="G145" t="n">
        <v>118.64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143.81</v>
      </c>
      <c r="Q145" t="n">
        <v>198.05</v>
      </c>
      <c r="R145" t="n">
        <v>29.02</v>
      </c>
      <c r="S145" t="n">
        <v>21.27</v>
      </c>
      <c r="T145" t="n">
        <v>1175.64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283.833198366936</v>
      </c>
      <c r="AB145" t="n">
        <v>388.3531038426079</v>
      </c>
      <c r="AC145" t="n">
        <v>351.2892286688733</v>
      </c>
      <c r="AD145" t="n">
        <v>283833.198366936</v>
      </c>
      <c r="AE145" t="n">
        <v>388353.1038426079</v>
      </c>
      <c r="AF145" t="n">
        <v>3.176280178745112e-06</v>
      </c>
      <c r="AG145" t="n">
        <v>9.661458333333334</v>
      </c>
      <c r="AH145" t="n">
        <v>351289.2286688733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8.980499999999999</v>
      </c>
      <c r="E146" t="n">
        <v>11.14</v>
      </c>
      <c r="F146" t="n">
        <v>7.92</v>
      </c>
      <c r="G146" t="n">
        <v>118.74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144.07</v>
      </c>
      <c r="Q146" t="n">
        <v>198.05</v>
      </c>
      <c r="R146" t="n">
        <v>29.28</v>
      </c>
      <c r="S146" t="n">
        <v>21.27</v>
      </c>
      <c r="T146" t="n">
        <v>1308.94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284.0944267457089</v>
      </c>
      <c r="AB146" t="n">
        <v>388.7105280350278</v>
      </c>
      <c r="AC146" t="n">
        <v>351.6125407980165</v>
      </c>
      <c r="AD146" t="n">
        <v>284094.4267457089</v>
      </c>
      <c r="AE146" t="n">
        <v>388710.5280350278</v>
      </c>
      <c r="AF146" t="n">
        <v>3.174406746780529e-06</v>
      </c>
      <c r="AG146" t="n">
        <v>9.670138888888889</v>
      </c>
      <c r="AH146" t="n">
        <v>351612.5407980165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8.9802</v>
      </c>
      <c r="E147" t="n">
        <v>11.14</v>
      </c>
      <c r="F147" t="n">
        <v>7.92</v>
      </c>
      <c r="G147" t="n">
        <v>118.74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144.24</v>
      </c>
      <c r="Q147" t="n">
        <v>198.05</v>
      </c>
      <c r="R147" t="n">
        <v>29.22</v>
      </c>
      <c r="S147" t="n">
        <v>21.27</v>
      </c>
      <c r="T147" t="n">
        <v>1276.51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284.2013055486046</v>
      </c>
      <c r="AB147" t="n">
        <v>388.8567643283097</v>
      </c>
      <c r="AC147" t="n">
        <v>351.7448205047115</v>
      </c>
      <c r="AD147" t="n">
        <v>284201.3055486046</v>
      </c>
      <c r="AE147" t="n">
        <v>388856.7643283097</v>
      </c>
      <c r="AF147" t="n">
        <v>3.17430070346178e-06</v>
      </c>
      <c r="AG147" t="n">
        <v>9.670138888888889</v>
      </c>
      <c r="AH147" t="n">
        <v>351744.8205047115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8.981999999999999</v>
      </c>
      <c r="E148" t="n">
        <v>11.13</v>
      </c>
      <c r="F148" t="n">
        <v>7.91</v>
      </c>
      <c r="G148" t="n">
        <v>118.71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144.3</v>
      </c>
      <c r="Q148" t="n">
        <v>198.05</v>
      </c>
      <c r="R148" t="n">
        <v>29.16</v>
      </c>
      <c r="S148" t="n">
        <v>21.27</v>
      </c>
      <c r="T148" t="n">
        <v>1249.65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284.1788446122555</v>
      </c>
      <c r="AB148" t="n">
        <v>388.8260322842903</v>
      </c>
      <c r="AC148" t="n">
        <v>351.7170214838407</v>
      </c>
      <c r="AD148" t="n">
        <v>284178.8446122555</v>
      </c>
      <c r="AE148" t="n">
        <v>388826.0322842903</v>
      </c>
      <c r="AF148" t="n">
        <v>3.174936963374279e-06</v>
      </c>
      <c r="AG148" t="n">
        <v>9.661458333333334</v>
      </c>
      <c r="AH148" t="n">
        <v>351717.0214838407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8.9816</v>
      </c>
      <c r="E149" t="n">
        <v>11.13</v>
      </c>
      <c r="F149" t="n">
        <v>7.91</v>
      </c>
      <c r="G149" t="n">
        <v>118.72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144.41</v>
      </c>
      <c r="Q149" t="n">
        <v>198.05</v>
      </c>
      <c r="R149" t="n">
        <v>29.21</v>
      </c>
      <c r="S149" t="n">
        <v>21.27</v>
      </c>
      <c r="T149" t="n">
        <v>1270.51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284.250642803597</v>
      </c>
      <c r="AB149" t="n">
        <v>388.9242697371964</v>
      </c>
      <c r="AC149" t="n">
        <v>351.8058832921185</v>
      </c>
      <c r="AD149" t="n">
        <v>284250.642803597</v>
      </c>
      <c r="AE149" t="n">
        <v>388924.2697371964</v>
      </c>
      <c r="AF149" t="n">
        <v>3.174795572282613e-06</v>
      </c>
      <c r="AG149" t="n">
        <v>9.661458333333334</v>
      </c>
      <c r="AH149" t="n">
        <v>351805.8832921185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8.981400000000001</v>
      </c>
      <c r="E150" t="n">
        <v>11.13</v>
      </c>
      <c r="F150" t="n">
        <v>7.91</v>
      </c>
      <c r="G150" t="n">
        <v>118.72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144.47</v>
      </c>
      <c r="Q150" t="n">
        <v>198.05</v>
      </c>
      <c r="R150" t="n">
        <v>29.22</v>
      </c>
      <c r="S150" t="n">
        <v>21.27</v>
      </c>
      <c r="T150" t="n">
        <v>1279.24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284.2895738689265</v>
      </c>
      <c r="AB150" t="n">
        <v>388.9775369382974</v>
      </c>
      <c r="AC150" t="n">
        <v>351.8540667463075</v>
      </c>
      <c r="AD150" t="n">
        <v>284289.5738689265</v>
      </c>
      <c r="AE150" t="n">
        <v>388977.5369382974</v>
      </c>
      <c r="AF150" t="n">
        <v>3.17472487673678e-06</v>
      </c>
      <c r="AG150" t="n">
        <v>9.661458333333334</v>
      </c>
      <c r="AH150" t="n">
        <v>351854.0667463075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8.9811</v>
      </c>
      <c r="E151" t="n">
        <v>11.13</v>
      </c>
      <c r="F151" t="n">
        <v>7.92</v>
      </c>
      <c r="G151" t="n">
        <v>118.72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144.56</v>
      </c>
      <c r="Q151" t="n">
        <v>198.05</v>
      </c>
      <c r="R151" t="n">
        <v>29.22</v>
      </c>
      <c r="S151" t="n">
        <v>21.27</v>
      </c>
      <c r="T151" t="n">
        <v>1276.23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284.3836162168258</v>
      </c>
      <c r="AB151" t="n">
        <v>389.1062098275489</v>
      </c>
      <c r="AC151" t="n">
        <v>351.9704592756024</v>
      </c>
      <c r="AD151" t="n">
        <v>284383.6162168258</v>
      </c>
      <c r="AE151" t="n">
        <v>389106.2098275489</v>
      </c>
      <c r="AF151" t="n">
        <v>3.17461883341803e-06</v>
      </c>
      <c r="AG151" t="n">
        <v>9.661458333333334</v>
      </c>
      <c r="AH151" t="n">
        <v>351970.4592756024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8.979100000000001</v>
      </c>
      <c r="E152" t="n">
        <v>11.14</v>
      </c>
      <c r="F152" t="n">
        <v>7.92</v>
      </c>
      <c r="G152" t="n">
        <v>118.76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144.73</v>
      </c>
      <c r="Q152" t="n">
        <v>198.05</v>
      </c>
      <c r="R152" t="n">
        <v>29.28</v>
      </c>
      <c r="S152" t="n">
        <v>21.27</v>
      </c>
      <c r="T152" t="n">
        <v>1307.8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284.5124463294797</v>
      </c>
      <c r="AB152" t="n">
        <v>389.2824808712654</v>
      </c>
      <c r="AC152" t="n">
        <v>352.1299072583045</v>
      </c>
      <c r="AD152" t="n">
        <v>284512.4463294797</v>
      </c>
      <c r="AE152" t="n">
        <v>389282.4808712654</v>
      </c>
      <c r="AF152" t="n">
        <v>3.173911877959697e-06</v>
      </c>
      <c r="AG152" t="n">
        <v>9.670138888888889</v>
      </c>
      <c r="AH152" t="n">
        <v>352129.9072583045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8.9834</v>
      </c>
      <c r="E153" t="n">
        <v>11.13</v>
      </c>
      <c r="F153" t="n">
        <v>7.91</v>
      </c>
      <c r="G153" t="n">
        <v>118.68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144.65</v>
      </c>
      <c r="Q153" t="n">
        <v>198.05</v>
      </c>
      <c r="R153" t="n">
        <v>29.06</v>
      </c>
      <c r="S153" t="n">
        <v>21.27</v>
      </c>
      <c r="T153" t="n">
        <v>1200.19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284.3728491453921</v>
      </c>
      <c r="AB153" t="n">
        <v>389.0914778454036</v>
      </c>
      <c r="AC153" t="n">
        <v>351.9571332931565</v>
      </c>
      <c r="AD153" t="n">
        <v>284372.8491453921</v>
      </c>
      <c r="AE153" t="n">
        <v>389091.4778454036</v>
      </c>
      <c r="AF153" t="n">
        <v>3.175431832195113e-06</v>
      </c>
      <c r="AG153" t="n">
        <v>9.661458333333334</v>
      </c>
      <c r="AH153" t="n">
        <v>351957.1332931565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8.9892</v>
      </c>
      <c r="E154" t="n">
        <v>11.12</v>
      </c>
      <c r="F154" t="n">
        <v>7.91</v>
      </c>
      <c r="G154" t="n">
        <v>118.58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144.65</v>
      </c>
      <c r="Q154" t="n">
        <v>198.05</v>
      </c>
      <c r="R154" t="n">
        <v>28.82</v>
      </c>
      <c r="S154" t="n">
        <v>21.27</v>
      </c>
      <c r="T154" t="n">
        <v>1076.39</v>
      </c>
      <c r="U154" t="n">
        <v>0.74</v>
      </c>
      <c r="V154" t="n">
        <v>0.77</v>
      </c>
      <c r="W154" t="n">
        <v>0.12</v>
      </c>
      <c r="X154" t="n">
        <v>0.05</v>
      </c>
      <c r="Y154" t="n">
        <v>1</v>
      </c>
      <c r="Z154" t="n">
        <v>10</v>
      </c>
      <c r="AA154" t="n">
        <v>284.2981250848959</v>
      </c>
      <c r="AB154" t="n">
        <v>388.9892370892398</v>
      </c>
      <c r="AC154" t="n">
        <v>351.8646502512652</v>
      </c>
      <c r="AD154" t="n">
        <v>284298.1250848959</v>
      </c>
      <c r="AE154" t="n">
        <v>388989.2370892398</v>
      </c>
      <c r="AF154" t="n">
        <v>3.177482003024279e-06</v>
      </c>
      <c r="AG154" t="n">
        <v>9.652777777777779</v>
      </c>
      <c r="AH154" t="n">
        <v>351864.6502512651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8.991</v>
      </c>
      <c r="E155" t="n">
        <v>11.12</v>
      </c>
      <c r="F155" t="n">
        <v>7.9</v>
      </c>
      <c r="G155" t="n">
        <v>118.54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144.74</v>
      </c>
      <c r="Q155" t="n">
        <v>198.05</v>
      </c>
      <c r="R155" t="n">
        <v>28.72</v>
      </c>
      <c r="S155" t="n">
        <v>21.27</v>
      </c>
      <c r="T155" t="n">
        <v>1027.88</v>
      </c>
      <c r="U155" t="n">
        <v>0.74</v>
      </c>
      <c r="V155" t="n">
        <v>0.77</v>
      </c>
      <c r="W155" t="n">
        <v>0.12</v>
      </c>
      <c r="X155" t="n">
        <v>0.05</v>
      </c>
      <c r="Y155" t="n">
        <v>1</v>
      </c>
      <c r="Z155" t="n">
        <v>10</v>
      </c>
      <c r="AA155" t="n">
        <v>284.2938252685857</v>
      </c>
      <c r="AB155" t="n">
        <v>388.9833538908699</v>
      </c>
      <c r="AC155" t="n">
        <v>351.8593285370904</v>
      </c>
      <c r="AD155" t="n">
        <v>284293.8252685858</v>
      </c>
      <c r="AE155" t="n">
        <v>388983.3538908699</v>
      </c>
      <c r="AF155" t="n">
        <v>3.178118262936779e-06</v>
      </c>
      <c r="AG155" t="n">
        <v>9.652777777777779</v>
      </c>
      <c r="AH155" t="n">
        <v>351859.3285370904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8.9917</v>
      </c>
      <c r="E156" t="n">
        <v>11.12</v>
      </c>
      <c r="F156" t="n">
        <v>7.9</v>
      </c>
      <c r="G156" t="n">
        <v>118.53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144.83</v>
      </c>
      <c r="Q156" t="n">
        <v>198.05</v>
      </c>
      <c r="R156" t="n">
        <v>28.79</v>
      </c>
      <c r="S156" t="n">
        <v>21.27</v>
      </c>
      <c r="T156" t="n">
        <v>1061.06</v>
      </c>
      <c r="U156" t="n">
        <v>0.74</v>
      </c>
      <c r="V156" t="n">
        <v>0.77</v>
      </c>
      <c r="W156" t="n">
        <v>0.11</v>
      </c>
      <c r="X156" t="n">
        <v>0.05</v>
      </c>
      <c r="Y156" t="n">
        <v>1</v>
      </c>
      <c r="Z156" t="n">
        <v>10</v>
      </c>
      <c r="AA156" t="n">
        <v>284.3392853258429</v>
      </c>
      <c r="AB156" t="n">
        <v>389.0455543467652</v>
      </c>
      <c r="AC156" t="n">
        <v>351.9155926687741</v>
      </c>
      <c r="AD156" t="n">
        <v>284339.2853258429</v>
      </c>
      <c r="AE156" t="n">
        <v>389045.5543467652</v>
      </c>
      <c r="AF156" t="n">
        <v>3.178365697347195e-06</v>
      </c>
      <c r="AG156" t="n">
        <v>9.652777777777779</v>
      </c>
      <c r="AH156" t="n">
        <v>351915.5926687741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8.988300000000001</v>
      </c>
      <c r="E157" t="n">
        <v>11.13</v>
      </c>
      <c r="F157" t="n">
        <v>7.91</v>
      </c>
      <c r="G157" t="n">
        <v>118.59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145.01</v>
      </c>
      <c r="Q157" t="n">
        <v>198.05</v>
      </c>
      <c r="R157" t="n">
        <v>28.94</v>
      </c>
      <c r="S157" t="n">
        <v>21.27</v>
      </c>
      <c r="T157" t="n">
        <v>1135.83</v>
      </c>
      <c r="U157" t="n">
        <v>0.74</v>
      </c>
      <c r="V157" t="n">
        <v>0.77</v>
      </c>
      <c r="W157" t="n">
        <v>0.11</v>
      </c>
      <c r="X157" t="n">
        <v>0.05</v>
      </c>
      <c r="Y157" t="n">
        <v>1</v>
      </c>
      <c r="Z157" t="n">
        <v>10</v>
      </c>
      <c r="AA157" t="n">
        <v>284.5276755694983</v>
      </c>
      <c r="AB157" t="n">
        <v>389.3033181893256</v>
      </c>
      <c r="AC157" t="n">
        <v>352.1487558919743</v>
      </c>
      <c r="AD157" t="n">
        <v>284527.6755694983</v>
      </c>
      <c r="AE157" t="n">
        <v>389303.3181893256</v>
      </c>
      <c r="AF157" t="n">
        <v>3.177163873068029e-06</v>
      </c>
      <c r="AG157" t="n">
        <v>9.661458333333334</v>
      </c>
      <c r="AH157" t="n">
        <v>352148.7558919743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8.982900000000001</v>
      </c>
      <c r="E158" t="n">
        <v>11.13</v>
      </c>
      <c r="F158" t="n">
        <v>7.91</v>
      </c>
      <c r="G158" t="n">
        <v>118.69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145.29</v>
      </c>
      <c r="Q158" t="n">
        <v>198.05</v>
      </c>
      <c r="R158" t="n">
        <v>29.15</v>
      </c>
      <c r="S158" t="n">
        <v>21.27</v>
      </c>
      <c r="T158" t="n">
        <v>1243.46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284.7670157815958</v>
      </c>
      <c r="AB158" t="n">
        <v>389.6307940264622</v>
      </c>
      <c r="AC158" t="n">
        <v>352.4449778948299</v>
      </c>
      <c r="AD158" t="n">
        <v>284767.0157815958</v>
      </c>
      <c r="AE158" t="n">
        <v>389630.7940264622</v>
      </c>
      <c r="AF158" t="n">
        <v>3.17525509333053e-06</v>
      </c>
      <c r="AG158" t="n">
        <v>9.661458333333334</v>
      </c>
      <c r="AH158" t="n">
        <v>352444.9778948299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9.859999999999999</v>
      </c>
      <c r="E2" t="n">
        <v>10.14</v>
      </c>
      <c r="F2" t="n">
        <v>8.26</v>
      </c>
      <c r="G2" t="n">
        <v>23.6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23.84</v>
      </c>
      <c r="Q2" t="n">
        <v>198.08</v>
      </c>
      <c r="R2" t="n">
        <v>39.16</v>
      </c>
      <c r="S2" t="n">
        <v>21.27</v>
      </c>
      <c r="T2" t="n">
        <v>6161.89</v>
      </c>
      <c r="U2" t="n">
        <v>0.54</v>
      </c>
      <c r="V2" t="n">
        <v>0.74</v>
      </c>
      <c r="W2" t="n">
        <v>0.17</v>
      </c>
      <c r="X2" t="n">
        <v>0.41</v>
      </c>
      <c r="Y2" t="n">
        <v>1</v>
      </c>
      <c r="Z2" t="n">
        <v>10</v>
      </c>
      <c r="AA2" t="n">
        <v>138.2272144944594</v>
      </c>
      <c r="AB2" t="n">
        <v>189.1285730255532</v>
      </c>
      <c r="AC2" t="n">
        <v>171.078407459667</v>
      </c>
      <c r="AD2" t="n">
        <v>138227.2144944594</v>
      </c>
      <c r="AE2" t="n">
        <v>189128.5730255531</v>
      </c>
      <c r="AF2" t="n">
        <v>6.442583669685481e-06</v>
      </c>
      <c r="AG2" t="n">
        <v>8.802083333333334</v>
      </c>
      <c r="AH2" t="n">
        <v>171078.407459667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9.8598</v>
      </c>
      <c r="E3" t="n">
        <v>10.14</v>
      </c>
      <c r="F3" t="n">
        <v>8.26</v>
      </c>
      <c r="G3" t="n">
        <v>23.6</v>
      </c>
      <c r="H3" t="n">
        <v>0.79</v>
      </c>
      <c r="I3" t="n">
        <v>21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24.06</v>
      </c>
      <c r="Q3" t="n">
        <v>198.08</v>
      </c>
      <c r="R3" t="n">
        <v>39.13</v>
      </c>
      <c r="S3" t="n">
        <v>21.27</v>
      </c>
      <c r="T3" t="n">
        <v>6148.35</v>
      </c>
      <c r="U3" t="n">
        <v>0.54</v>
      </c>
      <c r="V3" t="n">
        <v>0.74</v>
      </c>
      <c r="W3" t="n">
        <v>0.17</v>
      </c>
      <c r="X3" t="n">
        <v>0.41</v>
      </c>
      <c r="Y3" t="n">
        <v>1</v>
      </c>
      <c r="Z3" t="n">
        <v>10</v>
      </c>
      <c r="AA3" t="n">
        <v>138.3490893256947</v>
      </c>
      <c r="AB3" t="n">
        <v>189.2953275463873</v>
      </c>
      <c r="AC3" t="n">
        <v>171.2292471630742</v>
      </c>
      <c r="AD3" t="n">
        <v>138349.0893256947</v>
      </c>
      <c r="AE3" t="n">
        <v>189295.3275463873</v>
      </c>
      <c r="AF3" t="n">
        <v>6.442452988475143e-06</v>
      </c>
      <c r="AG3" t="n">
        <v>8.802083333333334</v>
      </c>
      <c r="AH3" t="n">
        <v>171229.2471630742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8.207000000000001</v>
      </c>
      <c r="E2" t="n">
        <v>12.18</v>
      </c>
      <c r="F2" t="n">
        <v>9</v>
      </c>
      <c r="G2" t="n">
        <v>9.31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56</v>
      </c>
      <c r="N2" t="n">
        <v>12.99</v>
      </c>
      <c r="O2" t="n">
        <v>12407.75</v>
      </c>
      <c r="P2" t="n">
        <v>79.33</v>
      </c>
      <c r="Q2" t="n">
        <v>198.18</v>
      </c>
      <c r="R2" t="n">
        <v>63.21</v>
      </c>
      <c r="S2" t="n">
        <v>21.27</v>
      </c>
      <c r="T2" t="n">
        <v>18003.13</v>
      </c>
      <c r="U2" t="n">
        <v>0.34</v>
      </c>
      <c r="V2" t="n">
        <v>0.67</v>
      </c>
      <c r="W2" t="n">
        <v>0.2</v>
      </c>
      <c r="X2" t="n">
        <v>1.15</v>
      </c>
      <c r="Y2" t="n">
        <v>1</v>
      </c>
      <c r="Z2" t="n">
        <v>10</v>
      </c>
      <c r="AA2" t="n">
        <v>235.9460067754972</v>
      </c>
      <c r="AB2" t="n">
        <v>322.8317356732587</v>
      </c>
      <c r="AC2" t="n">
        <v>292.0211279178856</v>
      </c>
      <c r="AD2" t="n">
        <v>235946.0067754972</v>
      </c>
      <c r="AE2" t="n">
        <v>322831.7356732587</v>
      </c>
      <c r="AF2" t="n">
        <v>3.950767894627856e-06</v>
      </c>
      <c r="AG2" t="n">
        <v>10.57291666666667</v>
      </c>
      <c r="AH2" t="n">
        <v>292021.1279178855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8.5913</v>
      </c>
      <c r="E3" t="n">
        <v>11.64</v>
      </c>
      <c r="F3" t="n">
        <v>8.73</v>
      </c>
      <c r="G3" t="n">
        <v>11.64</v>
      </c>
      <c r="H3" t="n">
        <v>0.22</v>
      </c>
      <c r="I3" t="n">
        <v>45</v>
      </c>
      <c r="J3" t="n">
        <v>99.02</v>
      </c>
      <c r="K3" t="n">
        <v>39.72</v>
      </c>
      <c r="L3" t="n">
        <v>1.25</v>
      </c>
      <c r="M3" t="n">
        <v>43</v>
      </c>
      <c r="N3" t="n">
        <v>13.05</v>
      </c>
      <c r="O3" t="n">
        <v>12446.14</v>
      </c>
      <c r="P3" t="n">
        <v>76.5</v>
      </c>
      <c r="Q3" t="n">
        <v>198.09</v>
      </c>
      <c r="R3" t="n">
        <v>54.32</v>
      </c>
      <c r="S3" t="n">
        <v>21.27</v>
      </c>
      <c r="T3" t="n">
        <v>13624.03</v>
      </c>
      <c r="U3" t="n">
        <v>0.39</v>
      </c>
      <c r="V3" t="n">
        <v>0.7</v>
      </c>
      <c r="W3" t="n">
        <v>0.18</v>
      </c>
      <c r="X3" t="n">
        <v>0.87</v>
      </c>
      <c r="Y3" t="n">
        <v>1</v>
      </c>
      <c r="Z3" t="n">
        <v>10</v>
      </c>
      <c r="AA3" t="n">
        <v>220.837094997448</v>
      </c>
      <c r="AB3" t="n">
        <v>302.1590560203978</v>
      </c>
      <c r="AC3" t="n">
        <v>273.321419796799</v>
      </c>
      <c r="AD3" t="n">
        <v>220837.094997448</v>
      </c>
      <c r="AE3" t="n">
        <v>302159.0560203978</v>
      </c>
      <c r="AF3" t="n">
        <v>4.1357660793367e-06</v>
      </c>
      <c r="AG3" t="n">
        <v>10.10416666666667</v>
      </c>
      <c r="AH3" t="n">
        <v>273321.419796799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8.9612</v>
      </c>
      <c r="E4" t="n">
        <v>11.16</v>
      </c>
      <c r="F4" t="n">
        <v>8.43</v>
      </c>
      <c r="G4" t="n">
        <v>14.05</v>
      </c>
      <c r="H4" t="n">
        <v>0.27</v>
      </c>
      <c r="I4" t="n">
        <v>36</v>
      </c>
      <c r="J4" t="n">
        <v>99.33</v>
      </c>
      <c r="K4" t="n">
        <v>39.72</v>
      </c>
      <c r="L4" t="n">
        <v>1.5</v>
      </c>
      <c r="M4" t="n">
        <v>34</v>
      </c>
      <c r="N4" t="n">
        <v>13.11</v>
      </c>
      <c r="O4" t="n">
        <v>12484.55</v>
      </c>
      <c r="P4" t="n">
        <v>73.39</v>
      </c>
      <c r="Q4" t="n">
        <v>198.07</v>
      </c>
      <c r="R4" t="n">
        <v>44.67</v>
      </c>
      <c r="S4" t="n">
        <v>21.27</v>
      </c>
      <c r="T4" t="n">
        <v>8842.360000000001</v>
      </c>
      <c r="U4" t="n">
        <v>0.48</v>
      </c>
      <c r="V4" t="n">
        <v>0.72</v>
      </c>
      <c r="W4" t="n">
        <v>0.17</v>
      </c>
      <c r="X4" t="n">
        <v>0.58</v>
      </c>
      <c r="Y4" t="n">
        <v>1</v>
      </c>
      <c r="Z4" t="n">
        <v>10</v>
      </c>
      <c r="AA4" t="n">
        <v>206.0845515539986</v>
      </c>
      <c r="AB4" t="n">
        <v>281.9739752447975</v>
      </c>
      <c r="AC4" t="n">
        <v>255.0627748004767</v>
      </c>
      <c r="AD4" t="n">
        <v>206084.5515539985</v>
      </c>
      <c r="AE4" t="n">
        <v>281973.9752447975</v>
      </c>
      <c r="AF4" t="n">
        <v>4.313832247756687e-06</v>
      </c>
      <c r="AG4" t="n">
        <v>9.6875</v>
      </c>
      <c r="AH4" t="n">
        <v>255062.7748004767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8.967000000000001</v>
      </c>
      <c r="E5" t="n">
        <v>11.15</v>
      </c>
      <c r="F5" t="n">
        <v>8.51</v>
      </c>
      <c r="G5" t="n">
        <v>15.95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30</v>
      </c>
      <c r="N5" t="n">
        <v>13.18</v>
      </c>
      <c r="O5" t="n">
        <v>12522.99</v>
      </c>
      <c r="P5" t="n">
        <v>73.81</v>
      </c>
      <c r="Q5" t="n">
        <v>198.05</v>
      </c>
      <c r="R5" t="n">
        <v>47.83</v>
      </c>
      <c r="S5" t="n">
        <v>21.27</v>
      </c>
      <c r="T5" t="n">
        <v>10440.67</v>
      </c>
      <c r="U5" t="n">
        <v>0.44</v>
      </c>
      <c r="V5" t="n">
        <v>0.71</v>
      </c>
      <c r="W5" t="n">
        <v>0.16</v>
      </c>
      <c r="X5" t="n">
        <v>0.65</v>
      </c>
      <c r="Y5" t="n">
        <v>1</v>
      </c>
      <c r="Z5" t="n">
        <v>10</v>
      </c>
      <c r="AA5" t="n">
        <v>206.4743547627255</v>
      </c>
      <c r="AB5" t="n">
        <v>282.5073211918812</v>
      </c>
      <c r="AC5" t="n">
        <v>255.5452189589267</v>
      </c>
      <c r="AD5" t="n">
        <v>206474.3547627254</v>
      </c>
      <c r="AE5" t="n">
        <v>282507.3211918812</v>
      </c>
      <c r="AF5" t="n">
        <v>4.316624309873034e-06</v>
      </c>
      <c r="AG5" t="n">
        <v>9.678819444444445</v>
      </c>
      <c r="AH5" t="n">
        <v>255545.2189589267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9.154</v>
      </c>
      <c r="E6" t="n">
        <v>10.92</v>
      </c>
      <c r="F6" t="n">
        <v>8.380000000000001</v>
      </c>
      <c r="G6" t="n">
        <v>18.62</v>
      </c>
      <c r="H6" t="n">
        <v>0.35</v>
      </c>
      <c r="I6" t="n">
        <v>27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72.34</v>
      </c>
      <c r="Q6" t="n">
        <v>198.1</v>
      </c>
      <c r="R6" t="n">
        <v>43.73</v>
      </c>
      <c r="S6" t="n">
        <v>21.27</v>
      </c>
      <c r="T6" t="n">
        <v>8417.25</v>
      </c>
      <c r="U6" t="n">
        <v>0.49</v>
      </c>
      <c r="V6" t="n">
        <v>0.72</v>
      </c>
      <c r="W6" t="n">
        <v>0.15</v>
      </c>
      <c r="X6" t="n">
        <v>0.53</v>
      </c>
      <c r="Y6" t="n">
        <v>1</v>
      </c>
      <c r="Z6" t="n">
        <v>10</v>
      </c>
      <c r="AA6" t="n">
        <v>203.8532225501457</v>
      </c>
      <c r="AB6" t="n">
        <v>278.9209724624395</v>
      </c>
      <c r="AC6" t="n">
        <v>252.3011463187496</v>
      </c>
      <c r="AD6" t="n">
        <v>203853.2225501457</v>
      </c>
      <c r="AE6" t="n">
        <v>278920.9724624394</v>
      </c>
      <c r="AF6" t="n">
        <v>4.406644243624149e-06</v>
      </c>
      <c r="AG6" t="n">
        <v>9.479166666666666</v>
      </c>
      <c r="AH6" t="n">
        <v>252301.1463187496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9.247400000000001</v>
      </c>
      <c r="E7" t="n">
        <v>10.81</v>
      </c>
      <c r="F7" t="n">
        <v>8.33</v>
      </c>
      <c r="G7" t="n">
        <v>20.83</v>
      </c>
      <c r="H7" t="n">
        <v>0.39</v>
      </c>
      <c r="I7" t="n">
        <v>24</v>
      </c>
      <c r="J7" t="n">
        <v>100.27</v>
      </c>
      <c r="K7" t="n">
        <v>39.72</v>
      </c>
      <c r="L7" t="n">
        <v>2.25</v>
      </c>
      <c r="M7" t="n">
        <v>22</v>
      </c>
      <c r="N7" t="n">
        <v>13.3</v>
      </c>
      <c r="O7" t="n">
        <v>12599.94</v>
      </c>
      <c r="P7" t="n">
        <v>71.56</v>
      </c>
      <c r="Q7" t="n">
        <v>198.05</v>
      </c>
      <c r="R7" t="n">
        <v>42.18</v>
      </c>
      <c r="S7" t="n">
        <v>21.27</v>
      </c>
      <c r="T7" t="n">
        <v>7660.12</v>
      </c>
      <c r="U7" t="n">
        <v>0.5</v>
      </c>
      <c r="V7" t="n">
        <v>0.73</v>
      </c>
      <c r="W7" t="n">
        <v>0.15</v>
      </c>
      <c r="X7" t="n">
        <v>0.48</v>
      </c>
      <c r="Y7" t="n">
        <v>1</v>
      </c>
      <c r="Z7" t="n">
        <v>10</v>
      </c>
      <c r="AA7" t="n">
        <v>202.6712323874763</v>
      </c>
      <c r="AB7" t="n">
        <v>277.3037213761502</v>
      </c>
      <c r="AC7" t="n">
        <v>250.8382434063091</v>
      </c>
      <c r="AD7" t="n">
        <v>202671.2323874763</v>
      </c>
      <c r="AE7" t="n">
        <v>277303.7213761502</v>
      </c>
      <c r="AF7" t="n">
        <v>4.451606071497702e-06</v>
      </c>
      <c r="AG7" t="n">
        <v>9.383680555555555</v>
      </c>
      <c r="AH7" t="n">
        <v>250838.2434063091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9.3286</v>
      </c>
      <c r="E8" t="n">
        <v>10.72</v>
      </c>
      <c r="F8" t="n">
        <v>8.279999999999999</v>
      </c>
      <c r="G8" t="n">
        <v>22.58</v>
      </c>
      <c r="H8" t="n">
        <v>0.44</v>
      </c>
      <c r="I8" t="n">
        <v>22</v>
      </c>
      <c r="J8" t="n">
        <v>100.58</v>
      </c>
      <c r="K8" t="n">
        <v>39.72</v>
      </c>
      <c r="L8" t="n">
        <v>2.5</v>
      </c>
      <c r="M8" t="n">
        <v>20</v>
      </c>
      <c r="N8" t="n">
        <v>13.36</v>
      </c>
      <c r="O8" t="n">
        <v>12638.45</v>
      </c>
      <c r="P8" t="n">
        <v>70.81999999999999</v>
      </c>
      <c r="Q8" t="n">
        <v>198.06</v>
      </c>
      <c r="R8" t="n">
        <v>40.57</v>
      </c>
      <c r="S8" t="n">
        <v>21.27</v>
      </c>
      <c r="T8" t="n">
        <v>6861.49</v>
      </c>
      <c r="U8" t="n">
        <v>0.52</v>
      </c>
      <c r="V8" t="n">
        <v>0.73</v>
      </c>
      <c r="W8" t="n">
        <v>0.14</v>
      </c>
      <c r="X8" t="n">
        <v>0.43</v>
      </c>
      <c r="Y8" t="n">
        <v>1</v>
      </c>
      <c r="Z8" t="n">
        <v>10</v>
      </c>
      <c r="AA8" t="n">
        <v>201.6129774716097</v>
      </c>
      <c r="AB8" t="n">
        <v>275.8557703133504</v>
      </c>
      <c r="AC8" t="n">
        <v>249.5284827607304</v>
      </c>
      <c r="AD8" t="n">
        <v>201612.9774716097</v>
      </c>
      <c r="AE8" t="n">
        <v>275855.7703133504</v>
      </c>
      <c r="AF8" t="n">
        <v>4.490694941126527e-06</v>
      </c>
      <c r="AG8" t="n">
        <v>9.305555555555555</v>
      </c>
      <c r="AH8" t="n">
        <v>249528.4827607304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9.4061</v>
      </c>
      <c r="E9" t="n">
        <v>10.63</v>
      </c>
      <c r="F9" t="n">
        <v>8.23</v>
      </c>
      <c r="G9" t="n">
        <v>24.7</v>
      </c>
      <c r="H9" t="n">
        <v>0.48</v>
      </c>
      <c r="I9" t="n">
        <v>20</v>
      </c>
      <c r="J9" t="n">
        <v>100.89</v>
      </c>
      <c r="K9" t="n">
        <v>39.72</v>
      </c>
      <c r="L9" t="n">
        <v>2.75</v>
      </c>
      <c r="M9" t="n">
        <v>18</v>
      </c>
      <c r="N9" t="n">
        <v>13.42</v>
      </c>
      <c r="O9" t="n">
        <v>12676.98</v>
      </c>
      <c r="P9" t="n">
        <v>69.83</v>
      </c>
      <c r="Q9" t="n">
        <v>198.08</v>
      </c>
      <c r="R9" t="n">
        <v>39.03</v>
      </c>
      <c r="S9" t="n">
        <v>21.27</v>
      </c>
      <c r="T9" t="n">
        <v>6102.08</v>
      </c>
      <c r="U9" t="n">
        <v>0.54</v>
      </c>
      <c r="V9" t="n">
        <v>0.74</v>
      </c>
      <c r="W9" t="n">
        <v>0.14</v>
      </c>
      <c r="X9" t="n">
        <v>0.38</v>
      </c>
      <c r="Y9" t="n">
        <v>1</v>
      </c>
      <c r="Z9" t="n">
        <v>10</v>
      </c>
      <c r="AA9" t="n">
        <v>191.2435042456232</v>
      </c>
      <c r="AB9" t="n">
        <v>261.6677995766906</v>
      </c>
      <c r="AC9" t="n">
        <v>236.6945920382309</v>
      </c>
      <c r="AD9" t="n">
        <v>191243.5042456232</v>
      </c>
      <c r="AE9" t="n">
        <v>261667.7995766906</v>
      </c>
      <c r="AF9" t="n">
        <v>4.528002667681135e-06</v>
      </c>
      <c r="AG9" t="n">
        <v>9.227430555555555</v>
      </c>
      <c r="AH9" t="n">
        <v>236694.5920382309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9.4377</v>
      </c>
      <c r="E10" t="n">
        <v>10.6</v>
      </c>
      <c r="F10" t="n">
        <v>8.24</v>
      </c>
      <c r="G10" t="n">
        <v>27.46</v>
      </c>
      <c r="H10" t="n">
        <v>0.52</v>
      </c>
      <c r="I10" t="n">
        <v>18</v>
      </c>
      <c r="J10" t="n">
        <v>101.2</v>
      </c>
      <c r="K10" t="n">
        <v>39.72</v>
      </c>
      <c r="L10" t="n">
        <v>3</v>
      </c>
      <c r="M10" t="n">
        <v>16</v>
      </c>
      <c r="N10" t="n">
        <v>13.49</v>
      </c>
      <c r="O10" t="n">
        <v>12715.54</v>
      </c>
      <c r="P10" t="n">
        <v>69.63</v>
      </c>
      <c r="Q10" t="n">
        <v>198.08</v>
      </c>
      <c r="R10" t="n">
        <v>39.76</v>
      </c>
      <c r="S10" t="n">
        <v>21.27</v>
      </c>
      <c r="T10" t="n">
        <v>6479.09</v>
      </c>
      <c r="U10" t="n">
        <v>0.53</v>
      </c>
      <c r="V10" t="n">
        <v>0.74</v>
      </c>
      <c r="W10" t="n">
        <v>0.13</v>
      </c>
      <c r="X10" t="n">
        <v>0.38</v>
      </c>
      <c r="Y10" t="n">
        <v>1</v>
      </c>
      <c r="Z10" t="n">
        <v>10</v>
      </c>
      <c r="AA10" t="n">
        <v>190.9560753152319</v>
      </c>
      <c r="AB10" t="n">
        <v>261.2745266336599</v>
      </c>
      <c r="AC10" t="n">
        <v>236.3388525129209</v>
      </c>
      <c r="AD10" t="n">
        <v>190956.0753152319</v>
      </c>
      <c r="AE10" t="n">
        <v>261274.5266336599</v>
      </c>
      <c r="AF10" t="n">
        <v>4.543214592315014e-06</v>
      </c>
      <c r="AG10" t="n">
        <v>9.201388888888889</v>
      </c>
      <c r="AH10" t="n">
        <v>236338.8525129209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9.5002</v>
      </c>
      <c r="E11" t="n">
        <v>10.53</v>
      </c>
      <c r="F11" t="n">
        <v>8.19</v>
      </c>
      <c r="G11" t="n">
        <v>28.9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68.83</v>
      </c>
      <c r="Q11" t="n">
        <v>198.07</v>
      </c>
      <c r="R11" t="n">
        <v>37.77</v>
      </c>
      <c r="S11" t="n">
        <v>21.27</v>
      </c>
      <c r="T11" t="n">
        <v>5489.82</v>
      </c>
      <c r="U11" t="n">
        <v>0.5600000000000001</v>
      </c>
      <c r="V11" t="n">
        <v>0.74</v>
      </c>
      <c r="W11" t="n">
        <v>0.13</v>
      </c>
      <c r="X11" t="n">
        <v>0.34</v>
      </c>
      <c r="Y11" t="n">
        <v>1</v>
      </c>
      <c r="Z11" t="n">
        <v>10</v>
      </c>
      <c r="AA11" t="n">
        <v>190.0168789069121</v>
      </c>
      <c r="AB11" t="n">
        <v>259.9894766733762</v>
      </c>
      <c r="AC11" t="n">
        <v>235.1764459172673</v>
      </c>
      <c r="AD11" t="n">
        <v>190016.8789069121</v>
      </c>
      <c r="AE11" t="n">
        <v>259989.4766733762</v>
      </c>
      <c r="AF11" t="n">
        <v>4.573301468568728e-06</v>
      </c>
      <c r="AG11" t="n">
        <v>9.140625</v>
      </c>
      <c r="AH11" t="n">
        <v>235176.4459172673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9.584899999999999</v>
      </c>
      <c r="E12" t="n">
        <v>10.43</v>
      </c>
      <c r="F12" t="n">
        <v>8.140000000000001</v>
      </c>
      <c r="G12" t="n">
        <v>32.55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67.95</v>
      </c>
      <c r="Q12" t="n">
        <v>198.05</v>
      </c>
      <c r="R12" t="n">
        <v>36.14</v>
      </c>
      <c r="S12" t="n">
        <v>21.27</v>
      </c>
      <c r="T12" t="n">
        <v>4684.33</v>
      </c>
      <c r="U12" t="n">
        <v>0.59</v>
      </c>
      <c r="V12" t="n">
        <v>0.75</v>
      </c>
      <c r="W12" t="n">
        <v>0.13</v>
      </c>
      <c r="X12" t="n">
        <v>0.28</v>
      </c>
      <c r="Y12" t="n">
        <v>1</v>
      </c>
      <c r="Z12" t="n">
        <v>10</v>
      </c>
      <c r="AA12" t="n">
        <v>188.9160371726545</v>
      </c>
      <c r="AB12" t="n">
        <v>258.4832564468559</v>
      </c>
      <c r="AC12" t="n">
        <v>233.8139772351724</v>
      </c>
      <c r="AD12" t="n">
        <v>188916.0371726545</v>
      </c>
      <c r="AE12" t="n">
        <v>258483.256446856</v>
      </c>
      <c r="AF12" t="n">
        <v>4.614075203267764e-06</v>
      </c>
      <c r="AG12" t="n">
        <v>9.053819444444445</v>
      </c>
      <c r="AH12" t="n">
        <v>233813.9772351724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9.6264</v>
      </c>
      <c r="E13" t="n">
        <v>10.39</v>
      </c>
      <c r="F13" t="n">
        <v>8.109999999999999</v>
      </c>
      <c r="G13" t="n">
        <v>34.77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67.47</v>
      </c>
      <c r="Q13" t="n">
        <v>198.06</v>
      </c>
      <c r="R13" t="n">
        <v>35.35</v>
      </c>
      <c r="S13" t="n">
        <v>21.27</v>
      </c>
      <c r="T13" t="n">
        <v>4290.91</v>
      </c>
      <c r="U13" t="n">
        <v>0.6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188.3448727103686</v>
      </c>
      <c r="AB13" t="n">
        <v>257.701764031559</v>
      </c>
      <c r="AC13" t="n">
        <v>233.1070693591596</v>
      </c>
      <c r="AD13" t="n">
        <v>188344.8727103686</v>
      </c>
      <c r="AE13" t="n">
        <v>257701.7640315591</v>
      </c>
      <c r="AF13" t="n">
        <v>4.63405288910023e-06</v>
      </c>
      <c r="AG13" t="n">
        <v>9.019097222222221</v>
      </c>
      <c r="AH13" t="n">
        <v>233107.0693591596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9.676600000000001</v>
      </c>
      <c r="E14" t="n">
        <v>10.33</v>
      </c>
      <c r="F14" t="n">
        <v>8.08</v>
      </c>
      <c r="G14" t="n">
        <v>37.29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66.72</v>
      </c>
      <c r="Q14" t="n">
        <v>198.05</v>
      </c>
      <c r="R14" t="n">
        <v>34.29</v>
      </c>
      <c r="S14" t="n">
        <v>21.27</v>
      </c>
      <c r="T14" t="n">
        <v>3766.16</v>
      </c>
      <c r="U14" t="n">
        <v>0.62</v>
      </c>
      <c r="V14" t="n">
        <v>0.75</v>
      </c>
      <c r="W14" t="n">
        <v>0.13</v>
      </c>
      <c r="X14" t="n">
        <v>0.23</v>
      </c>
      <c r="Y14" t="n">
        <v>1</v>
      </c>
      <c r="Z14" t="n">
        <v>10</v>
      </c>
      <c r="AA14" t="n">
        <v>187.4074737613964</v>
      </c>
      <c r="AB14" t="n">
        <v>256.4191734344531</v>
      </c>
      <c r="AC14" t="n">
        <v>231.9468874085138</v>
      </c>
      <c r="AD14" t="n">
        <v>187407.4737613964</v>
      </c>
      <c r="AE14" t="n">
        <v>256419.1734344531</v>
      </c>
      <c r="AF14" t="n">
        <v>4.658218668107214e-06</v>
      </c>
      <c r="AG14" t="n">
        <v>8.967013888888889</v>
      </c>
      <c r="AH14" t="n">
        <v>231946.8874085138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9.6714</v>
      </c>
      <c r="E15" t="n">
        <v>10.34</v>
      </c>
      <c r="F15" t="n">
        <v>8.08</v>
      </c>
      <c r="G15" t="n">
        <v>37.31</v>
      </c>
      <c r="H15" t="n">
        <v>0.73</v>
      </c>
      <c r="I15" t="n">
        <v>13</v>
      </c>
      <c r="J15" t="n">
        <v>102.77</v>
      </c>
      <c r="K15" t="n">
        <v>39.72</v>
      </c>
      <c r="L15" t="n">
        <v>4.25</v>
      </c>
      <c r="M15" t="n">
        <v>11</v>
      </c>
      <c r="N15" t="n">
        <v>13.8</v>
      </c>
      <c r="O15" t="n">
        <v>12908.71</v>
      </c>
      <c r="P15" t="n">
        <v>66.23999999999999</v>
      </c>
      <c r="Q15" t="n">
        <v>198.12</v>
      </c>
      <c r="R15" t="n">
        <v>34.65</v>
      </c>
      <c r="S15" t="n">
        <v>21.27</v>
      </c>
      <c r="T15" t="n">
        <v>3947.5</v>
      </c>
      <c r="U15" t="n">
        <v>0.61</v>
      </c>
      <c r="V15" t="n">
        <v>0.75</v>
      </c>
      <c r="W15" t="n">
        <v>0.12</v>
      </c>
      <c r="X15" t="n">
        <v>0.23</v>
      </c>
      <c r="Y15" t="n">
        <v>1</v>
      </c>
      <c r="Z15" t="n">
        <v>10</v>
      </c>
      <c r="AA15" t="n">
        <v>187.1664018638842</v>
      </c>
      <c r="AB15" t="n">
        <v>256.0893282289355</v>
      </c>
      <c r="AC15" t="n">
        <v>231.6485221664701</v>
      </c>
      <c r="AD15" t="n">
        <v>187166.4018638842</v>
      </c>
      <c r="AE15" t="n">
        <v>256089.3282289355</v>
      </c>
      <c r="AF15" t="n">
        <v>4.655715440002906e-06</v>
      </c>
      <c r="AG15" t="n">
        <v>8.975694444444445</v>
      </c>
      <c r="AH15" t="n">
        <v>231648.5221664701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9.6936</v>
      </c>
      <c r="E16" t="n">
        <v>10.32</v>
      </c>
      <c r="F16" t="n">
        <v>8.08</v>
      </c>
      <c r="G16" t="n">
        <v>40.41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10</v>
      </c>
      <c r="N16" t="n">
        <v>13.87</v>
      </c>
      <c r="O16" t="n">
        <v>12947.42</v>
      </c>
      <c r="P16" t="n">
        <v>65.95</v>
      </c>
      <c r="Q16" t="n">
        <v>198.05</v>
      </c>
      <c r="R16" t="n">
        <v>34.41</v>
      </c>
      <c r="S16" t="n">
        <v>21.27</v>
      </c>
      <c r="T16" t="n">
        <v>3831.77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186.8805512148533</v>
      </c>
      <c r="AB16" t="n">
        <v>255.6982147600911</v>
      </c>
      <c r="AC16" t="n">
        <v>231.2947360181608</v>
      </c>
      <c r="AD16" t="n">
        <v>186880.5512148533</v>
      </c>
      <c r="AE16" t="n">
        <v>255698.2147600911</v>
      </c>
      <c r="AF16" t="n">
        <v>4.666402298448225e-06</v>
      </c>
      <c r="AG16" t="n">
        <v>8.958333333333334</v>
      </c>
      <c r="AH16" t="n">
        <v>231294.7360181609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9.736000000000001</v>
      </c>
      <c r="E17" t="n">
        <v>10.27</v>
      </c>
      <c r="F17" t="n">
        <v>8.06</v>
      </c>
      <c r="G17" t="n">
        <v>43.95</v>
      </c>
      <c r="H17" t="n">
        <v>0.8100000000000001</v>
      </c>
      <c r="I17" t="n">
        <v>11</v>
      </c>
      <c r="J17" t="n">
        <v>103.4</v>
      </c>
      <c r="K17" t="n">
        <v>39.72</v>
      </c>
      <c r="L17" t="n">
        <v>4.75</v>
      </c>
      <c r="M17" t="n">
        <v>9</v>
      </c>
      <c r="N17" t="n">
        <v>13.93</v>
      </c>
      <c r="O17" t="n">
        <v>12986.15</v>
      </c>
      <c r="P17" t="n">
        <v>65.26000000000001</v>
      </c>
      <c r="Q17" t="n">
        <v>198.06</v>
      </c>
      <c r="R17" t="n">
        <v>33.62</v>
      </c>
      <c r="S17" t="n">
        <v>21.27</v>
      </c>
      <c r="T17" t="n">
        <v>3444.3</v>
      </c>
      <c r="U17" t="n">
        <v>0.63</v>
      </c>
      <c r="V17" t="n">
        <v>0.75</v>
      </c>
      <c r="W17" t="n">
        <v>0.13</v>
      </c>
      <c r="X17" t="n">
        <v>0.2</v>
      </c>
      <c r="Y17" t="n">
        <v>1</v>
      </c>
      <c r="Z17" t="n">
        <v>10</v>
      </c>
      <c r="AA17" t="n">
        <v>186.2216758864499</v>
      </c>
      <c r="AB17" t="n">
        <v>254.7967124682419</v>
      </c>
      <c r="AC17" t="n">
        <v>230.4792718397791</v>
      </c>
      <c r="AD17" t="n">
        <v>186221.6758864499</v>
      </c>
      <c r="AE17" t="n">
        <v>254796.7124682419</v>
      </c>
      <c r="AF17" t="n">
        <v>4.686813235298746e-06</v>
      </c>
      <c r="AG17" t="n">
        <v>8.914930555555555</v>
      </c>
      <c r="AH17" t="n">
        <v>230479.2718397791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9.7355</v>
      </c>
      <c r="E18" t="n">
        <v>10.27</v>
      </c>
      <c r="F18" t="n">
        <v>8.06</v>
      </c>
      <c r="G18" t="n">
        <v>43.95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9</v>
      </c>
      <c r="N18" t="n">
        <v>14</v>
      </c>
      <c r="O18" t="n">
        <v>13024.91</v>
      </c>
      <c r="P18" t="n">
        <v>65.05</v>
      </c>
      <c r="Q18" t="n">
        <v>198.05</v>
      </c>
      <c r="R18" t="n">
        <v>33.64</v>
      </c>
      <c r="S18" t="n">
        <v>21.27</v>
      </c>
      <c r="T18" t="n">
        <v>3454.4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186.1070007453461</v>
      </c>
      <c r="AB18" t="n">
        <v>254.6398088810735</v>
      </c>
      <c r="AC18" t="n">
        <v>230.3373429107545</v>
      </c>
      <c r="AD18" t="n">
        <v>186107.0007453461</v>
      </c>
      <c r="AE18" t="n">
        <v>254639.8088810735</v>
      </c>
      <c r="AF18" t="n">
        <v>4.686572540288716e-06</v>
      </c>
      <c r="AG18" t="n">
        <v>8.914930555555555</v>
      </c>
      <c r="AH18" t="n">
        <v>230337.3429107545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9.7797</v>
      </c>
      <c r="E19" t="n">
        <v>10.23</v>
      </c>
      <c r="F19" t="n">
        <v>8.029999999999999</v>
      </c>
      <c r="G19" t="n">
        <v>48.19</v>
      </c>
      <c r="H19" t="n">
        <v>0.89</v>
      </c>
      <c r="I19" t="n">
        <v>10</v>
      </c>
      <c r="J19" t="n">
        <v>104.03</v>
      </c>
      <c r="K19" t="n">
        <v>39.72</v>
      </c>
      <c r="L19" t="n">
        <v>5.25</v>
      </c>
      <c r="M19" t="n">
        <v>8</v>
      </c>
      <c r="N19" t="n">
        <v>14.06</v>
      </c>
      <c r="O19" t="n">
        <v>13063.69</v>
      </c>
      <c r="P19" t="n">
        <v>64.66</v>
      </c>
      <c r="Q19" t="n">
        <v>198.05</v>
      </c>
      <c r="R19" t="n">
        <v>32.75</v>
      </c>
      <c r="S19" t="n">
        <v>21.27</v>
      </c>
      <c r="T19" t="n">
        <v>3012.55</v>
      </c>
      <c r="U19" t="n">
        <v>0.65</v>
      </c>
      <c r="V19" t="n">
        <v>0.76</v>
      </c>
      <c r="W19" t="n">
        <v>0.13</v>
      </c>
      <c r="X19" t="n">
        <v>0.18</v>
      </c>
      <c r="Y19" t="n">
        <v>1</v>
      </c>
      <c r="Z19" t="n">
        <v>10</v>
      </c>
      <c r="AA19" t="n">
        <v>185.5915258177105</v>
      </c>
      <c r="AB19" t="n">
        <v>253.9345133439341</v>
      </c>
      <c r="AC19" t="n">
        <v>229.6993597897909</v>
      </c>
      <c r="AD19" t="n">
        <v>185591.5258177105</v>
      </c>
      <c r="AE19" t="n">
        <v>253934.5133439341</v>
      </c>
      <c r="AF19" t="n">
        <v>4.707849979175344e-06</v>
      </c>
      <c r="AG19" t="n">
        <v>8.880208333333334</v>
      </c>
      <c r="AH19" t="n">
        <v>229699.3597897909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9.773300000000001</v>
      </c>
      <c r="E20" t="n">
        <v>10.23</v>
      </c>
      <c r="F20" t="n">
        <v>8.039999999999999</v>
      </c>
      <c r="G20" t="n">
        <v>48.23</v>
      </c>
      <c r="H20" t="n">
        <v>0.93</v>
      </c>
      <c r="I20" t="n">
        <v>10</v>
      </c>
      <c r="J20" t="n">
        <v>104.34</v>
      </c>
      <c r="K20" t="n">
        <v>39.72</v>
      </c>
      <c r="L20" t="n">
        <v>5.5</v>
      </c>
      <c r="M20" t="n">
        <v>8</v>
      </c>
      <c r="N20" t="n">
        <v>14.12</v>
      </c>
      <c r="O20" t="n">
        <v>13102.5</v>
      </c>
      <c r="P20" t="n">
        <v>64.12</v>
      </c>
      <c r="Q20" t="n">
        <v>198.06</v>
      </c>
      <c r="R20" t="n">
        <v>33.26</v>
      </c>
      <c r="S20" t="n">
        <v>21.27</v>
      </c>
      <c r="T20" t="n">
        <v>3269.7</v>
      </c>
      <c r="U20" t="n">
        <v>0.64</v>
      </c>
      <c r="V20" t="n">
        <v>0.76</v>
      </c>
      <c r="W20" t="n">
        <v>0.12</v>
      </c>
      <c r="X20" t="n">
        <v>0.19</v>
      </c>
      <c r="Y20" t="n">
        <v>1</v>
      </c>
      <c r="Z20" t="n">
        <v>10</v>
      </c>
      <c r="AA20" t="n">
        <v>185.345148785315</v>
      </c>
      <c r="AB20" t="n">
        <v>253.5974094188232</v>
      </c>
      <c r="AC20" t="n">
        <v>229.3944285901641</v>
      </c>
      <c r="AD20" t="n">
        <v>185345.148785315</v>
      </c>
      <c r="AE20" t="n">
        <v>253597.4094188232</v>
      </c>
      <c r="AF20" t="n">
        <v>4.704769083046963e-06</v>
      </c>
      <c r="AG20" t="n">
        <v>8.880208333333334</v>
      </c>
      <c r="AH20" t="n">
        <v>229394.4285901641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9.817</v>
      </c>
      <c r="E21" t="n">
        <v>10.19</v>
      </c>
      <c r="F21" t="n">
        <v>8.01</v>
      </c>
      <c r="G21" t="n">
        <v>53.42</v>
      </c>
      <c r="H21" t="n">
        <v>0.97</v>
      </c>
      <c r="I21" t="n">
        <v>9</v>
      </c>
      <c r="J21" t="n">
        <v>104.65</v>
      </c>
      <c r="K21" t="n">
        <v>39.72</v>
      </c>
      <c r="L21" t="n">
        <v>5.75</v>
      </c>
      <c r="M21" t="n">
        <v>7</v>
      </c>
      <c r="N21" t="n">
        <v>14.19</v>
      </c>
      <c r="O21" t="n">
        <v>13141.33</v>
      </c>
      <c r="P21" t="n">
        <v>63.21</v>
      </c>
      <c r="Q21" t="n">
        <v>198.05</v>
      </c>
      <c r="R21" t="n">
        <v>32.25</v>
      </c>
      <c r="S21" t="n">
        <v>21.27</v>
      </c>
      <c r="T21" t="n">
        <v>2769.16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184.5494493304216</v>
      </c>
      <c r="AB21" t="n">
        <v>252.5086983208562</v>
      </c>
      <c r="AC21" t="n">
        <v>228.4096225513711</v>
      </c>
      <c r="AD21" t="n">
        <v>184549.4493304216</v>
      </c>
      <c r="AE21" t="n">
        <v>252508.6983208562</v>
      </c>
      <c r="AF21" t="n">
        <v>4.725805826923561e-06</v>
      </c>
      <c r="AG21" t="n">
        <v>8.845486111111111</v>
      </c>
      <c r="AH21" t="n">
        <v>228409.6225513711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9.8103</v>
      </c>
      <c r="E22" t="n">
        <v>10.19</v>
      </c>
      <c r="F22" t="n">
        <v>8.02</v>
      </c>
      <c r="G22" t="n">
        <v>53.47</v>
      </c>
      <c r="H22" t="n">
        <v>1.01</v>
      </c>
      <c r="I22" t="n">
        <v>9</v>
      </c>
      <c r="J22" t="n">
        <v>104.97</v>
      </c>
      <c r="K22" t="n">
        <v>39.72</v>
      </c>
      <c r="L22" t="n">
        <v>6</v>
      </c>
      <c r="M22" t="n">
        <v>7</v>
      </c>
      <c r="N22" t="n">
        <v>14.25</v>
      </c>
      <c r="O22" t="n">
        <v>13180.19</v>
      </c>
      <c r="P22" t="n">
        <v>63.17</v>
      </c>
      <c r="Q22" t="n">
        <v>198.05</v>
      </c>
      <c r="R22" t="n">
        <v>32.52</v>
      </c>
      <c r="S22" t="n">
        <v>21.27</v>
      </c>
      <c r="T22" t="n">
        <v>2904.34</v>
      </c>
      <c r="U22" t="n">
        <v>0.65</v>
      </c>
      <c r="V22" t="n">
        <v>0.76</v>
      </c>
      <c r="W22" t="n">
        <v>0.12</v>
      </c>
      <c r="X22" t="n">
        <v>0.17</v>
      </c>
      <c r="Y22" t="n">
        <v>1</v>
      </c>
      <c r="Z22" t="n">
        <v>10</v>
      </c>
      <c r="AA22" t="n">
        <v>184.5822441025478</v>
      </c>
      <c r="AB22" t="n">
        <v>252.5535695748825</v>
      </c>
      <c r="AC22" t="n">
        <v>228.4502113558903</v>
      </c>
      <c r="AD22" t="n">
        <v>184582.2441025478</v>
      </c>
      <c r="AE22" t="n">
        <v>252553.5695748825</v>
      </c>
      <c r="AF22" t="n">
        <v>4.722580513789162e-06</v>
      </c>
      <c r="AG22" t="n">
        <v>8.845486111111111</v>
      </c>
      <c r="AH22" t="n">
        <v>228450.2113558903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9.817299999999999</v>
      </c>
      <c r="E23" t="n">
        <v>10.19</v>
      </c>
      <c r="F23" t="n">
        <v>8.01</v>
      </c>
      <c r="G23" t="n">
        <v>53.42</v>
      </c>
      <c r="H23" t="n">
        <v>1.05</v>
      </c>
      <c r="I23" t="n">
        <v>9</v>
      </c>
      <c r="J23" t="n">
        <v>105.28</v>
      </c>
      <c r="K23" t="n">
        <v>39.72</v>
      </c>
      <c r="L23" t="n">
        <v>6.25</v>
      </c>
      <c r="M23" t="n">
        <v>7</v>
      </c>
      <c r="N23" t="n">
        <v>14.32</v>
      </c>
      <c r="O23" t="n">
        <v>13219.07</v>
      </c>
      <c r="P23" t="n">
        <v>62.45</v>
      </c>
      <c r="Q23" t="n">
        <v>198.06</v>
      </c>
      <c r="R23" t="n">
        <v>32.27</v>
      </c>
      <c r="S23" t="n">
        <v>21.27</v>
      </c>
      <c r="T23" t="n">
        <v>2777.26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184.1266017327493</v>
      </c>
      <c r="AB23" t="n">
        <v>251.9301395830018</v>
      </c>
      <c r="AC23" t="n">
        <v>227.886280647445</v>
      </c>
      <c r="AD23" t="n">
        <v>184126.6017327493</v>
      </c>
      <c r="AE23" t="n">
        <v>251930.1395830018</v>
      </c>
      <c r="AF23" t="n">
        <v>4.725950243929577e-06</v>
      </c>
      <c r="AG23" t="n">
        <v>8.845486111111111</v>
      </c>
      <c r="AH23" t="n">
        <v>227886.280647445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9.8893</v>
      </c>
      <c r="E24" t="n">
        <v>10.11</v>
      </c>
      <c r="F24" t="n">
        <v>7.96</v>
      </c>
      <c r="G24" t="n">
        <v>59.7</v>
      </c>
      <c r="H24" t="n">
        <v>1.08</v>
      </c>
      <c r="I24" t="n">
        <v>8</v>
      </c>
      <c r="J24" t="n">
        <v>105.6</v>
      </c>
      <c r="K24" t="n">
        <v>39.72</v>
      </c>
      <c r="L24" t="n">
        <v>6.5</v>
      </c>
      <c r="M24" t="n">
        <v>6</v>
      </c>
      <c r="N24" t="n">
        <v>14.39</v>
      </c>
      <c r="O24" t="n">
        <v>13257.98</v>
      </c>
      <c r="P24" t="n">
        <v>61.71</v>
      </c>
      <c r="Q24" t="n">
        <v>198.05</v>
      </c>
      <c r="R24" t="n">
        <v>30.5</v>
      </c>
      <c r="S24" t="n">
        <v>21.27</v>
      </c>
      <c r="T24" t="n">
        <v>1898.49</v>
      </c>
      <c r="U24" t="n">
        <v>0.7</v>
      </c>
      <c r="V24" t="n">
        <v>0.76</v>
      </c>
      <c r="W24" t="n">
        <v>0.12</v>
      </c>
      <c r="X24" t="n">
        <v>0.11</v>
      </c>
      <c r="Y24" t="n">
        <v>1</v>
      </c>
      <c r="Z24" t="n">
        <v>10</v>
      </c>
      <c r="AA24" t="n">
        <v>183.2507671734242</v>
      </c>
      <c r="AB24" t="n">
        <v>250.7317840998401</v>
      </c>
      <c r="AC24" t="n">
        <v>226.8022945296934</v>
      </c>
      <c r="AD24" t="n">
        <v>183250.7671734242</v>
      </c>
      <c r="AE24" t="n">
        <v>250731.7840998401</v>
      </c>
      <c r="AF24" t="n">
        <v>4.760610325373858e-06</v>
      </c>
      <c r="AG24" t="n">
        <v>8.776041666666666</v>
      </c>
      <c r="AH24" t="n">
        <v>226802.2945296934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9.8522</v>
      </c>
      <c r="E25" t="n">
        <v>10.15</v>
      </c>
      <c r="F25" t="n">
        <v>8</v>
      </c>
      <c r="G25" t="n">
        <v>59.98</v>
      </c>
      <c r="H25" t="n">
        <v>1.12</v>
      </c>
      <c r="I25" t="n">
        <v>8</v>
      </c>
      <c r="J25" t="n">
        <v>105.92</v>
      </c>
      <c r="K25" t="n">
        <v>39.72</v>
      </c>
      <c r="L25" t="n">
        <v>6.75</v>
      </c>
      <c r="M25" t="n">
        <v>6</v>
      </c>
      <c r="N25" t="n">
        <v>14.45</v>
      </c>
      <c r="O25" t="n">
        <v>13296.91</v>
      </c>
      <c r="P25" t="n">
        <v>61.68</v>
      </c>
      <c r="Q25" t="n">
        <v>198.05</v>
      </c>
      <c r="R25" t="n">
        <v>31.9</v>
      </c>
      <c r="S25" t="n">
        <v>21.27</v>
      </c>
      <c r="T25" t="n">
        <v>2595.53</v>
      </c>
      <c r="U25" t="n">
        <v>0.67</v>
      </c>
      <c r="V25" t="n">
        <v>0.76</v>
      </c>
      <c r="W25" t="n">
        <v>0.12</v>
      </c>
      <c r="X25" t="n">
        <v>0.14</v>
      </c>
      <c r="Y25" t="n">
        <v>1</v>
      </c>
      <c r="Z25" t="n">
        <v>10</v>
      </c>
      <c r="AA25" t="n">
        <v>183.501738521826</v>
      </c>
      <c r="AB25" t="n">
        <v>251.0751741707976</v>
      </c>
      <c r="AC25" t="n">
        <v>227.1129119342299</v>
      </c>
      <c r="AD25" t="n">
        <v>183501.738521826</v>
      </c>
      <c r="AE25" t="n">
        <v>251075.1741707976</v>
      </c>
      <c r="AF25" t="n">
        <v>4.742750755629653e-06</v>
      </c>
      <c r="AG25" t="n">
        <v>8.810763888888889</v>
      </c>
      <c r="AH25" t="n">
        <v>227112.9119342299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9.846299999999999</v>
      </c>
      <c r="E26" t="n">
        <v>10.16</v>
      </c>
      <c r="F26" t="n">
        <v>8</v>
      </c>
      <c r="G26" t="n">
        <v>60.03</v>
      </c>
      <c r="H26" t="n">
        <v>1.16</v>
      </c>
      <c r="I26" t="n">
        <v>8</v>
      </c>
      <c r="J26" t="n">
        <v>106.23</v>
      </c>
      <c r="K26" t="n">
        <v>39.72</v>
      </c>
      <c r="L26" t="n">
        <v>7</v>
      </c>
      <c r="M26" t="n">
        <v>6</v>
      </c>
      <c r="N26" t="n">
        <v>14.52</v>
      </c>
      <c r="O26" t="n">
        <v>13335.87</v>
      </c>
      <c r="P26" t="n">
        <v>61.02</v>
      </c>
      <c r="Q26" t="n">
        <v>198.05</v>
      </c>
      <c r="R26" t="n">
        <v>31.94</v>
      </c>
      <c r="S26" t="n">
        <v>21.27</v>
      </c>
      <c r="T26" t="n">
        <v>2618.79</v>
      </c>
      <c r="U26" t="n">
        <v>0.67</v>
      </c>
      <c r="V26" t="n">
        <v>0.76</v>
      </c>
      <c r="W26" t="n">
        <v>0.12</v>
      </c>
      <c r="X26" t="n">
        <v>0.15</v>
      </c>
      <c r="Y26" t="n">
        <v>1</v>
      </c>
      <c r="Z26" t="n">
        <v>10</v>
      </c>
      <c r="AA26" t="n">
        <v>183.1669608872759</v>
      </c>
      <c r="AB26" t="n">
        <v>250.6171166418596</v>
      </c>
      <c r="AC26" t="n">
        <v>226.6985707729658</v>
      </c>
      <c r="AD26" t="n">
        <v>183166.9608872759</v>
      </c>
      <c r="AE26" t="n">
        <v>250617.1166418596</v>
      </c>
      <c r="AF26" t="n">
        <v>4.739910554511302e-06</v>
      </c>
      <c r="AG26" t="n">
        <v>8.819444444444445</v>
      </c>
      <c r="AH26" t="n">
        <v>226698.5707729658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9.8955</v>
      </c>
      <c r="E27" t="n">
        <v>10.11</v>
      </c>
      <c r="F27" t="n">
        <v>7.97</v>
      </c>
      <c r="G27" t="n">
        <v>68.34999999999999</v>
      </c>
      <c r="H27" t="n">
        <v>1.2</v>
      </c>
      <c r="I27" t="n">
        <v>7</v>
      </c>
      <c r="J27" t="n">
        <v>106.55</v>
      </c>
      <c r="K27" t="n">
        <v>39.72</v>
      </c>
      <c r="L27" t="n">
        <v>7.25</v>
      </c>
      <c r="M27" t="n">
        <v>5</v>
      </c>
      <c r="N27" t="n">
        <v>14.58</v>
      </c>
      <c r="O27" t="n">
        <v>13374.86</v>
      </c>
      <c r="P27" t="n">
        <v>60.07</v>
      </c>
      <c r="Q27" t="n">
        <v>198.05</v>
      </c>
      <c r="R27" t="n">
        <v>31.07</v>
      </c>
      <c r="S27" t="n">
        <v>21.27</v>
      </c>
      <c r="T27" t="n">
        <v>2188.98</v>
      </c>
      <c r="U27" t="n">
        <v>0.68</v>
      </c>
      <c r="V27" t="n">
        <v>0.76</v>
      </c>
      <c r="W27" t="n">
        <v>0.12</v>
      </c>
      <c r="X27" t="n">
        <v>0.12</v>
      </c>
      <c r="Y27" t="n">
        <v>1</v>
      </c>
      <c r="Z27" t="n">
        <v>10</v>
      </c>
      <c r="AA27" t="n">
        <v>182.3375557800025</v>
      </c>
      <c r="AB27" t="n">
        <v>249.4822879833178</v>
      </c>
      <c r="AC27" t="n">
        <v>225.6720485688528</v>
      </c>
      <c r="AD27" t="n">
        <v>182337.5557800025</v>
      </c>
      <c r="AE27" t="n">
        <v>249482.2879833178</v>
      </c>
      <c r="AF27" t="n">
        <v>4.763594943498227e-06</v>
      </c>
      <c r="AG27" t="n">
        <v>8.776041666666666</v>
      </c>
      <c r="AH27" t="n">
        <v>225672.0485688528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9.9217</v>
      </c>
      <c r="E28" t="n">
        <v>10.08</v>
      </c>
      <c r="F28" t="n">
        <v>7.95</v>
      </c>
      <c r="G28" t="n">
        <v>68.12</v>
      </c>
      <c r="H28" t="n">
        <v>1.24</v>
      </c>
      <c r="I28" t="n">
        <v>7</v>
      </c>
      <c r="J28" t="n">
        <v>106.86</v>
      </c>
      <c r="K28" t="n">
        <v>39.72</v>
      </c>
      <c r="L28" t="n">
        <v>7.5</v>
      </c>
      <c r="M28" t="n">
        <v>5</v>
      </c>
      <c r="N28" t="n">
        <v>14.65</v>
      </c>
      <c r="O28" t="n">
        <v>13413.87</v>
      </c>
      <c r="P28" t="n">
        <v>59.72</v>
      </c>
      <c r="Q28" t="n">
        <v>198.05</v>
      </c>
      <c r="R28" t="n">
        <v>30.16</v>
      </c>
      <c r="S28" t="n">
        <v>21.27</v>
      </c>
      <c r="T28" t="n">
        <v>1732.25</v>
      </c>
      <c r="U28" t="n">
        <v>0.71</v>
      </c>
      <c r="V28" t="n">
        <v>0.76</v>
      </c>
      <c r="W28" t="n">
        <v>0.12</v>
      </c>
      <c r="X28" t="n">
        <v>0.09</v>
      </c>
      <c r="Y28" t="n">
        <v>1</v>
      </c>
      <c r="Z28" t="n">
        <v>10</v>
      </c>
      <c r="AA28" t="n">
        <v>181.9767546443431</v>
      </c>
      <c r="AB28" t="n">
        <v>248.9886239520862</v>
      </c>
      <c r="AC28" t="n">
        <v>225.2254991399</v>
      </c>
      <c r="AD28" t="n">
        <v>181976.7546443431</v>
      </c>
      <c r="AE28" t="n">
        <v>248988.6239520862</v>
      </c>
      <c r="AF28" t="n">
        <v>4.776207362023784e-06</v>
      </c>
      <c r="AG28" t="n">
        <v>8.75</v>
      </c>
      <c r="AH28" t="n">
        <v>225225.4991399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9.8931</v>
      </c>
      <c r="E29" t="n">
        <v>10.11</v>
      </c>
      <c r="F29" t="n">
        <v>7.98</v>
      </c>
      <c r="G29" t="n">
        <v>68.37</v>
      </c>
      <c r="H29" t="n">
        <v>1.27</v>
      </c>
      <c r="I29" t="n">
        <v>7</v>
      </c>
      <c r="J29" t="n">
        <v>107.18</v>
      </c>
      <c r="K29" t="n">
        <v>39.72</v>
      </c>
      <c r="L29" t="n">
        <v>7.75</v>
      </c>
      <c r="M29" t="n">
        <v>5</v>
      </c>
      <c r="N29" t="n">
        <v>14.72</v>
      </c>
      <c r="O29" t="n">
        <v>13452.9</v>
      </c>
      <c r="P29" t="n">
        <v>59.64</v>
      </c>
      <c r="Q29" t="n">
        <v>198.05</v>
      </c>
      <c r="R29" t="n">
        <v>31.06</v>
      </c>
      <c r="S29" t="n">
        <v>21.27</v>
      </c>
      <c r="T29" t="n">
        <v>2183.92</v>
      </c>
      <c r="U29" t="n">
        <v>0.68</v>
      </c>
      <c r="V29" t="n">
        <v>0.76</v>
      </c>
      <c r="W29" t="n">
        <v>0.12</v>
      </c>
      <c r="X29" t="n">
        <v>0.12</v>
      </c>
      <c r="Y29" t="n">
        <v>1</v>
      </c>
      <c r="Z29" t="n">
        <v>10</v>
      </c>
      <c r="AA29" t="n">
        <v>182.1327947001667</v>
      </c>
      <c r="AB29" t="n">
        <v>249.2021248404654</v>
      </c>
      <c r="AC29" t="n">
        <v>225.4186238031427</v>
      </c>
      <c r="AD29" t="n">
        <v>182132.7947001667</v>
      </c>
      <c r="AE29" t="n">
        <v>249202.1248404654</v>
      </c>
      <c r="AF29" t="n">
        <v>4.762439607450084e-06</v>
      </c>
      <c r="AG29" t="n">
        <v>8.776041666666666</v>
      </c>
      <c r="AH29" t="n">
        <v>225418.6238031427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9.8904</v>
      </c>
      <c r="E30" t="n">
        <v>10.11</v>
      </c>
      <c r="F30" t="n">
        <v>7.98</v>
      </c>
      <c r="G30" t="n">
        <v>68.39</v>
      </c>
      <c r="H30" t="n">
        <v>1.31</v>
      </c>
      <c r="I30" t="n">
        <v>7</v>
      </c>
      <c r="J30" t="n">
        <v>107.5</v>
      </c>
      <c r="K30" t="n">
        <v>39.72</v>
      </c>
      <c r="L30" t="n">
        <v>8</v>
      </c>
      <c r="M30" t="n">
        <v>5</v>
      </c>
      <c r="N30" t="n">
        <v>14.78</v>
      </c>
      <c r="O30" t="n">
        <v>13491.96</v>
      </c>
      <c r="P30" t="n">
        <v>58.96</v>
      </c>
      <c r="Q30" t="n">
        <v>198.05</v>
      </c>
      <c r="R30" t="n">
        <v>31.19</v>
      </c>
      <c r="S30" t="n">
        <v>21.27</v>
      </c>
      <c r="T30" t="n">
        <v>2248.18</v>
      </c>
      <c r="U30" t="n">
        <v>0.68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181.7719338749857</v>
      </c>
      <c r="AB30" t="n">
        <v>248.7083791393969</v>
      </c>
      <c r="AC30" t="n">
        <v>224.9720004988076</v>
      </c>
      <c r="AD30" t="n">
        <v>181771.9338749857</v>
      </c>
      <c r="AE30" t="n">
        <v>248708.3791393969</v>
      </c>
      <c r="AF30" t="n">
        <v>4.761139854395924e-06</v>
      </c>
      <c r="AG30" t="n">
        <v>8.776041666666666</v>
      </c>
      <c r="AH30" t="n">
        <v>224972.0004988076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9.936</v>
      </c>
      <c r="E31" t="n">
        <v>10.06</v>
      </c>
      <c r="F31" t="n">
        <v>7.95</v>
      </c>
      <c r="G31" t="n">
        <v>79.53</v>
      </c>
      <c r="H31" t="n">
        <v>1.35</v>
      </c>
      <c r="I31" t="n">
        <v>6</v>
      </c>
      <c r="J31" t="n">
        <v>107.81</v>
      </c>
      <c r="K31" t="n">
        <v>39.72</v>
      </c>
      <c r="L31" t="n">
        <v>8.25</v>
      </c>
      <c r="M31" t="n">
        <v>4</v>
      </c>
      <c r="N31" t="n">
        <v>14.85</v>
      </c>
      <c r="O31" t="n">
        <v>13531.05</v>
      </c>
      <c r="P31" t="n">
        <v>57.68</v>
      </c>
      <c r="Q31" t="n">
        <v>198.05</v>
      </c>
      <c r="R31" t="n">
        <v>30.36</v>
      </c>
      <c r="S31" t="n">
        <v>21.27</v>
      </c>
      <c r="T31" t="n">
        <v>1838.62</v>
      </c>
      <c r="U31" t="n">
        <v>0.7</v>
      </c>
      <c r="V31" t="n">
        <v>0.76</v>
      </c>
      <c r="W31" t="n">
        <v>0.12</v>
      </c>
      <c r="X31" t="n">
        <v>0.1</v>
      </c>
      <c r="Y31" t="n">
        <v>1</v>
      </c>
      <c r="Z31" t="n">
        <v>10</v>
      </c>
      <c r="AA31" t="n">
        <v>180.7895878830502</v>
      </c>
      <c r="AB31" t="n">
        <v>247.3642900151848</v>
      </c>
      <c r="AC31" t="n">
        <v>223.756189354169</v>
      </c>
      <c r="AD31" t="n">
        <v>180789.5878830502</v>
      </c>
      <c r="AE31" t="n">
        <v>247364.2900151848</v>
      </c>
      <c r="AF31" t="n">
        <v>4.783091239310634e-06</v>
      </c>
      <c r="AG31" t="n">
        <v>8.732638888888889</v>
      </c>
      <c r="AH31" t="n">
        <v>223756.189354169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9.9511</v>
      </c>
      <c r="E32" t="n">
        <v>10.05</v>
      </c>
      <c r="F32" t="n">
        <v>7.94</v>
      </c>
      <c r="G32" t="n">
        <v>79.38</v>
      </c>
      <c r="H32" t="n">
        <v>1.38</v>
      </c>
      <c r="I32" t="n">
        <v>6</v>
      </c>
      <c r="J32" t="n">
        <v>108.13</v>
      </c>
      <c r="K32" t="n">
        <v>39.72</v>
      </c>
      <c r="L32" t="n">
        <v>8.5</v>
      </c>
      <c r="M32" t="n">
        <v>3</v>
      </c>
      <c r="N32" t="n">
        <v>14.92</v>
      </c>
      <c r="O32" t="n">
        <v>13570.16</v>
      </c>
      <c r="P32" t="n">
        <v>57.63</v>
      </c>
      <c r="Q32" t="n">
        <v>198.05</v>
      </c>
      <c r="R32" t="n">
        <v>29.81</v>
      </c>
      <c r="S32" t="n">
        <v>21.27</v>
      </c>
      <c r="T32" t="n">
        <v>1564.16</v>
      </c>
      <c r="U32" t="n">
        <v>0.71</v>
      </c>
      <c r="V32" t="n">
        <v>0.76</v>
      </c>
      <c r="W32" t="n">
        <v>0.12</v>
      </c>
      <c r="X32" t="n">
        <v>0.09</v>
      </c>
      <c r="Y32" t="n">
        <v>1</v>
      </c>
      <c r="Z32" t="n">
        <v>10</v>
      </c>
      <c r="AA32" t="n">
        <v>180.6706001541669</v>
      </c>
      <c r="AB32" t="n">
        <v>247.2014857551588</v>
      </c>
      <c r="AC32" t="n">
        <v>223.6089229042226</v>
      </c>
      <c r="AD32" t="n">
        <v>180670.6001541669</v>
      </c>
      <c r="AE32" t="n">
        <v>247201.4857551588</v>
      </c>
      <c r="AF32" t="n">
        <v>4.790360228613531e-06</v>
      </c>
      <c r="AG32" t="n">
        <v>8.723958333333334</v>
      </c>
      <c r="AH32" t="n">
        <v>223608.9229042226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9.9176</v>
      </c>
      <c r="E33" t="n">
        <v>10.08</v>
      </c>
      <c r="F33" t="n">
        <v>7.97</v>
      </c>
      <c r="G33" t="n">
        <v>79.72</v>
      </c>
      <c r="H33" t="n">
        <v>1.42</v>
      </c>
      <c r="I33" t="n">
        <v>6</v>
      </c>
      <c r="J33" t="n">
        <v>108.45</v>
      </c>
      <c r="K33" t="n">
        <v>39.72</v>
      </c>
      <c r="L33" t="n">
        <v>8.75</v>
      </c>
      <c r="M33" t="n">
        <v>3</v>
      </c>
      <c r="N33" t="n">
        <v>14.98</v>
      </c>
      <c r="O33" t="n">
        <v>13609.42</v>
      </c>
      <c r="P33" t="n">
        <v>57.74</v>
      </c>
      <c r="Q33" t="n">
        <v>198.05</v>
      </c>
      <c r="R33" t="n">
        <v>31</v>
      </c>
      <c r="S33" t="n">
        <v>21.27</v>
      </c>
      <c r="T33" t="n">
        <v>2160.37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180.9500802754026</v>
      </c>
      <c r="AB33" t="n">
        <v>247.5838827868259</v>
      </c>
      <c r="AC33" t="n">
        <v>223.9548244998851</v>
      </c>
      <c r="AD33" t="n">
        <v>180950.0802754026</v>
      </c>
      <c r="AE33" t="n">
        <v>247583.8827868259</v>
      </c>
      <c r="AF33" t="n">
        <v>4.774233662941541e-06</v>
      </c>
      <c r="AG33" t="n">
        <v>8.75</v>
      </c>
      <c r="AH33" t="n">
        <v>223954.8244998851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9.9343</v>
      </c>
      <c r="E34" t="n">
        <v>10.07</v>
      </c>
      <c r="F34" t="n">
        <v>7.95</v>
      </c>
      <c r="G34" t="n">
        <v>79.55</v>
      </c>
      <c r="H34" t="n">
        <v>1.46</v>
      </c>
      <c r="I34" t="n">
        <v>6</v>
      </c>
      <c r="J34" t="n">
        <v>108.77</v>
      </c>
      <c r="K34" t="n">
        <v>39.72</v>
      </c>
      <c r="L34" t="n">
        <v>9</v>
      </c>
      <c r="M34" t="n">
        <v>1</v>
      </c>
      <c r="N34" t="n">
        <v>15.05</v>
      </c>
      <c r="O34" t="n">
        <v>13648.58</v>
      </c>
      <c r="P34" t="n">
        <v>57.75</v>
      </c>
      <c r="Q34" t="n">
        <v>198.07</v>
      </c>
      <c r="R34" t="n">
        <v>30.33</v>
      </c>
      <c r="S34" t="n">
        <v>21.27</v>
      </c>
      <c r="T34" t="n">
        <v>1822.05</v>
      </c>
      <c r="U34" t="n">
        <v>0.7</v>
      </c>
      <c r="V34" t="n">
        <v>0.76</v>
      </c>
      <c r="W34" t="n">
        <v>0.12</v>
      </c>
      <c r="X34" t="n">
        <v>0.1</v>
      </c>
      <c r="Y34" t="n">
        <v>1</v>
      </c>
      <c r="Z34" t="n">
        <v>10</v>
      </c>
      <c r="AA34" t="n">
        <v>180.8360364021965</v>
      </c>
      <c r="AB34" t="n">
        <v>247.4278429282448</v>
      </c>
      <c r="AC34" t="n">
        <v>223.8136768664036</v>
      </c>
      <c r="AD34" t="n">
        <v>180836.0364021965</v>
      </c>
      <c r="AE34" t="n">
        <v>247427.8429282448</v>
      </c>
      <c r="AF34" t="n">
        <v>4.782272876276533e-06</v>
      </c>
      <c r="AG34" t="n">
        <v>8.741319444444445</v>
      </c>
      <c r="AH34" t="n">
        <v>223813.6768664036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9.9297</v>
      </c>
      <c r="E35" t="n">
        <v>10.07</v>
      </c>
      <c r="F35" t="n">
        <v>7.96</v>
      </c>
      <c r="G35" t="n">
        <v>79.59</v>
      </c>
      <c r="H35" t="n">
        <v>1.49</v>
      </c>
      <c r="I35" t="n">
        <v>6</v>
      </c>
      <c r="J35" t="n">
        <v>109.09</v>
      </c>
      <c r="K35" t="n">
        <v>39.72</v>
      </c>
      <c r="L35" t="n">
        <v>9.25</v>
      </c>
      <c r="M35" t="n">
        <v>1</v>
      </c>
      <c r="N35" t="n">
        <v>15.12</v>
      </c>
      <c r="O35" t="n">
        <v>13687.77</v>
      </c>
      <c r="P35" t="n">
        <v>57.77</v>
      </c>
      <c r="Q35" t="n">
        <v>198.07</v>
      </c>
      <c r="R35" t="n">
        <v>30.46</v>
      </c>
      <c r="S35" t="n">
        <v>21.27</v>
      </c>
      <c r="T35" t="n">
        <v>1886.74</v>
      </c>
      <c r="U35" t="n">
        <v>0.7</v>
      </c>
      <c r="V35" t="n">
        <v>0.76</v>
      </c>
      <c r="W35" t="n">
        <v>0.12</v>
      </c>
      <c r="X35" t="n">
        <v>0.11</v>
      </c>
      <c r="Y35" t="n">
        <v>1</v>
      </c>
      <c r="Z35" t="n">
        <v>10</v>
      </c>
      <c r="AA35" t="n">
        <v>180.888790251694</v>
      </c>
      <c r="AB35" t="n">
        <v>247.5000230724628</v>
      </c>
      <c r="AC35" t="n">
        <v>223.878968238963</v>
      </c>
      <c r="AD35" t="n">
        <v>180888.790251694</v>
      </c>
      <c r="AE35" t="n">
        <v>247500.0230724628</v>
      </c>
      <c r="AF35" t="n">
        <v>4.78005848218426e-06</v>
      </c>
      <c r="AG35" t="n">
        <v>8.741319444444445</v>
      </c>
      <c r="AH35" t="n">
        <v>223878.968238963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9.936199999999999</v>
      </c>
      <c r="E36" t="n">
        <v>10.06</v>
      </c>
      <c r="F36" t="n">
        <v>7.95</v>
      </c>
      <c r="G36" t="n">
        <v>79.53</v>
      </c>
      <c r="H36" t="n">
        <v>1.53</v>
      </c>
      <c r="I36" t="n">
        <v>6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57.71</v>
      </c>
      <c r="Q36" t="n">
        <v>198.07</v>
      </c>
      <c r="R36" t="n">
        <v>30.21</v>
      </c>
      <c r="S36" t="n">
        <v>21.27</v>
      </c>
      <c r="T36" t="n">
        <v>1761.92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180.8050654891241</v>
      </c>
      <c r="AB36" t="n">
        <v>247.3854671586389</v>
      </c>
      <c r="AC36" t="n">
        <v>223.7753453807742</v>
      </c>
      <c r="AD36" t="n">
        <v>180805.0654891241</v>
      </c>
      <c r="AE36" t="n">
        <v>247385.4671586389</v>
      </c>
      <c r="AF36" t="n">
        <v>4.783187517314645e-06</v>
      </c>
      <c r="AG36" t="n">
        <v>8.732638888888889</v>
      </c>
      <c r="AH36" t="n">
        <v>223775.3453807741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9.9376</v>
      </c>
      <c r="E37" t="n">
        <v>10.06</v>
      </c>
      <c r="F37" t="n">
        <v>7.95</v>
      </c>
      <c r="G37" t="n">
        <v>79.51000000000001</v>
      </c>
      <c r="H37" t="n">
        <v>1.57</v>
      </c>
      <c r="I37" t="n">
        <v>6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57.7</v>
      </c>
      <c r="Q37" t="n">
        <v>198.07</v>
      </c>
      <c r="R37" t="n">
        <v>30.22</v>
      </c>
      <c r="S37" t="n">
        <v>21.27</v>
      </c>
      <c r="T37" t="n">
        <v>1768.82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180.7929164363266</v>
      </c>
      <c r="AB37" t="n">
        <v>247.3688442886231</v>
      </c>
      <c r="AC37" t="n">
        <v>223.7603089741422</v>
      </c>
      <c r="AD37" t="n">
        <v>180792.9164363266</v>
      </c>
      <c r="AE37" t="n">
        <v>247368.8442886231</v>
      </c>
      <c r="AF37" t="n">
        <v>4.78386146334273e-06</v>
      </c>
      <c r="AG37" t="n">
        <v>8.732638888888889</v>
      </c>
      <c r="AH37" t="n">
        <v>223760.3089741422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9.9335</v>
      </c>
      <c r="E38" t="n">
        <v>10.07</v>
      </c>
      <c r="F38" t="n">
        <v>7.96</v>
      </c>
      <c r="G38" t="n">
        <v>79.56</v>
      </c>
      <c r="H38" t="n">
        <v>1.6</v>
      </c>
      <c r="I38" t="n">
        <v>6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57.81</v>
      </c>
      <c r="Q38" t="n">
        <v>198.07</v>
      </c>
      <c r="R38" t="n">
        <v>30.32</v>
      </c>
      <c r="S38" t="n">
        <v>21.27</v>
      </c>
      <c r="T38" t="n">
        <v>1817.77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180.892552086945</v>
      </c>
      <c r="AB38" t="n">
        <v>247.5051701814139</v>
      </c>
      <c r="AC38" t="n">
        <v>223.8836241150597</v>
      </c>
      <c r="AD38" t="n">
        <v>180892.552086945</v>
      </c>
      <c r="AE38" t="n">
        <v>247505.1701814139</v>
      </c>
      <c r="AF38" t="n">
        <v>4.781887764260485e-06</v>
      </c>
      <c r="AG38" t="n">
        <v>8.741319444444445</v>
      </c>
      <c r="AH38" t="n">
        <v>223883.6241150597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5.994</v>
      </c>
      <c r="E2" t="n">
        <v>16.68</v>
      </c>
      <c r="F2" t="n">
        <v>9.94</v>
      </c>
      <c r="G2" t="n">
        <v>5.79</v>
      </c>
      <c r="H2" t="n">
        <v>0.09</v>
      </c>
      <c r="I2" t="n">
        <v>103</v>
      </c>
      <c r="J2" t="n">
        <v>204</v>
      </c>
      <c r="K2" t="n">
        <v>55.27</v>
      </c>
      <c r="L2" t="n">
        <v>1</v>
      </c>
      <c r="M2" t="n">
        <v>101</v>
      </c>
      <c r="N2" t="n">
        <v>42.72</v>
      </c>
      <c r="O2" t="n">
        <v>25393.6</v>
      </c>
      <c r="P2" t="n">
        <v>142.15</v>
      </c>
      <c r="Q2" t="n">
        <v>198.1</v>
      </c>
      <c r="R2" t="n">
        <v>92.40000000000001</v>
      </c>
      <c r="S2" t="n">
        <v>21.27</v>
      </c>
      <c r="T2" t="n">
        <v>32371.45</v>
      </c>
      <c r="U2" t="n">
        <v>0.23</v>
      </c>
      <c r="V2" t="n">
        <v>0.61</v>
      </c>
      <c r="W2" t="n">
        <v>0.27</v>
      </c>
      <c r="X2" t="n">
        <v>2.09</v>
      </c>
      <c r="Y2" t="n">
        <v>1</v>
      </c>
      <c r="Z2" t="n">
        <v>10</v>
      </c>
      <c r="AA2" t="n">
        <v>408.4477090611369</v>
      </c>
      <c r="AB2" t="n">
        <v>558.8561749786238</v>
      </c>
      <c r="AC2" t="n">
        <v>505.5197259982312</v>
      </c>
      <c r="AD2" t="n">
        <v>408447.7090611369</v>
      </c>
      <c r="AE2" t="n">
        <v>558856.1749786239</v>
      </c>
      <c r="AF2" t="n">
        <v>2.33484799490753e-06</v>
      </c>
      <c r="AG2" t="n">
        <v>14.47916666666667</v>
      </c>
      <c r="AH2" t="n">
        <v>505519.7259982312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6.5738</v>
      </c>
      <c r="E3" t="n">
        <v>15.21</v>
      </c>
      <c r="F3" t="n">
        <v>9.44</v>
      </c>
      <c r="G3" t="n">
        <v>7.17</v>
      </c>
      <c r="H3" t="n">
        <v>0.11</v>
      </c>
      <c r="I3" t="n">
        <v>79</v>
      </c>
      <c r="J3" t="n">
        <v>204.39</v>
      </c>
      <c r="K3" t="n">
        <v>55.27</v>
      </c>
      <c r="L3" t="n">
        <v>1.25</v>
      </c>
      <c r="M3" t="n">
        <v>77</v>
      </c>
      <c r="N3" t="n">
        <v>42.87</v>
      </c>
      <c r="O3" t="n">
        <v>25442.42</v>
      </c>
      <c r="P3" t="n">
        <v>134.87</v>
      </c>
      <c r="Q3" t="n">
        <v>198.1</v>
      </c>
      <c r="R3" t="n">
        <v>77.09</v>
      </c>
      <c r="S3" t="n">
        <v>21.27</v>
      </c>
      <c r="T3" t="n">
        <v>24840.13</v>
      </c>
      <c r="U3" t="n">
        <v>0.28</v>
      </c>
      <c r="V3" t="n">
        <v>0.64</v>
      </c>
      <c r="W3" t="n">
        <v>0.23</v>
      </c>
      <c r="X3" t="n">
        <v>1.59</v>
      </c>
      <c r="Y3" t="n">
        <v>1</v>
      </c>
      <c r="Z3" t="n">
        <v>10</v>
      </c>
      <c r="AA3" t="n">
        <v>374.2155510553812</v>
      </c>
      <c r="AB3" t="n">
        <v>512.0182261789233</v>
      </c>
      <c r="AC3" t="n">
        <v>463.1519252945</v>
      </c>
      <c r="AD3" t="n">
        <v>374215.5510553812</v>
      </c>
      <c r="AE3" t="n">
        <v>512018.2261789233</v>
      </c>
      <c r="AF3" t="n">
        <v>2.560697989476663e-06</v>
      </c>
      <c r="AG3" t="n">
        <v>13.203125</v>
      </c>
      <c r="AH3" t="n">
        <v>463151.9252945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6.9885</v>
      </c>
      <c r="E4" t="n">
        <v>14.31</v>
      </c>
      <c r="F4" t="n">
        <v>9.15</v>
      </c>
      <c r="G4" t="n">
        <v>8.58</v>
      </c>
      <c r="H4" t="n">
        <v>0.13</v>
      </c>
      <c r="I4" t="n">
        <v>64</v>
      </c>
      <c r="J4" t="n">
        <v>204.79</v>
      </c>
      <c r="K4" t="n">
        <v>55.27</v>
      </c>
      <c r="L4" t="n">
        <v>1.5</v>
      </c>
      <c r="M4" t="n">
        <v>62</v>
      </c>
      <c r="N4" t="n">
        <v>43.02</v>
      </c>
      <c r="O4" t="n">
        <v>25491.3</v>
      </c>
      <c r="P4" t="n">
        <v>130.48</v>
      </c>
      <c r="Q4" t="n">
        <v>198.06</v>
      </c>
      <c r="R4" t="n">
        <v>67.59999999999999</v>
      </c>
      <c r="S4" t="n">
        <v>21.27</v>
      </c>
      <c r="T4" t="n">
        <v>20169.61</v>
      </c>
      <c r="U4" t="n">
        <v>0.31</v>
      </c>
      <c r="V4" t="n">
        <v>0.66</v>
      </c>
      <c r="W4" t="n">
        <v>0.21</v>
      </c>
      <c r="X4" t="n">
        <v>1.3</v>
      </c>
      <c r="Y4" t="n">
        <v>1</v>
      </c>
      <c r="Z4" t="n">
        <v>10</v>
      </c>
      <c r="AA4" t="n">
        <v>339.6808253627131</v>
      </c>
      <c r="AB4" t="n">
        <v>464.7662909216452</v>
      </c>
      <c r="AC4" t="n">
        <v>420.4096484196688</v>
      </c>
      <c r="AD4" t="n">
        <v>339680.8253627131</v>
      </c>
      <c r="AE4" t="n">
        <v>464766.2909216452</v>
      </c>
      <c r="AF4" t="n">
        <v>2.722236438507052e-06</v>
      </c>
      <c r="AG4" t="n">
        <v>12.421875</v>
      </c>
      <c r="AH4" t="n">
        <v>420409.6484196688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7.3507</v>
      </c>
      <c r="E5" t="n">
        <v>13.6</v>
      </c>
      <c r="F5" t="n">
        <v>8.890000000000001</v>
      </c>
      <c r="G5" t="n">
        <v>10.06</v>
      </c>
      <c r="H5" t="n">
        <v>0.15</v>
      </c>
      <c r="I5" t="n">
        <v>53</v>
      </c>
      <c r="J5" t="n">
        <v>205.18</v>
      </c>
      <c r="K5" t="n">
        <v>55.27</v>
      </c>
      <c r="L5" t="n">
        <v>1.75</v>
      </c>
      <c r="M5" t="n">
        <v>51</v>
      </c>
      <c r="N5" t="n">
        <v>43.16</v>
      </c>
      <c r="O5" t="n">
        <v>25540.22</v>
      </c>
      <c r="P5" t="n">
        <v>126.62</v>
      </c>
      <c r="Q5" t="n">
        <v>198.08</v>
      </c>
      <c r="R5" t="n">
        <v>59.6</v>
      </c>
      <c r="S5" t="n">
        <v>21.27</v>
      </c>
      <c r="T5" t="n">
        <v>16222.15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  <c r="AA5" t="n">
        <v>318.5584897000901</v>
      </c>
      <c r="AB5" t="n">
        <v>435.8657794163618</v>
      </c>
      <c r="AC5" t="n">
        <v>394.267361170327</v>
      </c>
      <c r="AD5" t="n">
        <v>318558.4897000901</v>
      </c>
      <c r="AE5" t="n">
        <v>435865.7794163618</v>
      </c>
      <c r="AF5" t="n">
        <v>2.863324517211675e-06</v>
      </c>
      <c r="AG5" t="n">
        <v>11.80555555555556</v>
      </c>
      <c r="AH5" t="n">
        <v>394267.361170327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7.5836</v>
      </c>
      <c r="E6" t="n">
        <v>13.19</v>
      </c>
      <c r="F6" t="n">
        <v>8.76</v>
      </c>
      <c r="G6" t="n">
        <v>11.42</v>
      </c>
      <c r="H6" t="n">
        <v>0.17</v>
      </c>
      <c r="I6" t="n">
        <v>46</v>
      </c>
      <c r="J6" t="n">
        <v>205.58</v>
      </c>
      <c r="K6" t="n">
        <v>55.27</v>
      </c>
      <c r="L6" t="n">
        <v>2</v>
      </c>
      <c r="M6" t="n">
        <v>44</v>
      </c>
      <c r="N6" t="n">
        <v>43.31</v>
      </c>
      <c r="O6" t="n">
        <v>25589.2</v>
      </c>
      <c r="P6" t="n">
        <v>124.53</v>
      </c>
      <c r="Q6" t="n">
        <v>198.07</v>
      </c>
      <c r="R6" t="n">
        <v>55.33</v>
      </c>
      <c r="S6" t="n">
        <v>21.27</v>
      </c>
      <c r="T6" t="n">
        <v>14123.79</v>
      </c>
      <c r="U6" t="n">
        <v>0.38</v>
      </c>
      <c r="V6" t="n">
        <v>0.6899999999999999</v>
      </c>
      <c r="W6" t="n">
        <v>0.18</v>
      </c>
      <c r="X6" t="n">
        <v>0.9</v>
      </c>
      <c r="Y6" t="n">
        <v>1</v>
      </c>
      <c r="Z6" t="n">
        <v>10</v>
      </c>
      <c r="AA6" t="n">
        <v>312.5044068670363</v>
      </c>
      <c r="AB6" t="n">
        <v>427.582316196893</v>
      </c>
      <c r="AC6" t="n">
        <v>386.7744600546106</v>
      </c>
      <c r="AD6" t="n">
        <v>312504.4068670362</v>
      </c>
      <c r="AE6" t="n">
        <v>427582.3161968931</v>
      </c>
      <c r="AF6" t="n">
        <v>2.954046255285409e-06</v>
      </c>
      <c r="AG6" t="n">
        <v>11.44965277777778</v>
      </c>
      <c r="AH6" t="n">
        <v>386774.4600546106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7.8152</v>
      </c>
      <c r="E7" t="n">
        <v>12.8</v>
      </c>
      <c r="F7" t="n">
        <v>8.609999999999999</v>
      </c>
      <c r="G7" t="n">
        <v>12.91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122.3</v>
      </c>
      <c r="Q7" t="n">
        <v>198.12</v>
      </c>
      <c r="R7" t="n">
        <v>50.67</v>
      </c>
      <c r="S7" t="n">
        <v>21.27</v>
      </c>
      <c r="T7" t="n">
        <v>11824.88</v>
      </c>
      <c r="U7" t="n">
        <v>0.42</v>
      </c>
      <c r="V7" t="n">
        <v>0.71</v>
      </c>
      <c r="W7" t="n">
        <v>0.17</v>
      </c>
      <c r="X7" t="n">
        <v>0.75</v>
      </c>
      <c r="Y7" t="n">
        <v>1</v>
      </c>
      <c r="Z7" t="n">
        <v>10</v>
      </c>
      <c r="AA7" t="n">
        <v>296.5037716922535</v>
      </c>
      <c r="AB7" t="n">
        <v>405.6895412525511</v>
      </c>
      <c r="AC7" t="n">
        <v>366.9711008242541</v>
      </c>
      <c r="AD7" t="n">
        <v>296503.7716922535</v>
      </c>
      <c r="AE7" t="n">
        <v>405689.5412525511</v>
      </c>
      <c r="AF7" t="n">
        <v>3.044261603236791e-06</v>
      </c>
      <c r="AG7" t="n">
        <v>11.11111111111111</v>
      </c>
      <c r="AH7" t="n">
        <v>366971.1008242541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8.0182</v>
      </c>
      <c r="E8" t="n">
        <v>12.47</v>
      </c>
      <c r="F8" t="n">
        <v>8.449999999999999</v>
      </c>
      <c r="G8" t="n">
        <v>14.08</v>
      </c>
      <c r="H8" t="n">
        <v>0.22</v>
      </c>
      <c r="I8" t="n">
        <v>36</v>
      </c>
      <c r="J8" t="n">
        <v>206.38</v>
      </c>
      <c r="K8" t="n">
        <v>55.27</v>
      </c>
      <c r="L8" t="n">
        <v>2.5</v>
      </c>
      <c r="M8" t="n">
        <v>34</v>
      </c>
      <c r="N8" t="n">
        <v>43.6</v>
      </c>
      <c r="O8" t="n">
        <v>25687.3</v>
      </c>
      <c r="P8" t="n">
        <v>119.87</v>
      </c>
      <c r="Q8" t="n">
        <v>198.06</v>
      </c>
      <c r="R8" t="n">
        <v>45.55</v>
      </c>
      <c r="S8" t="n">
        <v>21.27</v>
      </c>
      <c r="T8" t="n">
        <v>9282.51</v>
      </c>
      <c r="U8" t="n">
        <v>0.47</v>
      </c>
      <c r="V8" t="n">
        <v>0.72</v>
      </c>
      <c r="W8" t="n">
        <v>0.16</v>
      </c>
      <c r="X8" t="n">
        <v>0.59</v>
      </c>
      <c r="Y8" t="n">
        <v>1</v>
      </c>
      <c r="Z8" t="n">
        <v>10</v>
      </c>
      <c r="AA8" t="n">
        <v>291.2014976557378</v>
      </c>
      <c r="AB8" t="n">
        <v>398.4347359959692</v>
      </c>
      <c r="AC8" t="n">
        <v>360.4086839991772</v>
      </c>
      <c r="AD8" t="n">
        <v>291201.4976557378</v>
      </c>
      <c r="AE8" t="n">
        <v>398434.7359959692</v>
      </c>
      <c r="AF8" t="n">
        <v>3.123336368496422e-06</v>
      </c>
      <c r="AG8" t="n">
        <v>10.82465277777778</v>
      </c>
      <c r="AH8" t="n">
        <v>360408.6839991772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8.0311</v>
      </c>
      <c r="E9" t="n">
        <v>12.45</v>
      </c>
      <c r="F9" t="n">
        <v>8.550000000000001</v>
      </c>
      <c r="G9" t="n">
        <v>15.54</v>
      </c>
      <c r="H9" t="n">
        <v>0.24</v>
      </c>
      <c r="I9" t="n">
        <v>33</v>
      </c>
      <c r="J9" t="n">
        <v>206.78</v>
      </c>
      <c r="K9" t="n">
        <v>55.27</v>
      </c>
      <c r="L9" t="n">
        <v>2.75</v>
      </c>
      <c r="M9" t="n">
        <v>31</v>
      </c>
      <c r="N9" t="n">
        <v>43.75</v>
      </c>
      <c r="O9" t="n">
        <v>25736.42</v>
      </c>
      <c r="P9" t="n">
        <v>121.18</v>
      </c>
      <c r="Q9" t="n">
        <v>198.05</v>
      </c>
      <c r="R9" t="n">
        <v>49.01</v>
      </c>
      <c r="S9" t="n">
        <v>21.27</v>
      </c>
      <c r="T9" t="n">
        <v>11030.47</v>
      </c>
      <c r="U9" t="n">
        <v>0.43</v>
      </c>
      <c r="V9" t="n">
        <v>0.71</v>
      </c>
      <c r="W9" t="n">
        <v>0.16</v>
      </c>
      <c r="X9" t="n">
        <v>0.7</v>
      </c>
      <c r="Y9" t="n">
        <v>1</v>
      </c>
      <c r="Z9" t="n">
        <v>10</v>
      </c>
      <c r="AA9" t="n">
        <v>292.256739301718</v>
      </c>
      <c r="AB9" t="n">
        <v>399.878564169975</v>
      </c>
      <c r="AC9" t="n">
        <v>361.7147152386815</v>
      </c>
      <c r="AD9" t="n">
        <v>292256.739301718</v>
      </c>
      <c r="AE9" t="n">
        <v>399878.564169975</v>
      </c>
      <c r="AF9" t="n">
        <v>3.128361316633611e-06</v>
      </c>
      <c r="AG9" t="n">
        <v>10.80729166666667</v>
      </c>
      <c r="AH9" t="n">
        <v>361714.7152386815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8.1707</v>
      </c>
      <c r="E10" t="n">
        <v>12.24</v>
      </c>
      <c r="F10" t="n">
        <v>8.460000000000001</v>
      </c>
      <c r="G10" t="n">
        <v>16.91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119.75</v>
      </c>
      <c r="Q10" t="n">
        <v>198.05</v>
      </c>
      <c r="R10" t="n">
        <v>46.09</v>
      </c>
      <c r="S10" t="n">
        <v>21.27</v>
      </c>
      <c r="T10" t="n">
        <v>9581.059999999999</v>
      </c>
      <c r="U10" t="n">
        <v>0.46</v>
      </c>
      <c r="V10" t="n">
        <v>0.72</v>
      </c>
      <c r="W10" t="n">
        <v>0.16</v>
      </c>
      <c r="X10" t="n">
        <v>0.6</v>
      </c>
      <c r="Y10" t="n">
        <v>1</v>
      </c>
      <c r="Z10" t="n">
        <v>10</v>
      </c>
      <c r="AA10" t="n">
        <v>289.0917927577457</v>
      </c>
      <c r="AB10" t="n">
        <v>395.5481446809251</v>
      </c>
      <c r="AC10" t="n">
        <v>357.7975849078846</v>
      </c>
      <c r="AD10" t="n">
        <v>289091.7927577457</v>
      </c>
      <c r="AE10" t="n">
        <v>395548.1446809251</v>
      </c>
      <c r="AF10" t="n">
        <v>3.182739825156982e-06</v>
      </c>
      <c r="AG10" t="n">
        <v>10.625</v>
      </c>
      <c r="AH10" t="n">
        <v>357797.5849078847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8.2576</v>
      </c>
      <c r="E11" t="n">
        <v>12.11</v>
      </c>
      <c r="F11" t="n">
        <v>8.41</v>
      </c>
      <c r="G11" t="n">
        <v>18.02</v>
      </c>
      <c r="H11" t="n">
        <v>0.28</v>
      </c>
      <c r="I11" t="n">
        <v>28</v>
      </c>
      <c r="J11" t="n">
        <v>207.57</v>
      </c>
      <c r="K11" t="n">
        <v>55.27</v>
      </c>
      <c r="L11" t="n">
        <v>3.25</v>
      </c>
      <c r="M11" t="n">
        <v>26</v>
      </c>
      <c r="N11" t="n">
        <v>44.05</v>
      </c>
      <c r="O11" t="n">
        <v>25834.83</v>
      </c>
      <c r="P11" t="n">
        <v>118.92</v>
      </c>
      <c r="Q11" t="n">
        <v>198.07</v>
      </c>
      <c r="R11" t="n">
        <v>44.65</v>
      </c>
      <c r="S11" t="n">
        <v>21.27</v>
      </c>
      <c r="T11" t="n">
        <v>8873.48</v>
      </c>
      <c r="U11" t="n">
        <v>0.48</v>
      </c>
      <c r="V11" t="n">
        <v>0.72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276.9169551073261</v>
      </c>
      <c r="AB11" t="n">
        <v>378.8899946916917</v>
      </c>
      <c r="AC11" t="n">
        <v>342.7292653737633</v>
      </c>
      <c r="AD11" t="n">
        <v>276916.9551073262</v>
      </c>
      <c r="AE11" t="n">
        <v>378889.9946916917</v>
      </c>
      <c r="AF11" t="n">
        <v>3.216590057181918e-06</v>
      </c>
      <c r="AG11" t="n">
        <v>10.51215277777778</v>
      </c>
      <c r="AH11" t="n">
        <v>342729.2653737633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8.342599999999999</v>
      </c>
      <c r="E12" t="n">
        <v>11.99</v>
      </c>
      <c r="F12" t="n">
        <v>8.369999999999999</v>
      </c>
      <c r="G12" t="n">
        <v>19.31</v>
      </c>
      <c r="H12" t="n">
        <v>0.3</v>
      </c>
      <c r="I12" t="n">
        <v>26</v>
      </c>
      <c r="J12" t="n">
        <v>207.97</v>
      </c>
      <c r="K12" t="n">
        <v>55.27</v>
      </c>
      <c r="L12" t="n">
        <v>3.5</v>
      </c>
      <c r="M12" t="n">
        <v>24</v>
      </c>
      <c r="N12" t="n">
        <v>44.2</v>
      </c>
      <c r="O12" t="n">
        <v>25884.1</v>
      </c>
      <c r="P12" t="n">
        <v>118.25</v>
      </c>
      <c r="Q12" t="n">
        <v>198.07</v>
      </c>
      <c r="R12" t="n">
        <v>43.37</v>
      </c>
      <c r="S12" t="n">
        <v>21.27</v>
      </c>
      <c r="T12" t="n">
        <v>8242.700000000001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275.0902456514916</v>
      </c>
      <c r="AB12" t="n">
        <v>376.3906102254851</v>
      </c>
      <c r="AC12" t="n">
        <v>340.4684186531034</v>
      </c>
      <c r="AD12" t="n">
        <v>275090.2456514916</v>
      </c>
      <c r="AE12" t="n">
        <v>376390.6102254852</v>
      </c>
      <c r="AF12" t="n">
        <v>3.249700180566492e-06</v>
      </c>
      <c r="AG12" t="n">
        <v>10.40798611111111</v>
      </c>
      <c r="AH12" t="n">
        <v>340468.4186531034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8.435700000000001</v>
      </c>
      <c r="E13" t="n">
        <v>11.85</v>
      </c>
      <c r="F13" t="n">
        <v>8.32</v>
      </c>
      <c r="G13" t="n">
        <v>20.79</v>
      </c>
      <c r="H13" t="n">
        <v>0.32</v>
      </c>
      <c r="I13" t="n">
        <v>24</v>
      </c>
      <c r="J13" t="n">
        <v>208.37</v>
      </c>
      <c r="K13" t="n">
        <v>55.27</v>
      </c>
      <c r="L13" t="n">
        <v>3.75</v>
      </c>
      <c r="M13" t="n">
        <v>22</v>
      </c>
      <c r="N13" t="n">
        <v>44.35</v>
      </c>
      <c r="O13" t="n">
        <v>25933.43</v>
      </c>
      <c r="P13" t="n">
        <v>117.37</v>
      </c>
      <c r="Q13" t="n">
        <v>198.06</v>
      </c>
      <c r="R13" t="n">
        <v>41.6</v>
      </c>
      <c r="S13" t="n">
        <v>21.27</v>
      </c>
      <c r="T13" t="n">
        <v>7370.08</v>
      </c>
      <c r="U13" t="n">
        <v>0.51</v>
      </c>
      <c r="V13" t="n">
        <v>0.73</v>
      </c>
      <c r="W13" t="n">
        <v>0.15</v>
      </c>
      <c r="X13" t="n">
        <v>0.46</v>
      </c>
      <c r="Y13" t="n">
        <v>1</v>
      </c>
      <c r="Z13" t="n">
        <v>10</v>
      </c>
      <c r="AA13" t="n">
        <v>273.1999865753495</v>
      </c>
      <c r="AB13" t="n">
        <v>373.8042743651628</v>
      </c>
      <c r="AC13" t="n">
        <v>338.128919057345</v>
      </c>
      <c r="AD13" t="n">
        <v>273199.9865753495</v>
      </c>
      <c r="AE13" t="n">
        <v>373804.2743651628</v>
      </c>
      <c r="AF13" t="n">
        <v>3.285965503944185e-06</v>
      </c>
      <c r="AG13" t="n">
        <v>10.28645833333333</v>
      </c>
      <c r="AH13" t="n">
        <v>338128.919057345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8.5235</v>
      </c>
      <c r="E14" t="n">
        <v>11.73</v>
      </c>
      <c r="F14" t="n">
        <v>8.279999999999999</v>
      </c>
      <c r="G14" t="n">
        <v>22.57</v>
      </c>
      <c r="H14" t="n">
        <v>0.34</v>
      </c>
      <c r="I14" t="n">
        <v>22</v>
      </c>
      <c r="J14" t="n">
        <v>208.77</v>
      </c>
      <c r="K14" t="n">
        <v>55.27</v>
      </c>
      <c r="L14" t="n">
        <v>4</v>
      </c>
      <c r="M14" t="n">
        <v>20</v>
      </c>
      <c r="N14" t="n">
        <v>44.5</v>
      </c>
      <c r="O14" t="n">
        <v>25982.82</v>
      </c>
      <c r="P14" t="n">
        <v>116.62</v>
      </c>
      <c r="Q14" t="n">
        <v>198.05</v>
      </c>
      <c r="R14" t="n">
        <v>40.4</v>
      </c>
      <c r="S14" t="n">
        <v>21.27</v>
      </c>
      <c r="T14" t="n">
        <v>6776.34</v>
      </c>
      <c r="U14" t="n">
        <v>0.53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  <c r="AA14" t="n">
        <v>271.5294521272605</v>
      </c>
      <c r="AB14" t="n">
        <v>371.5185754345089</v>
      </c>
      <c r="AC14" t="n">
        <v>336.0613640246341</v>
      </c>
      <c r="AD14" t="n">
        <v>271529.4521272604</v>
      </c>
      <c r="AE14" t="n">
        <v>371518.5754345088</v>
      </c>
      <c r="AF14" t="n">
        <v>3.320166313746134e-06</v>
      </c>
      <c r="AG14" t="n">
        <v>10.18229166666667</v>
      </c>
      <c r="AH14" t="n">
        <v>336061.3640246341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8.565899999999999</v>
      </c>
      <c r="E15" t="n">
        <v>11.67</v>
      </c>
      <c r="F15" t="n">
        <v>8.26</v>
      </c>
      <c r="G15" t="n">
        <v>23.59</v>
      </c>
      <c r="H15" t="n">
        <v>0.36</v>
      </c>
      <c r="I15" t="n">
        <v>21</v>
      </c>
      <c r="J15" t="n">
        <v>209.17</v>
      </c>
      <c r="K15" t="n">
        <v>55.27</v>
      </c>
      <c r="L15" t="n">
        <v>4.25</v>
      </c>
      <c r="M15" t="n">
        <v>19</v>
      </c>
      <c r="N15" t="n">
        <v>44.65</v>
      </c>
      <c r="O15" t="n">
        <v>26032.25</v>
      </c>
      <c r="P15" t="n">
        <v>116.29</v>
      </c>
      <c r="Q15" t="n">
        <v>198.05</v>
      </c>
      <c r="R15" t="n">
        <v>39.83</v>
      </c>
      <c r="S15" t="n">
        <v>21.27</v>
      </c>
      <c r="T15" t="n">
        <v>6497.49</v>
      </c>
      <c r="U15" t="n">
        <v>0.53</v>
      </c>
      <c r="V15" t="n">
        <v>0.74</v>
      </c>
      <c r="W15" t="n">
        <v>0.14</v>
      </c>
      <c r="X15" t="n">
        <v>0.4</v>
      </c>
      <c r="Y15" t="n">
        <v>1</v>
      </c>
      <c r="Z15" t="n">
        <v>10</v>
      </c>
      <c r="AA15" t="n">
        <v>270.7532237474463</v>
      </c>
      <c r="AB15" t="n">
        <v>370.4565055204679</v>
      </c>
      <c r="AC15" t="n">
        <v>335.1006565725647</v>
      </c>
      <c r="AD15" t="n">
        <v>270753.2237474463</v>
      </c>
      <c r="AE15" t="n">
        <v>370456.5055204679</v>
      </c>
      <c r="AF15" t="n">
        <v>3.336682422352087e-06</v>
      </c>
      <c r="AG15" t="n">
        <v>10.13020833333333</v>
      </c>
      <c r="AH15" t="n">
        <v>335100.6565725647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8.6166</v>
      </c>
      <c r="E16" t="n">
        <v>11.61</v>
      </c>
      <c r="F16" t="n">
        <v>8.23</v>
      </c>
      <c r="G16" t="n">
        <v>24.69</v>
      </c>
      <c r="H16" t="n">
        <v>0.38</v>
      </c>
      <c r="I16" t="n">
        <v>20</v>
      </c>
      <c r="J16" t="n">
        <v>209.58</v>
      </c>
      <c r="K16" t="n">
        <v>55.27</v>
      </c>
      <c r="L16" t="n">
        <v>4.5</v>
      </c>
      <c r="M16" t="n">
        <v>18</v>
      </c>
      <c r="N16" t="n">
        <v>44.8</v>
      </c>
      <c r="O16" t="n">
        <v>26081.73</v>
      </c>
      <c r="P16" t="n">
        <v>115.78</v>
      </c>
      <c r="Q16" t="n">
        <v>198.06</v>
      </c>
      <c r="R16" t="n">
        <v>38.89</v>
      </c>
      <c r="S16" t="n">
        <v>21.27</v>
      </c>
      <c r="T16" t="n">
        <v>6035.35</v>
      </c>
      <c r="U16" t="n">
        <v>0.55</v>
      </c>
      <c r="V16" t="n">
        <v>0.74</v>
      </c>
      <c r="W16" t="n">
        <v>0.14</v>
      </c>
      <c r="X16" t="n">
        <v>0.38</v>
      </c>
      <c r="Y16" t="n">
        <v>1</v>
      </c>
      <c r="Z16" t="n">
        <v>10</v>
      </c>
      <c r="AA16" t="n">
        <v>269.7426139000215</v>
      </c>
      <c r="AB16" t="n">
        <v>369.0737445422616</v>
      </c>
      <c r="AC16" t="n">
        <v>333.8498643614012</v>
      </c>
      <c r="AD16" t="n">
        <v>269742.6139000215</v>
      </c>
      <c r="AE16" t="n">
        <v>369073.7445422616</v>
      </c>
      <c r="AF16" t="n">
        <v>3.356431637123827e-06</v>
      </c>
      <c r="AG16" t="n">
        <v>10.078125</v>
      </c>
      <c r="AH16" t="n">
        <v>333849.8643614012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8.699</v>
      </c>
      <c r="E17" t="n">
        <v>11.5</v>
      </c>
      <c r="F17" t="n">
        <v>8.16</v>
      </c>
      <c r="G17" t="n">
        <v>25.77</v>
      </c>
      <c r="H17" t="n">
        <v>0.4</v>
      </c>
      <c r="I17" t="n">
        <v>19</v>
      </c>
      <c r="J17" t="n">
        <v>209.98</v>
      </c>
      <c r="K17" t="n">
        <v>55.27</v>
      </c>
      <c r="L17" t="n">
        <v>4.75</v>
      </c>
      <c r="M17" t="n">
        <v>17</v>
      </c>
      <c r="N17" t="n">
        <v>44.95</v>
      </c>
      <c r="O17" t="n">
        <v>26131.27</v>
      </c>
      <c r="P17" t="n">
        <v>114.62</v>
      </c>
      <c r="Q17" t="n">
        <v>198.06</v>
      </c>
      <c r="R17" t="n">
        <v>36.59</v>
      </c>
      <c r="S17" t="n">
        <v>21.27</v>
      </c>
      <c r="T17" t="n">
        <v>4888.59</v>
      </c>
      <c r="U17" t="n">
        <v>0.58</v>
      </c>
      <c r="V17" t="n">
        <v>0.74</v>
      </c>
      <c r="W17" t="n">
        <v>0.14</v>
      </c>
      <c r="X17" t="n">
        <v>0.31</v>
      </c>
      <c r="Y17" t="n">
        <v>1</v>
      </c>
      <c r="Z17" t="n">
        <v>10</v>
      </c>
      <c r="AA17" t="n">
        <v>267.6798219340581</v>
      </c>
      <c r="AB17" t="n">
        <v>366.2513415704716</v>
      </c>
      <c r="AC17" t="n">
        <v>331.2968275679714</v>
      </c>
      <c r="AD17" t="n">
        <v>267679.8219340581</v>
      </c>
      <c r="AE17" t="n">
        <v>366251.3415704716</v>
      </c>
      <c r="AF17" t="n">
        <v>3.388528980263697e-06</v>
      </c>
      <c r="AG17" t="n">
        <v>9.982638888888889</v>
      </c>
      <c r="AH17" t="n">
        <v>331296.8275679714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8.6632</v>
      </c>
      <c r="E18" t="n">
        <v>11.54</v>
      </c>
      <c r="F18" t="n">
        <v>8.25</v>
      </c>
      <c r="G18" t="n">
        <v>27.49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16</v>
      </c>
      <c r="N18" t="n">
        <v>45.11</v>
      </c>
      <c r="O18" t="n">
        <v>26180.86</v>
      </c>
      <c r="P18" t="n">
        <v>115.8</v>
      </c>
      <c r="Q18" t="n">
        <v>198.06</v>
      </c>
      <c r="R18" t="n">
        <v>40.16</v>
      </c>
      <c r="S18" t="n">
        <v>21.27</v>
      </c>
      <c r="T18" t="n">
        <v>6679.46</v>
      </c>
      <c r="U18" t="n">
        <v>0.53</v>
      </c>
      <c r="V18" t="n">
        <v>0.74</v>
      </c>
      <c r="W18" t="n">
        <v>0.13</v>
      </c>
      <c r="X18" t="n">
        <v>0.4</v>
      </c>
      <c r="Y18" t="n">
        <v>1</v>
      </c>
      <c r="Z18" t="n">
        <v>10</v>
      </c>
      <c r="AA18" t="n">
        <v>269.2834171821246</v>
      </c>
      <c r="AB18" t="n">
        <v>368.4454513345054</v>
      </c>
      <c r="AC18" t="n">
        <v>333.2815345755782</v>
      </c>
      <c r="AD18" t="n">
        <v>269283.4171821246</v>
      </c>
      <c r="AE18" t="n">
        <v>368445.4513345055</v>
      </c>
      <c r="AF18" t="n">
        <v>3.374583775355841e-06</v>
      </c>
      <c r="AG18" t="n">
        <v>10.01736111111111</v>
      </c>
      <c r="AH18" t="n">
        <v>333281.5345755782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8.7461</v>
      </c>
      <c r="E19" t="n">
        <v>11.43</v>
      </c>
      <c r="F19" t="n">
        <v>8.18</v>
      </c>
      <c r="G19" t="n">
        <v>28.87</v>
      </c>
      <c r="H19" t="n">
        <v>0.44</v>
      </c>
      <c r="I19" t="n">
        <v>17</v>
      </c>
      <c r="J19" t="n">
        <v>210.78</v>
      </c>
      <c r="K19" t="n">
        <v>55.27</v>
      </c>
      <c r="L19" t="n">
        <v>5.25</v>
      </c>
      <c r="M19" t="n">
        <v>15</v>
      </c>
      <c r="N19" t="n">
        <v>45.26</v>
      </c>
      <c r="O19" t="n">
        <v>26230.5</v>
      </c>
      <c r="P19" t="n">
        <v>114.64</v>
      </c>
      <c r="Q19" t="n">
        <v>198.05</v>
      </c>
      <c r="R19" t="n">
        <v>37.57</v>
      </c>
      <c r="S19" t="n">
        <v>21.27</v>
      </c>
      <c r="T19" t="n">
        <v>5386.28</v>
      </c>
      <c r="U19" t="n">
        <v>0.57</v>
      </c>
      <c r="V19" t="n">
        <v>0.74</v>
      </c>
      <c r="W19" t="n">
        <v>0.13</v>
      </c>
      <c r="X19" t="n">
        <v>0.33</v>
      </c>
      <c r="Y19" t="n">
        <v>1</v>
      </c>
      <c r="Z19" t="n">
        <v>10</v>
      </c>
      <c r="AA19" t="n">
        <v>267.2294737086405</v>
      </c>
      <c r="AB19" t="n">
        <v>365.6351552604936</v>
      </c>
      <c r="AC19" t="n">
        <v>330.7394492145948</v>
      </c>
      <c r="AD19" t="n">
        <v>267229.4737086404</v>
      </c>
      <c r="AE19" t="n">
        <v>365635.1552604936</v>
      </c>
      <c r="AF19" t="n">
        <v>3.406875883927384e-06</v>
      </c>
      <c r="AG19" t="n">
        <v>9.921875</v>
      </c>
      <c r="AH19" t="n">
        <v>330739.4492145948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8.7904</v>
      </c>
      <c r="E20" t="n">
        <v>11.38</v>
      </c>
      <c r="F20" t="n">
        <v>8.16</v>
      </c>
      <c r="G20" t="n">
        <v>30.61</v>
      </c>
      <c r="H20" t="n">
        <v>0.46</v>
      </c>
      <c r="I20" t="n">
        <v>16</v>
      </c>
      <c r="J20" t="n">
        <v>211.18</v>
      </c>
      <c r="K20" t="n">
        <v>55.27</v>
      </c>
      <c r="L20" t="n">
        <v>5.5</v>
      </c>
      <c r="M20" t="n">
        <v>14</v>
      </c>
      <c r="N20" t="n">
        <v>45.41</v>
      </c>
      <c r="O20" t="n">
        <v>26280.2</v>
      </c>
      <c r="P20" t="n">
        <v>114.36</v>
      </c>
      <c r="Q20" t="n">
        <v>198.06</v>
      </c>
      <c r="R20" t="n">
        <v>36.94</v>
      </c>
      <c r="S20" t="n">
        <v>21.27</v>
      </c>
      <c r="T20" t="n">
        <v>5077.43</v>
      </c>
      <c r="U20" t="n">
        <v>0.58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  <c r="AA20" t="n">
        <v>256.1843243266344</v>
      </c>
      <c r="AB20" t="n">
        <v>350.5226945982669</v>
      </c>
      <c r="AC20" t="n">
        <v>317.0693005876046</v>
      </c>
      <c r="AD20" t="n">
        <v>256184.3243266344</v>
      </c>
      <c r="AE20" t="n">
        <v>350522.6945982669</v>
      </c>
      <c r="AF20" t="n">
        <v>3.424132101173698e-06</v>
      </c>
      <c r="AG20" t="n">
        <v>9.878472222222221</v>
      </c>
      <c r="AH20" t="n">
        <v>317069.3005876046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8.7921</v>
      </c>
      <c r="E21" t="n">
        <v>11.37</v>
      </c>
      <c r="F21" t="n">
        <v>8.16</v>
      </c>
      <c r="G21" t="n">
        <v>30.6</v>
      </c>
      <c r="H21" t="n">
        <v>0.48</v>
      </c>
      <c r="I21" t="n">
        <v>16</v>
      </c>
      <c r="J21" t="n">
        <v>211.59</v>
      </c>
      <c r="K21" t="n">
        <v>55.27</v>
      </c>
      <c r="L21" t="n">
        <v>5.75</v>
      </c>
      <c r="M21" t="n">
        <v>14</v>
      </c>
      <c r="N21" t="n">
        <v>45.57</v>
      </c>
      <c r="O21" t="n">
        <v>26329.94</v>
      </c>
      <c r="P21" t="n">
        <v>114.14</v>
      </c>
      <c r="Q21" t="n">
        <v>198.07</v>
      </c>
      <c r="R21" t="n">
        <v>36.92</v>
      </c>
      <c r="S21" t="n">
        <v>21.27</v>
      </c>
      <c r="T21" t="n">
        <v>5069.14</v>
      </c>
      <c r="U21" t="n">
        <v>0.58</v>
      </c>
      <c r="V21" t="n">
        <v>0.74</v>
      </c>
      <c r="W21" t="n">
        <v>0.13</v>
      </c>
      <c r="X21" t="n">
        <v>0.31</v>
      </c>
      <c r="Y21" t="n">
        <v>1</v>
      </c>
      <c r="Z21" t="n">
        <v>10</v>
      </c>
      <c r="AA21" t="n">
        <v>256.0294882637667</v>
      </c>
      <c r="AB21" t="n">
        <v>350.3108410661664</v>
      </c>
      <c r="AC21" t="n">
        <v>316.8776660592695</v>
      </c>
      <c r="AD21" t="n">
        <v>256029.4882637667</v>
      </c>
      <c r="AE21" t="n">
        <v>350310.8410661664</v>
      </c>
      <c r="AF21" t="n">
        <v>3.424794303641389e-06</v>
      </c>
      <c r="AG21" t="n">
        <v>9.869791666666666</v>
      </c>
      <c r="AH21" t="n">
        <v>316877.6660592695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8.8376</v>
      </c>
      <c r="E22" t="n">
        <v>11.32</v>
      </c>
      <c r="F22" t="n">
        <v>8.140000000000001</v>
      </c>
      <c r="G22" t="n">
        <v>32.57</v>
      </c>
      <c r="H22" t="n">
        <v>0.5</v>
      </c>
      <c r="I22" t="n">
        <v>15</v>
      </c>
      <c r="J22" t="n">
        <v>211.99</v>
      </c>
      <c r="K22" t="n">
        <v>55.27</v>
      </c>
      <c r="L22" t="n">
        <v>6</v>
      </c>
      <c r="M22" t="n">
        <v>13</v>
      </c>
      <c r="N22" t="n">
        <v>45.72</v>
      </c>
      <c r="O22" t="n">
        <v>26379.74</v>
      </c>
      <c r="P22" t="n">
        <v>113.8</v>
      </c>
      <c r="Q22" t="n">
        <v>198.05</v>
      </c>
      <c r="R22" t="n">
        <v>36.39</v>
      </c>
      <c r="S22" t="n">
        <v>21.27</v>
      </c>
      <c r="T22" t="n">
        <v>4807.69</v>
      </c>
      <c r="U22" t="n">
        <v>0.58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  <c r="AA22" t="n">
        <v>255.2611999859903</v>
      </c>
      <c r="AB22" t="n">
        <v>349.2596351500267</v>
      </c>
      <c r="AC22" t="n">
        <v>315.9267857603891</v>
      </c>
      <c r="AD22" t="n">
        <v>255261.1999859904</v>
      </c>
      <c r="AE22" t="n">
        <v>349259.6351500267</v>
      </c>
      <c r="AF22" t="n">
        <v>3.442517957923721e-06</v>
      </c>
      <c r="AG22" t="n">
        <v>9.826388888888889</v>
      </c>
      <c r="AH22" t="n">
        <v>315926.7857603891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8.891999999999999</v>
      </c>
      <c r="E23" t="n">
        <v>11.25</v>
      </c>
      <c r="F23" t="n">
        <v>8.109999999999999</v>
      </c>
      <c r="G23" t="n">
        <v>34.77</v>
      </c>
      <c r="H23" t="n">
        <v>0.52</v>
      </c>
      <c r="I23" t="n">
        <v>14</v>
      </c>
      <c r="J23" t="n">
        <v>212.4</v>
      </c>
      <c r="K23" t="n">
        <v>55.27</v>
      </c>
      <c r="L23" t="n">
        <v>6.25</v>
      </c>
      <c r="M23" t="n">
        <v>12</v>
      </c>
      <c r="N23" t="n">
        <v>45.87</v>
      </c>
      <c r="O23" t="n">
        <v>26429.59</v>
      </c>
      <c r="P23" t="n">
        <v>113.16</v>
      </c>
      <c r="Q23" t="n">
        <v>198.05</v>
      </c>
      <c r="R23" t="n">
        <v>35.4</v>
      </c>
      <c r="S23" t="n">
        <v>21.27</v>
      </c>
      <c r="T23" t="n">
        <v>4318.41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  <c r="AA23" t="n">
        <v>254.1910715565448</v>
      </c>
      <c r="AB23" t="n">
        <v>347.7954382221258</v>
      </c>
      <c r="AC23" t="n">
        <v>314.6023297322731</v>
      </c>
      <c r="AD23" t="n">
        <v>254191.0715565448</v>
      </c>
      <c r="AE23" t="n">
        <v>347795.4382221258</v>
      </c>
      <c r="AF23" t="n">
        <v>3.463708436889848e-06</v>
      </c>
      <c r="AG23" t="n">
        <v>9.765625</v>
      </c>
      <c r="AH23" t="n">
        <v>314602.3297322731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8.8878</v>
      </c>
      <c r="E24" t="n">
        <v>11.25</v>
      </c>
      <c r="F24" t="n">
        <v>8.119999999999999</v>
      </c>
      <c r="G24" t="n">
        <v>34.8</v>
      </c>
      <c r="H24" t="n">
        <v>0.54</v>
      </c>
      <c r="I24" t="n">
        <v>14</v>
      </c>
      <c r="J24" t="n">
        <v>212.8</v>
      </c>
      <c r="K24" t="n">
        <v>55.27</v>
      </c>
      <c r="L24" t="n">
        <v>6.5</v>
      </c>
      <c r="M24" t="n">
        <v>12</v>
      </c>
      <c r="N24" t="n">
        <v>46.03</v>
      </c>
      <c r="O24" t="n">
        <v>26479.5</v>
      </c>
      <c r="P24" t="n">
        <v>113.25</v>
      </c>
      <c r="Q24" t="n">
        <v>198.05</v>
      </c>
      <c r="R24" t="n">
        <v>35.52</v>
      </c>
      <c r="S24" t="n">
        <v>21.27</v>
      </c>
      <c r="T24" t="n">
        <v>4377.33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  <c r="AA24" t="n">
        <v>254.3220432498005</v>
      </c>
      <c r="AB24" t="n">
        <v>347.9746394709013</v>
      </c>
      <c r="AC24" t="n">
        <v>314.7644282653761</v>
      </c>
      <c r="AD24" t="n">
        <v>254322.0432498005</v>
      </c>
      <c r="AE24" t="n">
        <v>347974.6394709013</v>
      </c>
      <c r="AF24" t="n">
        <v>3.462072407263787e-06</v>
      </c>
      <c r="AG24" t="n">
        <v>9.765625</v>
      </c>
      <c r="AH24" t="n">
        <v>314764.4282653761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8.08</v>
      </c>
      <c r="G25" t="n">
        <v>37.31</v>
      </c>
      <c r="H25" t="n">
        <v>0.5600000000000001</v>
      </c>
      <c r="I25" t="n">
        <v>13</v>
      </c>
      <c r="J25" t="n">
        <v>213.21</v>
      </c>
      <c r="K25" t="n">
        <v>55.27</v>
      </c>
      <c r="L25" t="n">
        <v>6.75</v>
      </c>
      <c r="M25" t="n">
        <v>11</v>
      </c>
      <c r="N25" t="n">
        <v>46.18</v>
      </c>
      <c r="O25" t="n">
        <v>26529.46</v>
      </c>
      <c r="P25" t="n">
        <v>112.52</v>
      </c>
      <c r="Q25" t="n">
        <v>198.05</v>
      </c>
      <c r="R25" t="n">
        <v>34.38</v>
      </c>
      <c r="S25" t="n">
        <v>21.27</v>
      </c>
      <c r="T25" t="n">
        <v>3814.85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253.1088864147268</v>
      </c>
      <c r="AB25" t="n">
        <v>346.314744768452</v>
      </c>
      <c r="AC25" t="n">
        <v>313.2629515836514</v>
      </c>
      <c r="AD25" t="n">
        <v>253108.8864147268</v>
      </c>
      <c r="AE25" t="n">
        <v>346314.744768452</v>
      </c>
      <c r="AF25" t="n">
        <v>3.485833789928011e-06</v>
      </c>
      <c r="AG25" t="n">
        <v>9.696180555555555</v>
      </c>
      <c r="AH25" t="n">
        <v>313262.9515836514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8.9655</v>
      </c>
      <c r="E26" t="n">
        <v>11.15</v>
      </c>
      <c r="F26" t="n">
        <v>8.06</v>
      </c>
      <c r="G26" t="n">
        <v>37.21</v>
      </c>
      <c r="H26" t="n">
        <v>0.58</v>
      </c>
      <c r="I26" t="n">
        <v>13</v>
      </c>
      <c r="J26" t="n">
        <v>213.61</v>
      </c>
      <c r="K26" t="n">
        <v>55.27</v>
      </c>
      <c r="L26" t="n">
        <v>7</v>
      </c>
      <c r="M26" t="n">
        <v>11</v>
      </c>
      <c r="N26" t="n">
        <v>46.34</v>
      </c>
      <c r="O26" t="n">
        <v>26579.47</v>
      </c>
      <c r="P26" t="n">
        <v>112.15</v>
      </c>
      <c r="Q26" t="n">
        <v>198.07</v>
      </c>
      <c r="R26" t="n">
        <v>33.61</v>
      </c>
      <c r="S26" t="n">
        <v>21.27</v>
      </c>
      <c r="T26" t="n">
        <v>3428.52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252.6483804618819</v>
      </c>
      <c r="AB26" t="n">
        <v>345.6846602076811</v>
      </c>
      <c r="AC26" t="n">
        <v>312.693001409031</v>
      </c>
      <c r="AD26" t="n">
        <v>252648.3804618819</v>
      </c>
      <c r="AE26" t="n">
        <v>345684.6602076811</v>
      </c>
      <c r="AF26" t="n">
        <v>3.492338955345922e-06</v>
      </c>
      <c r="AG26" t="n">
        <v>9.678819444444445</v>
      </c>
      <c r="AH26" t="n">
        <v>312693.001409031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8.933</v>
      </c>
      <c r="E27" t="n">
        <v>11.19</v>
      </c>
      <c r="F27" t="n">
        <v>8.1</v>
      </c>
      <c r="G27" t="n">
        <v>37.4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112.46</v>
      </c>
      <c r="Q27" t="n">
        <v>198.06</v>
      </c>
      <c r="R27" t="n">
        <v>35.32</v>
      </c>
      <c r="S27" t="n">
        <v>21.27</v>
      </c>
      <c r="T27" t="n">
        <v>4280.67</v>
      </c>
      <c r="U27" t="n">
        <v>0.6</v>
      </c>
      <c r="V27" t="n">
        <v>0.75</v>
      </c>
      <c r="W27" t="n">
        <v>0.12</v>
      </c>
      <c r="X27" t="n">
        <v>0.25</v>
      </c>
      <c r="Y27" t="n">
        <v>1</v>
      </c>
      <c r="Z27" t="n">
        <v>10</v>
      </c>
      <c r="AA27" t="n">
        <v>253.299697299332</v>
      </c>
      <c r="AB27" t="n">
        <v>346.5758206387508</v>
      </c>
      <c r="AC27" t="n">
        <v>313.4991107393112</v>
      </c>
      <c r="AD27" t="n">
        <v>253299.697299332</v>
      </c>
      <c r="AE27" t="n">
        <v>346575.8206387509</v>
      </c>
      <c r="AF27" t="n">
        <v>3.479679202287114e-06</v>
      </c>
      <c r="AG27" t="n">
        <v>9.713541666666666</v>
      </c>
      <c r="AH27" t="n">
        <v>313499.1107393112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8.9811</v>
      </c>
      <c r="E28" t="n">
        <v>11.13</v>
      </c>
      <c r="F28" t="n">
        <v>8.08</v>
      </c>
      <c r="G28" t="n">
        <v>40.42</v>
      </c>
      <c r="H28" t="n">
        <v>0.62</v>
      </c>
      <c r="I28" t="n">
        <v>12</v>
      </c>
      <c r="J28" t="n">
        <v>214.42</v>
      </c>
      <c r="K28" t="n">
        <v>55.27</v>
      </c>
      <c r="L28" t="n">
        <v>7.5</v>
      </c>
      <c r="M28" t="n">
        <v>10</v>
      </c>
      <c r="N28" t="n">
        <v>46.65</v>
      </c>
      <c r="O28" t="n">
        <v>26679.66</v>
      </c>
      <c r="P28" t="n">
        <v>112.16</v>
      </c>
      <c r="Q28" t="n">
        <v>198.05</v>
      </c>
      <c r="R28" t="n">
        <v>34.5</v>
      </c>
      <c r="S28" t="n">
        <v>21.27</v>
      </c>
      <c r="T28" t="n">
        <v>3877.19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252.5546413391674</v>
      </c>
      <c r="AB28" t="n">
        <v>345.556402204505</v>
      </c>
      <c r="AC28" t="n">
        <v>312.5769841696668</v>
      </c>
      <c r="AD28" t="n">
        <v>252554.6413391674</v>
      </c>
      <c r="AE28" t="n">
        <v>345556.4022045051</v>
      </c>
      <c r="AF28" t="n">
        <v>3.49841563681415e-06</v>
      </c>
      <c r="AG28" t="n">
        <v>9.661458333333334</v>
      </c>
      <c r="AH28" t="n">
        <v>312576.9841696668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8.979100000000001</v>
      </c>
      <c r="E29" t="n">
        <v>11.14</v>
      </c>
      <c r="F29" t="n">
        <v>8.09</v>
      </c>
      <c r="G29" t="n">
        <v>40.43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112.19</v>
      </c>
      <c r="Q29" t="n">
        <v>198.05</v>
      </c>
      <c r="R29" t="n">
        <v>34.52</v>
      </c>
      <c r="S29" t="n">
        <v>21.27</v>
      </c>
      <c r="T29" t="n">
        <v>3890.38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252.6243895397202</v>
      </c>
      <c r="AB29" t="n">
        <v>345.6518347695748</v>
      </c>
      <c r="AC29" t="n">
        <v>312.6633087846667</v>
      </c>
      <c r="AD29" t="n">
        <v>252624.3895397202</v>
      </c>
      <c r="AE29" t="n">
        <v>345651.8347695748</v>
      </c>
      <c r="AF29" t="n">
        <v>3.497636575087454e-06</v>
      </c>
      <c r="AG29" t="n">
        <v>9.670138888888889</v>
      </c>
      <c r="AH29" t="n">
        <v>312663.3087846667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9.0373</v>
      </c>
      <c r="E30" t="n">
        <v>11.07</v>
      </c>
      <c r="F30" t="n">
        <v>8.050000000000001</v>
      </c>
      <c r="G30" t="n">
        <v>43.93</v>
      </c>
      <c r="H30" t="n">
        <v>0.66</v>
      </c>
      <c r="I30" t="n">
        <v>11</v>
      </c>
      <c r="J30" t="n">
        <v>215.24</v>
      </c>
      <c r="K30" t="n">
        <v>55.27</v>
      </c>
      <c r="L30" t="n">
        <v>8</v>
      </c>
      <c r="M30" t="n">
        <v>9</v>
      </c>
      <c r="N30" t="n">
        <v>46.97</v>
      </c>
      <c r="O30" t="n">
        <v>26780.06</v>
      </c>
      <c r="P30" t="n">
        <v>111.42</v>
      </c>
      <c r="Q30" t="n">
        <v>198.05</v>
      </c>
      <c r="R30" t="n">
        <v>33.57</v>
      </c>
      <c r="S30" t="n">
        <v>21.27</v>
      </c>
      <c r="T30" t="n">
        <v>3418.3</v>
      </c>
      <c r="U30" t="n">
        <v>0.63</v>
      </c>
      <c r="V30" t="n">
        <v>0.75</v>
      </c>
      <c r="W30" t="n">
        <v>0.13</v>
      </c>
      <c r="X30" t="n">
        <v>0.2</v>
      </c>
      <c r="Y30" t="n">
        <v>1</v>
      </c>
      <c r="Z30" t="n">
        <v>10</v>
      </c>
      <c r="AA30" t="n">
        <v>251.4392900696154</v>
      </c>
      <c r="AB30" t="n">
        <v>344.0303293916796</v>
      </c>
      <c r="AC30" t="n">
        <v>311.1965576042401</v>
      </c>
      <c r="AD30" t="n">
        <v>251439.2900696154</v>
      </c>
      <c r="AE30" t="n">
        <v>344030.3293916796</v>
      </c>
      <c r="AF30" t="n">
        <v>3.520307271334304e-06</v>
      </c>
      <c r="AG30" t="n">
        <v>9.609375</v>
      </c>
      <c r="AH30" t="n">
        <v>311196.5576042401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9.0289</v>
      </c>
      <c r="E31" t="n">
        <v>11.08</v>
      </c>
      <c r="F31" t="n">
        <v>8.06</v>
      </c>
      <c r="G31" t="n">
        <v>43.99</v>
      </c>
      <c r="H31" t="n">
        <v>0.68</v>
      </c>
      <c r="I31" t="n">
        <v>11</v>
      </c>
      <c r="J31" t="n">
        <v>215.65</v>
      </c>
      <c r="K31" t="n">
        <v>55.27</v>
      </c>
      <c r="L31" t="n">
        <v>8.25</v>
      </c>
      <c r="M31" t="n">
        <v>9</v>
      </c>
      <c r="N31" t="n">
        <v>47.12</v>
      </c>
      <c r="O31" t="n">
        <v>26830.34</v>
      </c>
      <c r="P31" t="n">
        <v>111.52</v>
      </c>
      <c r="Q31" t="n">
        <v>198.05</v>
      </c>
      <c r="R31" t="n">
        <v>33.89</v>
      </c>
      <c r="S31" t="n">
        <v>21.27</v>
      </c>
      <c r="T31" t="n">
        <v>3579.02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  <c r="AA31" t="n">
        <v>251.6156587044775</v>
      </c>
      <c r="AB31" t="n">
        <v>344.2716447387327</v>
      </c>
      <c r="AC31" t="n">
        <v>311.4148421532589</v>
      </c>
      <c r="AD31" t="n">
        <v>251615.6587044775</v>
      </c>
      <c r="AE31" t="n">
        <v>344271.6447387327</v>
      </c>
      <c r="AF31" t="n">
        <v>3.517035212082181e-06</v>
      </c>
      <c r="AG31" t="n">
        <v>9.618055555555555</v>
      </c>
      <c r="AH31" t="n">
        <v>311414.8421532589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9.0364</v>
      </c>
      <c r="E32" t="n">
        <v>11.07</v>
      </c>
      <c r="F32" t="n">
        <v>8.06</v>
      </c>
      <c r="G32" t="n">
        <v>43.94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111.32</v>
      </c>
      <c r="Q32" t="n">
        <v>198.05</v>
      </c>
      <c r="R32" t="n">
        <v>33.61</v>
      </c>
      <c r="S32" t="n">
        <v>21.27</v>
      </c>
      <c r="T32" t="n">
        <v>3437.52</v>
      </c>
      <c r="U32" t="n">
        <v>0.63</v>
      </c>
      <c r="V32" t="n">
        <v>0.75</v>
      </c>
      <c r="W32" t="n">
        <v>0.12</v>
      </c>
      <c r="X32" t="n">
        <v>0.2</v>
      </c>
      <c r="Y32" t="n">
        <v>1</v>
      </c>
      <c r="Z32" t="n">
        <v>10</v>
      </c>
      <c r="AA32" t="n">
        <v>251.4188865709141</v>
      </c>
      <c r="AB32" t="n">
        <v>344.0024124246175</v>
      </c>
      <c r="AC32" t="n">
        <v>311.1713049933329</v>
      </c>
      <c r="AD32" t="n">
        <v>251418.8865709141</v>
      </c>
      <c r="AE32" t="n">
        <v>344002.4124246176</v>
      </c>
      <c r="AF32" t="n">
        <v>3.519956693557291e-06</v>
      </c>
      <c r="AG32" t="n">
        <v>9.609375</v>
      </c>
      <c r="AH32" t="n">
        <v>311171.3049933328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9.0321</v>
      </c>
      <c r="E33" t="n">
        <v>11.07</v>
      </c>
      <c r="F33" t="n">
        <v>8.06</v>
      </c>
      <c r="G33" t="n">
        <v>43.97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111.35</v>
      </c>
      <c r="Q33" t="n">
        <v>198.05</v>
      </c>
      <c r="R33" t="n">
        <v>33.72</v>
      </c>
      <c r="S33" t="n">
        <v>21.27</v>
      </c>
      <c r="T33" t="n">
        <v>3495.31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251.4806498485855</v>
      </c>
      <c r="AB33" t="n">
        <v>344.0869196659311</v>
      </c>
      <c r="AC33" t="n">
        <v>311.2477469821421</v>
      </c>
      <c r="AD33" t="n">
        <v>251480.6498485855</v>
      </c>
      <c r="AE33" t="n">
        <v>344086.9196659311</v>
      </c>
      <c r="AF33" t="n">
        <v>3.518281710844895e-06</v>
      </c>
      <c r="AG33" t="n">
        <v>9.609375</v>
      </c>
      <c r="AH33" t="n">
        <v>311247.7469821421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9.0884</v>
      </c>
      <c r="E34" t="n">
        <v>11</v>
      </c>
      <c r="F34" t="n">
        <v>8.029999999999999</v>
      </c>
      <c r="G34" t="n">
        <v>48.2</v>
      </c>
      <c r="H34" t="n">
        <v>0.74</v>
      </c>
      <c r="I34" t="n">
        <v>10</v>
      </c>
      <c r="J34" t="n">
        <v>216.87</v>
      </c>
      <c r="K34" t="n">
        <v>55.27</v>
      </c>
      <c r="L34" t="n">
        <v>9</v>
      </c>
      <c r="M34" t="n">
        <v>8</v>
      </c>
      <c r="N34" t="n">
        <v>47.6</v>
      </c>
      <c r="O34" t="n">
        <v>26981.51</v>
      </c>
      <c r="P34" t="n">
        <v>110.88</v>
      </c>
      <c r="Q34" t="n">
        <v>198.05</v>
      </c>
      <c r="R34" t="n">
        <v>32.83</v>
      </c>
      <c r="S34" t="n">
        <v>21.27</v>
      </c>
      <c r="T34" t="n">
        <v>3054.15</v>
      </c>
      <c r="U34" t="n">
        <v>0.65</v>
      </c>
      <c r="V34" t="n">
        <v>0.76</v>
      </c>
      <c r="W34" t="n">
        <v>0.13</v>
      </c>
      <c r="X34" t="n">
        <v>0.18</v>
      </c>
      <c r="Y34" t="n">
        <v>1</v>
      </c>
      <c r="Z34" t="n">
        <v>10</v>
      </c>
      <c r="AA34" t="n">
        <v>250.5388713552117</v>
      </c>
      <c r="AB34" t="n">
        <v>342.7983367829629</v>
      </c>
      <c r="AC34" t="n">
        <v>310.0821446409866</v>
      </c>
      <c r="AD34" t="n">
        <v>250538.8713552117</v>
      </c>
      <c r="AE34" t="n">
        <v>342798.3367829629</v>
      </c>
      <c r="AF34" t="n">
        <v>3.540212298451383e-06</v>
      </c>
      <c r="AG34" t="n">
        <v>9.548611111111111</v>
      </c>
      <c r="AH34" t="n">
        <v>310082.1446409866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9.106999999999999</v>
      </c>
      <c r="E35" t="n">
        <v>10.98</v>
      </c>
      <c r="F35" t="n">
        <v>8.01</v>
      </c>
      <c r="G35" t="n">
        <v>48.06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110.62</v>
      </c>
      <c r="Q35" t="n">
        <v>198.06</v>
      </c>
      <c r="R35" t="n">
        <v>31.91</v>
      </c>
      <c r="S35" t="n">
        <v>21.27</v>
      </c>
      <c r="T35" t="n">
        <v>2594.18</v>
      </c>
      <c r="U35" t="n">
        <v>0.67</v>
      </c>
      <c r="V35" t="n">
        <v>0.76</v>
      </c>
      <c r="W35" t="n">
        <v>0.13</v>
      </c>
      <c r="X35" t="n">
        <v>0.16</v>
      </c>
      <c r="Y35" t="n">
        <v>1</v>
      </c>
      <c r="Z35" t="n">
        <v>10</v>
      </c>
      <c r="AA35" t="n">
        <v>250.1370030565798</v>
      </c>
      <c r="AB35" t="n">
        <v>342.248482847597</v>
      </c>
      <c r="AC35" t="n">
        <v>309.5847679934869</v>
      </c>
      <c r="AD35" t="n">
        <v>250137.0030565798</v>
      </c>
      <c r="AE35" t="n">
        <v>342248.482847597</v>
      </c>
      <c r="AF35" t="n">
        <v>3.547457572509655e-06</v>
      </c>
      <c r="AG35" t="n">
        <v>9.53125</v>
      </c>
      <c r="AH35" t="n">
        <v>309584.7679934869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9.089499999999999</v>
      </c>
      <c r="E36" t="n">
        <v>11</v>
      </c>
      <c r="F36" t="n">
        <v>8.029999999999999</v>
      </c>
      <c r="G36" t="n">
        <v>48.19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110.61</v>
      </c>
      <c r="Q36" t="n">
        <v>198.05</v>
      </c>
      <c r="R36" t="n">
        <v>32.97</v>
      </c>
      <c r="S36" t="n">
        <v>21.27</v>
      </c>
      <c r="T36" t="n">
        <v>3121.68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250.3662212336982</v>
      </c>
      <c r="AB36" t="n">
        <v>342.5621092699224</v>
      </c>
      <c r="AC36" t="n">
        <v>309.8684623502431</v>
      </c>
      <c r="AD36" t="n">
        <v>250366.2212336982</v>
      </c>
      <c r="AE36" t="n">
        <v>342562.1092699224</v>
      </c>
      <c r="AF36" t="n">
        <v>3.540640782401065e-06</v>
      </c>
      <c r="AG36" t="n">
        <v>9.548611111111111</v>
      </c>
      <c r="AH36" t="n">
        <v>309868.4623502431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9.0817</v>
      </c>
      <c r="E37" t="n">
        <v>11.01</v>
      </c>
      <c r="F37" t="n">
        <v>8.039999999999999</v>
      </c>
      <c r="G37" t="n">
        <v>48.24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110.5</v>
      </c>
      <c r="Q37" t="n">
        <v>198.1</v>
      </c>
      <c r="R37" t="n">
        <v>33.21</v>
      </c>
      <c r="S37" t="n">
        <v>21.27</v>
      </c>
      <c r="T37" t="n">
        <v>3243.4</v>
      </c>
      <c r="U37" t="n">
        <v>0.64</v>
      </c>
      <c r="V37" t="n">
        <v>0.76</v>
      </c>
      <c r="W37" t="n">
        <v>0.12</v>
      </c>
      <c r="X37" t="n">
        <v>0.19</v>
      </c>
      <c r="Y37" t="n">
        <v>1</v>
      </c>
      <c r="Z37" t="n">
        <v>10</v>
      </c>
      <c r="AA37" t="n">
        <v>250.4087421001613</v>
      </c>
      <c r="AB37" t="n">
        <v>342.6202881953054</v>
      </c>
      <c r="AC37" t="n">
        <v>309.9210887606422</v>
      </c>
      <c r="AD37" t="n">
        <v>250408.7421001613</v>
      </c>
      <c r="AE37" t="n">
        <v>342620.2881953054</v>
      </c>
      <c r="AF37" t="n">
        <v>3.537602441666952e-06</v>
      </c>
      <c r="AG37" t="n">
        <v>9.557291666666666</v>
      </c>
      <c r="AH37" t="n">
        <v>309921.0887606423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9.133800000000001</v>
      </c>
      <c r="E38" t="n">
        <v>10.95</v>
      </c>
      <c r="F38" t="n">
        <v>8.02</v>
      </c>
      <c r="G38" t="n">
        <v>53.46</v>
      </c>
      <c r="H38" t="n">
        <v>0.8100000000000001</v>
      </c>
      <c r="I38" t="n">
        <v>9</v>
      </c>
      <c r="J38" t="n">
        <v>218.51</v>
      </c>
      <c r="K38" t="n">
        <v>55.27</v>
      </c>
      <c r="L38" t="n">
        <v>10</v>
      </c>
      <c r="M38" t="n">
        <v>7</v>
      </c>
      <c r="N38" t="n">
        <v>48.24</v>
      </c>
      <c r="O38" t="n">
        <v>27183.85</v>
      </c>
      <c r="P38" t="n">
        <v>109.93</v>
      </c>
      <c r="Q38" t="n">
        <v>198.05</v>
      </c>
      <c r="R38" t="n">
        <v>32.39</v>
      </c>
      <c r="S38" t="n">
        <v>21.27</v>
      </c>
      <c r="T38" t="n">
        <v>2839.12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249.4907540832281</v>
      </c>
      <c r="AB38" t="n">
        <v>341.3642564917652</v>
      </c>
      <c r="AC38" t="n">
        <v>308.7849309600359</v>
      </c>
      <c r="AD38" t="n">
        <v>249490.7540832281</v>
      </c>
      <c r="AE38" t="n">
        <v>341364.2564917651</v>
      </c>
      <c r="AF38" t="n">
        <v>3.55789699964738e-06</v>
      </c>
      <c r="AG38" t="n">
        <v>9.505208333333334</v>
      </c>
      <c r="AH38" t="n">
        <v>308784.9309600359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9.133800000000001</v>
      </c>
      <c r="E39" t="n">
        <v>10.95</v>
      </c>
      <c r="F39" t="n">
        <v>8.02</v>
      </c>
      <c r="G39" t="n">
        <v>53.46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110.08</v>
      </c>
      <c r="Q39" t="n">
        <v>198.05</v>
      </c>
      <c r="R39" t="n">
        <v>32.44</v>
      </c>
      <c r="S39" t="n">
        <v>21.27</v>
      </c>
      <c r="T39" t="n">
        <v>2861.04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249.5801247487829</v>
      </c>
      <c r="AB39" t="n">
        <v>341.4865373791325</v>
      </c>
      <c r="AC39" t="n">
        <v>308.8955415311353</v>
      </c>
      <c r="AD39" t="n">
        <v>249580.1247487829</v>
      </c>
      <c r="AE39" t="n">
        <v>341486.5373791325</v>
      </c>
      <c r="AF39" t="n">
        <v>3.55789699964738e-06</v>
      </c>
      <c r="AG39" t="n">
        <v>9.505208333333334</v>
      </c>
      <c r="AH39" t="n">
        <v>308895.5415311353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9.129899999999999</v>
      </c>
      <c r="E40" t="n">
        <v>10.95</v>
      </c>
      <c r="F40" t="n">
        <v>8.02</v>
      </c>
      <c r="G40" t="n">
        <v>53.49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110.06</v>
      </c>
      <c r="Q40" t="n">
        <v>198.05</v>
      </c>
      <c r="R40" t="n">
        <v>32.65</v>
      </c>
      <c r="S40" t="n">
        <v>21.27</v>
      </c>
      <c r="T40" t="n">
        <v>2968.02</v>
      </c>
      <c r="U40" t="n">
        <v>0.65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  <c r="AA40" t="n">
        <v>249.6066175519123</v>
      </c>
      <c r="AB40" t="n">
        <v>341.5227860011541</v>
      </c>
      <c r="AC40" t="n">
        <v>308.9283306355463</v>
      </c>
      <c r="AD40" t="n">
        <v>249606.6175519123</v>
      </c>
      <c r="AE40" t="n">
        <v>341522.7860011541</v>
      </c>
      <c r="AF40" t="n">
        <v>3.556377829280322e-06</v>
      </c>
      <c r="AG40" t="n">
        <v>9.505208333333334</v>
      </c>
      <c r="AH40" t="n">
        <v>308928.3306355464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9.135</v>
      </c>
      <c r="E41" t="n">
        <v>10.95</v>
      </c>
      <c r="F41" t="n">
        <v>8.02</v>
      </c>
      <c r="G41" t="n">
        <v>53.45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109.73</v>
      </c>
      <c r="Q41" t="n">
        <v>198.05</v>
      </c>
      <c r="R41" t="n">
        <v>32.39</v>
      </c>
      <c r="S41" t="n">
        <v>21.27</v>
      </c>
      <c r="T41" t="n">
        <v>2838.5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249.3598075011876</v>
      </c>
      <c r="AB41" t="n">
        <v>341.1850896012618</v>
      </c>
      <c r="AC41" t="n">
        <v>308.6228635060998</v>
      </c>
      <c r="AD41" t="n">
        <v>249359.8075011876</v>
      </c>
      <c r="AE41" t="n">
        <v>341185.0896012618</v>
      </c>
      <c r="AF41" t="n">
        <v>3.558364436683397e-06</v>
      </c>
      <c r="AG41" t="n">
        <v>9.505208333333334</v>
      </c>
      <c r="AH41" t="n">
        <v>308622.8635060998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9.135199999999999</v>
      </c>
      <c r="E42" t="n">
        <v>10.95</v>
      </c>
      <c r="F42" t="n">
        <v>8.02</v>
      </c>
      <c r="G42" t="n">
        <v>53.45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109.5</v>
      </c>
      <c r="Q42" t="n">
        <v>198.05</v>
      </c>
      <c r="R42" t="n">
        <v>32.4</v>
      </c>
      <c r="S42" t="n">
        <v>21.27</v>
      </c>
      <c r="T42" t="n">
        <v>2844.59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249.2208295003401</v>
      </c>
      <c r="AB42" t="n">
        <v>340.9949337692256</v>
      </c>
      <c r="AC42" t="n">
        <v>308.4508558797878</v>
      </c>
      <c r="AD42" t="n">
        <v>249220.8295003401</v>
      </c>
      <c r="AE42" t="n">
        <v>340994.9337692256</v>
      </c>
      <c r="AF42" t="n">
        <v>3.558442342856066e-06</v>
      </c>
      <c r="AG42" t="n">
        <v>9.505208333333334</v>
      </c>
      <c r="AH42" t="n">
        <v>308450.8558797878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9.194000000000001</v>
      </c>
      <c r="E43" t="n">
        <v>10.88</v>
      </c>
      <c r="F43" t="n">
        <v>7.99</v>
      </c>
      <c r="G43" t="n">
        <v>59.91</v>
      </c>
      <c r="H43" t="n">
        <v>0.91</v>
      </c>
      <c r="I43" t="n">
        <v>8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108.93</v>
      </c>
      <c r="Q43" t="n">
        <v>198.05</v>
      </c>
      <c r="R43" t="n">
        <v>31.37</v>
      </c>
      <c r="S43" t="n">
        <v>21.27</v>
      </c>
      <c r="T43" t="n">
        <v>2332.09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  <c r="AA43" t="n">
        <v>248.0495686873878</v>
      </c>
      <c r="AB43" t="n">
        <v>339.392363052565</v>
      </c>
      <c r="AC43" t="n">
        <v>307.0012322631026</v>
      </c>
      <c r="AD43" t="n">
        <v>248049.5686873879</v>
      </c>
      <c r="AE43" t="n">
        <v>339392.363052565</v>
      </c>
      <c r="AF43" t="n">
        <v>3.581346757620926e-06</v>
      </c>
      <c r="AG43" t="n">
        <v>9.444444444444445</v>
      </c>
      <c r="AH43" t="n">
        <v>307001.2322631026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9.218999999999999</v>
      </c>
      <c r="E44" t="n">
        <v>10.85</v>
      </c>
      <c r="F44" t="n">
        <v>7.96</v>
      </c>
      <c r="G44" t="n">
        <v>59.69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108.6</v>
      </c>
      <c r="Q44" t="n">
        <v>198.05</v>
      </c>
      <c r="R44" t="n">
        <v>30.45</v>
      </c>
      <c r="S44" t="n">
        <v>21.27</v>
      </c>
      <c r="T44" t="n">
        <v>1871.18</v>
      </c>
      <c r="U44" t="n">
        <v>0.7</v>
      </c>
      <c r="V44" t="n">
        <v>0.76</v>
      </c>
      <c r="W44" t="n">
        <v>0.12</v>
      </c>
      <c r="X44" t="n">
        <v>0.11</v>
      </c>
      <c r="Y44" t="n">
        <v>1</v>
      </c>
      <c r="Z44" t="n">
        <v>10</v>
      </c>
      <c r="AA44" t="n">
        <v>247.5243850915606</v>
      </c>
      <c r="AB44" t="n">
        <v>338.6737836872896</v>
      </c>
      <c r="AC44" t="n">
        <v>306.3512331039163</v>
      </c>
      <c r="AD44" t="n">
        <v>247524.3850915607</v>
      </c>
      <c r="AE44" t="n">
        <v>338673.7836872896</v>
      </c>
      <c r="AF44" t="n">
        <v>3.591085029204624e-06</v>
      </c>
      <c r="AG44" t="n">
        <v>9.418402777777779</v>
      </c>
      <c r="AH44" t="n">
        <v>306351.2331039163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9.180899999999999</v>
      </c>
      <c r="E45" t="n">
        <v>10.89</v>
      </c>
      <c r="F45" t="n">
        <v>8</v>
      </c>
      <c r="G45" t="n">
        <v>60.02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109.15</v>
      </c>
      <c r="Q45" t="n">
        <v>198.06</v>
      </c>
      <c r="R45" t="n">
        <v>32.1</v>
      </c>
      <c r="S45" t="n">
        <v>21.27</v>
      </c>
      <c r="T45" t="n">
        <v>2699.31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248.3365421649625</v>
      </c>
      <c r="AB45" t="n">
        <v>339.7850128249587</v>
      </c>
      <c r="AC45" t="n">
        <v>307.3564080923065</v>
      </c>
      <c r="AD45" t="n">
        <v>248336.5421649624</v>
      </c>
      <c r="AE45" t="n">
        <v>339785.0128249587</v>
      </c>
      <c r="AF45" t="n">
        <v>3.576243903311067e-06</v>
      </c>
      <c r="AG45" t="n">
        <v>9.453125</v>
      </c>
      <c r="AH45" t="n">
        <v>307356.4080923065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9.1867</v>
      </c>
      <c r="E46" t="n">
        <v>10.89</v>
      </c>
      <c r="F46" t="n">
        <v>8</v>
      </c>
      <c r="G46" t="n">
        <v>59.97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108.96</v>
      </c>
      <c r="Q46" t="n">
        <v>198.05</v>
      </c>
      <c r="R46" t="n">
        <v>31.8</v>
      </c>
      <c r="S46" t="n">
        <v>21.27</v>
      </c>
      <c r="T46" t="n">
        <v>2546.18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248.1678933412449</v>
      </c>
      <c r="AB46" t="n">
        <v>339.5542600640875</v>
      </c>
      <c r="AC46" t="n">
        <v>307.1476780510692</v>
      </c>
      <c r="AD46" t="n">
        <v>248167.8933412449</v>
      </c>
      <c r="AE46" t="n">
        <v>339554.2600640875</v>
      </c>
      <c r="AF46" t="n">
        <v>3.578503182318485e-06</v>
      </c>
      <c r="AG46" t="n">
        <v>9.453125</v>
      </c>
      <c r="AH46" t="n">
        <v>307147.6780510692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9.180899999999999</v>
      </c>
      <c r="E47" t="n">
        <v>10.89</v>
      </c>
      <c r="F47" t="n">
        <v>8</v>
      </c>
      <c r="G47" t="n">
        <v>60.02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109.08</v>
      </c>
      <c r="Q47" t="n">
        <v>198.05</v>
      </c>
      <c r="R47" t="n">
        <v>31.93</v>
      </c>
      <c r="S47" t="n">
        <v>21.27</v>
      </c>
      <c r="T47" t="n">
        <v>2613.22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248.2950498167518</v>
      </c>
      <c r="AB47" t="n">
        <v>339.7282411636237</v>
      </c>
      <c r="AC47" t="n">
        <v>307.3050546386498</v>
      </c>
      <c r="AD47" t="n">
        <v>248295.0498167518</v>
      </c>
      <c r="AE47" t="n">
        <v>339728.2411636238</v>
      </c>
      <c r="AF47" t="n">
        <v>3.576243903311067e-06</v>
      </c>
      <c r="AG47" t="n">
        <v>9.453125</v>
      </c>
      <c r="AH47" t="n">
        <v>307305.0546386498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9.1823</v>
      </c>
      <c r="E48" t="n">
        <v>10.89</v>
      </c>
      <c r="F48" t="n">
        <v>8</v>
      </c>
      <c r="G48" t="n">
        <v>60.01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108.55</v>
      </c>
      <c r="Q48" t="n">
        <v>198.05</v>
      </c>
      <c r="R48" t="n">
        <v>31.95</v>
      </c>
      <c r="S48" t="n">
        <v>21.27</v>
      </c>
      <c r="T48" t="n">
        <v>2624.28</v>
      </c>
      <c r="U48" t="n">
        <v>0.67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247.9674003444624</v>
      </c>
      <c r="AB48" t="n">
        <v>339.2799367007631</v>
      </c>
      <c r="AC48" t="n">
        <v>306.8995357245252</v>
      </c>
      <c r="AD48" t="n">
        <v>247967.4003444624</v>
      </c>
      <c r="AE48" t="n">
        <v>339279.9367007631</v>
      </c>
      <c r="AF48" t="n">
        <v>3.576789246519755e-06</v>
      </c>
      <c r="AG48" t="n">
        <v>9.453125</v>
      </c>
      <c r="AH48" t="n">
        <v>306899.5357245252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9.183199999999999</v>
      </c>
      <c r="E49" t="n">
        <v>10.89</v>
      </c>
      <c r="F49" t="n">
        <v>8</v>
      </c>
      <c r="G49" t="n">
        <v>60</v>
      </c>
      <c r="H49" t="n">
        <v>1.02</v>
      </c>
      <c r="I49" t="n">
        <v>8</v>
      </c>
      <c r="J49" t="n">
        <v>223.06</v>
      </c>
      <c r="K49" t="n">
        <v>55.27</v>
      </c>
      <c r="L49" t="n">
        <v>12.75</v>
      </c>
      <c r="M49" t="n">
        <v>6</v>
      </c>
      <c r="N49" t="n">
        <v>50.04</v>
      </c>
      <c r="O49" t="n">
        <v>27745.04</v>
      </c>
      <c r="P49" t="n">
        <v>108.38</v>
      </c>
      <c r="Q49" t="n">
        <v>198.05</v>
      </c>
      <c r="R49" t="n">
        <v>31.85</v>
      </c>
      <c r="S49" t="n">
        <v>21.27</v>
      </c>
      <c r="T49" t="n">
        <v>2573.62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247.8579864738988</v>
      </c>
      <c r="AB49" t="n">
        <v>339.1302318160587</v>
      </c>
      <c r="AC49" t="n">
        <v>306.7641184639048</v>
      </c>
      <c r="AD49" t="n">
        <v>247857.9864738988</v>
      </c>
      <c r="AE49" t="n">
        <v>339130.2318160586</v>
      </c>
      <c r="AF49" t="n">
        <v>3.577139824296767e-06</v>
      </c>
      <c r="AG49" t="n">
        <v>9.453125</v>
      </c>
      <c r="AH49" t="n">
        <v>306764.1184639048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9.2431</v>
      </c>
      <c r="E50" t="n">
        <v>10.82</v>
      </c>
      <c r="F50" t="n">
        <v>7.97</v>
      </c>
      <c r="G50" t="n">
        <v>68.31999999999999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107.72</v>
      </c>
      <c r="Q50" t="n">
        <v>198.05</v>
      </c>
      <c r="R50" t="n">
        <v>30.93</v>
      </c>
      <c r="S50" t="n">
        <v>21.27</v>
      </c>
      <c r="T50" t="n">
        <v>2116.05</v>
      </c>
      <c r="U50" t="n">
        <v>0.6899999999999999</v>
      </c>
      <c r="V50" t="n">
        <v>0.76</v>
      </c>
      <c r="W50" t="n">
        <v>0.12</v>
      </c>
      <c r="X50" t="n">
        <v>0.12</v>
      </c>
      <c r="Y50" t="n">
        <v>1</v>
      </c>
      <c r="Z50" t="n">
        <v>10</v>
      </c>
      <c r="AA50" t="n">
        <v>246.8067123030064</v>
      </c>
      <c r="AB50" t="n">
        <v>337.6918321165014</v>
      </c>
      <c r="AC50" t="n">
        <v>305.4629976128661</v>
      </c>
      <c r="AD50" t="n">
        <v>246806.7123030064</v>
      </c>
      <c r="AE50" t="n">
        <v>337691.8321165013</v>
      </c>
      <c r="AF50" t="n">
        <v>3.600472723011309e-06</v>
      </c>
      <c r="AG50" t="n">
        <v>9.392361111111111</v>
      </c>
      <c r="AH50" t="n">
        <v>305462.9976128661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9.2438</v>
      </c>
      <c r="E51" t="n">
        <v>10.82</v>
      </c>
      <c r="F51" t="n">
        <v>7.97</v>
      </c>
      <c r="G51" t="n">
        <v>68.31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107.8</v>
      </c>
      <c r="Q51" t="n">
        <v>198.05</v>
      </c>
      <c r="R51" t="n">
        <v>30.86</v>
      </c>
      <c r="S51" t="n">
        <v>21.27</v>
      </c>
      <c r="T51" t="n">
        <v>2080.88</v>
      </c>
      <c r="U51" t="n">
        <v>0.6899999999999999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246.8471966998085</v>
      </c>
      <c r="AB51" t="n">
        <v>337.7472246542514</v>
      </c>
      <c r="AC51" t="n">
        <v>305.5131035645573</v>
      </c>
      <c r="AD51" t="n">
        <v>246847.1966998085</v>
      </c>
      <c r="AE51" t="n">
        <v>337747.2246542514</v>
      </c>
      <c r="AF51" t="n">
        <v>3.600745394615653e-06</v>
      </c>
      <c r="AG51" t="n">
        <v>9.392361111111111</v>
      </c>
      <c r="AH51" t="n">
        <v>305513.1035645573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9.259499999999999</v>
      </c>
      <c r="E52" t="n">
        <v>10.8</v>
      </c>
      <c r="F52" t="n">
        <v>7.95</v>
      </c>
      <c r="G52" t="n">
        <v>68.15000000000001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107.44</v>
      </c>
      <c r="Q52" t="n">
        <v>198.05</v>
      </c>
      <c r="R52" t="n">
        <v>30.16</v>
      </c>
      <c r="S52" t="n">
        <v>21.27</v>
      </c>
      <c r="T52" t="n">
        <v>1732.81</v>
      </c>
      <c r="U52" t="n">
        <v>0.71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246.4276102847791</v>
      </c>
      <c r="AB52" t="n">
        <v>337.1731280103624</v>
      </c>
      <c r="AC52" t="n">
        <v>304.9937978986111</v>
      </c>
      <c r="AD52" t="n">
        <v>246427.6102847792</v>
      </c>
      <c r="AE52" t="n">
        <v>337173.1280103624</v>
      </c>
      <c r="AF52" t="n">
        <v>3.606861029170215e-06</v>
      </c>
      <c r="AG52" t="n">
        <v>9.375</v>
      </c>
      <c r="AH52" t="n">
        <v>304993.7978986111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9.2531</v>
      </c>
      <c r="E53" t="n">
        <v>10.81</v>
      </c>
      <c r="F53" t="n">
        <v>7.96</v>
      </c>
      <c r="G53" t="n">
        <v>68.22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107.58</v>
      </c>
      <c r="Q53" t="n">
        <v>198.05</v>
      </c>
      <c r="R53" t="n">
        <v>30.58</v>
      </c>
      <c r="S53" t="n">
        <v>21.27</v>
      </c>
      <c r="T53" t="n">
        <v>1942.59</v>
      </c>
      <c r="U53" t="n">
        <v>0.7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246.6000430429781</v>
      </c>
      <c r="AB53" t="n">
        <v>337.4090581173265</v>
      </c>
      <c r="AC53" t="n">
        <v>305.2072111672966</v>
      </c>
      <c r="AD53" t="n">
        <v>246600.0430429782</v>
      </c>
      <c r="AE53" t="n">
        <v>337409.0581173265</v>
      </c>
      <c r="AF53" t="n">
        <v>3.604368031644788e-06</v>
      </c>
      <c r="AG53" t="n">
        <v>9.383680555555555</v>
      </c>
      <c r="AH53" t="n">
        <v>305207.2111672966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9.226699999999999</v>
      </c>
      <c r="E54" t="n">
        <v>10.84</v>
      </c>
      <c r="F54" t="n">
        <v>7.99</v>
      </c>
      <c r="G54" t="n">
        <v>68.48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108.02</v>
      </c>
      <c r="Q54" t="n">
        <v>198.05</v>
      </c>
      <c r="R54" t="n">
        <v>31.58</v>
      </c>
      <c r="S54" t="n">
        <v>21.27</v>
      </c>
      <c r="T54" t="n">
        <v>2444.94</v>
      </c>
      <c r="U54" t="n">
        <v>0.67</v>
      </c>
      <c r="V54" t="n">
        <v>0.76</v>
      </c>
      <c r="W54" t="n">
        <v>0.12</v>
      </c>
      <c r="X54" t="n">
        <v>0.14</v>
      </c>
      <c r="Y54" t="n">
        <v>1</v>
      </c>
      <c r="Z54" t="n">
        <v>10</v>
      </c>
      <c r="AA54" t="n">
        <v>247.1989581015167</v>
      </c>
      <c r="AB54" t="n">
        <v>338.2285201226862</v>
      </c>
      <c r="AC54" t="n">
        <v>305.9484648689872</v>
      </c>
      <c r="AD54" t="n">
        <v>247198.9581015167</v>
      </c>
      <c r="AE54" t="n">
        <v>338228.5201226862</v>
      </c>
      <c r="AF54" t="n">
        <v>3.594084416852403e-06</v>
      </c>
      <c r="AG54" t="n">
        <v>9.409722222222221</v>
      </c>
      <c r="AH54" t="n">
        <v>305948.4648689872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9.238099999999999</v>
      </c>
      <c r="E55" t="n">
        <v>10.82</v>
      </c>
      <c r="F55" t="n">
        <v>7.98</v>
      </c>
      <c r="G55" t="n">
        <v>68.37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107.54</v>
      </c>
      <c r="Q55" t="n">
        <v>198.05</v>
      </c>
      <c r="R55" t="n">
        <v>31.14</v>
      </c>
      <c r="S55" t="n">
        <v>21.27</v>
      </c>
      <c r="T55" t="n">
        <v>2223.96</v>
      </c>
      <c r="U55" t="n">
        <v>0.68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246.7779491406663</v>
      </c>
      <c r="AB55" t="n">
        <v>337.6524770888464</v>
      </c>
      <c r="AC55" t="n">
        <v>305.4273985738154</v>
      </c>
      <c r="AD55" t="n">
        <v>246777.9491406663</v>
      </c>
      <c r="AE55" t="n">
        <v>337652.4770888464</v>
      </c>
      <c r="AF55" t="n">
        <v>3.598525068694569e-06</v>
      </c>
      <c r="AG55" t="n">
        <v>9.392361111111111</v>
      </c>
      <c r="AH55" t="n">
        <v>305427.3985738154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9.234299999999999</v>
      </c>
      <c r="E56" t="n">
        <v>10.83</v>
      </c>
      <c r="F56" t="n">
        <v>7.98</v>
      </c>
      <c r="G56" t="n">
        <v>68.40000000000001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107.4</v>
      </c>
      <c r="Q56" t="n">
        <v>198.05</v>
      </c>
      <c r="R56" t="n">
        <v>31.24</v>
      </c>
      <c r="S56" t="n">
        <v>21.27</v>
      </c>
      <c r="T56" t="n">
        <v>2274.74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246.731367254125</v>
      </c>
      <c r="AB56" t="n">
        <v>337.5887416966328</v>
      </c>
      <c r="AC56" t="n">
        <v>305.3697459979814</v>
      </c>
      <c r="AD56" t="n">
        <v>246731.367254125</v>
      </c>
      <c r="AE56" t="n">
        <v>337588.7416966328</v>
      </c>
      <c r="AF56" t="n">
        <v>3.597044851413847e-06</v>
      </c>
      <c r="AG56" t="n">
        <v>9.401041666666666</v>
      </c>
      <c r="AH56" t="n">
        <v>305369.7459979814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9.231999999999999</v>
      </c>
      <c r="E57" t="n">
        <v>10.83</v>
      </c>
      <c r="F57" t="n">
        <v>7.98</v>
      </c>
      <c r="G57" t="n">
        <v>68.43000000000001</v>
      </c>
      <c r="H57" t="n">
        <v>1.16</v>
      </c>
      <c r="I57" t="n">
        <v>7</v>
      </c>
      <c r="J57" t="n">
        <v>226.41</v>
      </c>
      <c r="K57" t="n">
        <v>55.27</v>
      </c>
      <c r="L57" t="n">
        <v>14.75</v>
      </c>
      <c r="M57" t="n">
        <v>5</v>
      </c>
      <c r="N57" t="n">
        <v>51.38</v>
      </c>
      <c r="O57" t="n">
        <v>28157.49</v>
      </c>
      <c r="P57" t="n">
        <v>107.26</v>
      </c>
      <c r="Q57" t="n">
        <v>198.05</v>
      </c>
      <c r="R57" t="n">
        <v>31.39</v>
      </c>
      <c r="S57" t="n">
        <v>21.27</v>
      </c>
      <c r="T57" t="n">
        <v>2347.51</v>
      </c>
      <c r="U57" t="n">
        <v>0.68</v>
      </c>
      <c r="V57" t="n">
        <v>0.76</v>
      </c>
      <c r="W57" t="n">
        <v>0.12</v>
      </c>
      <c r="X57" t="n">
        <v>0.13</v>
      </c>
      <c r="Y57" t="n">
        <v>1</v>
      </c>
      <c r="Z57" t="n">
        <v>10</v>
      </c>
      <c r="AA57" t="n">
        <v>246.6705785218837</v>
      </c>
      <c r="AB57" t="n">
        <v>337.5055678713708</v>
      </c>
      <c r="AC57" t="n">
        <v>305.2945101658672</v>
      </c>
      <c r="AD57" t="n">
        <v>246670.5785218837</v>
      </c>
      <c r="AE57" t="n">
        <v>337505.5678713708</v>
      </c>
      <c r="AF57" t="n">
        <v>3.596148930428147e-06</v>
      </c>
      <c r="AG57" t="n">
        <v>9.401041666666666</v>
      </c>
      <c r="AH57" t="n">
        <v>305294.5101658672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9.2369</v>
      </c>
      <c r="E58" t="n">
        <v>10.83</v>
      </c>
      <c r="F58" t="n">
        <v>7.98</v>
      </c>
      <c r="G58" t="n">
        <v>68.38</v>
      </c>
      <c r="H58" t="n">
        <v>1.18</v>
      </c>
      <c r="I58" t="n">
        <v>7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106.94</v>
      </c>
      <c r="Q58" t="n">
        <v>198.05</v>
      </c>
      <c r="R58" t="n">
        <v>31.22</v>
      </c>
      <c r="S58" t="n">
        <v>21.27</v>
      </c>
      <c r="T58" t="n">
        <v>2263.5</v>
      </c>
      <c r="U58" t="n">
        <v>0.68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246.4357975008394</v>
      </c>
      <c r="AB58" t="n">
        <v>337.1843301205705</v>
      </c>
      <c r="AC58" t="n">
        <v>305.0039308951432</v>
      </c>
      <c r="AD58" t="n">
        <v>246435.7975008394</v>
      </c>
      <c r="AE58" t="n">
        <v>337184.3301205705</v>
      </c>
      <c r="AF58" t="n">
        <v>3.598057631658552e-06</v>
      </c>
      <c r="AG58" t="n">
        <v>9.401041666666666</v>
      </c>
      <c r="AH58" t="n">
        <v>305003.9308951432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9.2949</v>
      </c>
      <c r="E59" t="n">
        <v>10.76</v>
      </c>
      <c r="F59" t="n">
        <v>7.95</v>
      </c>
      <c r="G59" t="n">
        <v>79.51000000000001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106.13</v>
      </c>
      <c r="Q59" t="n">
        <v>198.06</v>
      </c>
      <c r="R59" t="n">
        <v>30.3</v>
      </c>
      <c r="S59" t="n">
        <v>21.27</v>
      </c>
      <c r="T59" t="n">
        <v>1806.35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245.329499907492</v>
      </c>
      <c r="AB59" t="n">
        <v>335.6706449469482</v>
      </c>
      <c r="AC59" t="n">
        <v>303.6347097100203</v>
      </c>
      <c r="AD59" t="n">
        <v>245329.499907492</v>
      </c>
      <c r="AE59" t="n">
        <v>335670.6449469482</v>
      </c>
      <c r="AF59" t="n">
        <v>3.620650421732732e-06</v>
      </c>
      <c r="AG59" t="n">
        <v>9.340277777777779</v>
      </c>
      <c r="AH59" t="n">
        <v>303634.7097100203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9.303800000000001</v>
      </c>
      <c r="E60" t="n">
        <v>10.75</v>
      </c>
      <c r="F60" t="n">
        <v>7.94</v>
      </c>
      <c r="G60" t="n">
        <v>79.40000000000001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105.93</v>
      </c>
      <c r="Q60" t="n">
        <v>198.05</v>
      </c>
      <c r="R60" t="n">
        <v>29.86</v>
      </c>
      <c r="S60" t="n">
        <v>21.27</v>
      </c>
      <c r="T60" t="n">
        <v>1587.05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245.1005993603196</v>
      </c>
      <c r="AB60" t="n">
        <v>335.3574531199275</v>
      </c>
      <c r="AC60" t="n">
        <v>303.351408471403</v>
      </c>
      <c r="AD60" t="n">
        <v>245100.5993603196</v>
      </c>
      <c r="AE60" t="n">
        <v>335357.4531199275</v>
      </c>
      <c r="AF60" t="n">
        <v>3.624117246416529e-06</v>
      </c>
      <c r="AG60" t="n">
        <v>9.331597222222221</v>
      </c>
      <c r="AH60" t="n">
        <v>303351.408471403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9.311999999999999</v>
      </c>
      <c r="E61" t="n">
        <v>10.74</v>
      </c>
      <c r="F61" t="n">
        <v>7.93</v>
      </c>
      <c r="G61" t="n">
        <v>79.31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105.98</v>
      </c>
      <c r="Q61" t="n">
        <v>198.05</v>
      </c>
      <c r="R61" t="n">
        <v>29.69</v>
      </c>
      <c r="S61" t="n">
        <v>21.27</v>
      </c>
      <c r="T61" t="n">
        <v>1503.35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245.024655920131</v>
      </c>
      <c r="AB61" t="n">
        <v>335.2535439546734</v>
      </c>
      <c r="AC61" t="n">
        <v>303.2574162510434</v>
      </c>
      <c r="AD61" t="n">
        <v>245024.655920131</v>
      </c>
      <c r="AE61" t="n">
        <v>335253.5439546735</v>
      </c>
      <c r="AF61" t="n">
        <v>3.627311399495982e-06</v>
      </c>
      <c r="AG61" t="n">
        <v>9.322916666666666</v>
      </c>
      <c r="AH61" t="n">
        <v>303257.4162510434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9.2882</v>
      </c>
      <c r="E62" t="n">
        <v>10.77</v>
      </c>
      <c r="F62" t="n">
        <v>7.96</v>
      </c>
      <c r="G62" t="n">
        <v>79.58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4</v>
      </c>
      <c r="N62" t="n">
        <v>52.24</v>
      </c>
      <c r="O62" t="n">
        <v>28417.2</v>
      </c>
      <c r="P62" t="n">
        <v>106.41</v>
      </c>
      <c r="Q62" t="n">
        <v>198.05</v>
      </c>
      <c r="R62" t="n">
        <v>30.64</v>
      </c>
      <c r="S62" t="n">
        <v>21.27</v>
      </c>
      <c r="T62" t="n">
        <v>1979.96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245.5853232077703</v>
      </c>
      <c r="AB62" t="n">
        <v>336.0206736725162</v>
      </c>
      <c r="AC62" t="n">
        <v>303.9513321852887</v>
      </c>
      <c r="AD62" t="n">
        <v>245585.3232077703</v>
      </c>
      <c r="AE62" t="n">
        <v>336020.6736725162</v>
      </c>
      <c r="AF62" t="n">
        <v>3.618040564948301e-06</v>
      </c>
      <c r="AG62" t="n">
        <v>9.348958333333334</v>
      </c>
      <c r="AH62" t="n">
        <v>303951.3321852887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9.290100000000001</v>
      </c>
      <c r="E63" t="n">
        <v>10.76</v>
      </c>
      <c r="F63" t="n">
        <v>7.96</v>
      </c>
      <c r="G63" t="n">
        <v>79.56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4</v>
      </c>
      <c r="N63" t="n">
        <v>52.41</v>
      </c>
      <c r="O63" t="n">
        <v>28469.32</v>
      </c>
      <c r="P63" t="n">
        <v>106.34</v>
      </c>
      <c r="Q63" t="n">
        <v>198.05</v>
      </c>
      <c r="R63" t="n">
        <v>30.45</v>
      </c>
      <c r="S63" t="n">
        <v>21.27</v>
      </c>
      <c r="T63" t="n">
        <v>1883.77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245.5267089137738</v>
      </c>
      <c r="AB63" t="n">
        <v>335.94047500959</v>
      </c>
      <c r="AC63" t="n">
        <v>303.8787875701926</v>
      </c>
      <c r="AD63" t="n">
        <v>245526.7089137738</v>
      </c>
      <c r="AE63" t="n">
        <v>335940.47500959</v>
      </c>
      <c r="AF63" t="n">
        <v>3.618780673588663e-06</v>
      </c>
      <c r="AG63" t="n">
        <v>9.340277777777779</v>
      </c>
      <c r="AH63" t="n">
        <v>303878.7875701927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9.287699999999999</v>
      </c>
      <c r="E64" t="n">
        <v>10.77</v>
      </c>
      <c r="F64" t="n">
        <v>7.96</v>
      </c>
      <c r="G64" t="n">
        <v>79.59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4</v>
      </c>
      <c r="N64" t="n">
        <v>52.58</v>
      </c>
      <c r="O64" t="n">
        <v>28521.51</v>
      </c>
      <c r="P64" t="n">
        <v>106.36</v>
      </c>
      <c r="Q64" t="n">
        <v>198.05</v>
      </c>
      <c r="R64" t="n">
        <v>30.63</v>
      </c>
      <c r="S64" t="n">
        <v>21.27</v>
      </c>
      <c r="T64" t="n">
        <v>1975.49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245.5606619388835</v>
      </c>
      <c r="AB64" t="n">
        <v>335.9869310364469</v>
      </c>
      <c r="AC64" t="n">
        <v>303.9208098990478</v>
      </c>
      <c r="AD64" t="n">
        <v>245560.6619388835</v>
      </c>
      <c r="AE64" t="n">
        <v>335986.9310364469</v>
      </c>
      <c r="AF64" t="n">
        <v>3.617845799516627e-06</v>
      </c>
      <c r="AG64" t="n">
        <v>9.348958333333334</v>
      </c>
      <c r="AH64" t="n">
        <v>303920.8098990478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9.2829</v>
      </c>
      <c r="E65" t="n">
        <v>10.77</v>
      </c>
      <c r="F65" t="n">
        <v>7.96</v>
      </c>
      <c r="G65" t="n">
        <v>79.64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4</v>
      </c>
      <c r="N65" t="n">
        <v>52.76</v>
      </c>
      <c r="O65" t="n">
        <v>28573.75</v>
      </c>
      <c r="P65" t="n">
        <v>106.52</v>
      </c>
      <c r="Q65" t="n">
        <v>198.06</v>
      </c>
      <c r="R65" t="n">
        <v>30.71</v>
      </c>
      <c r="S65" t="n">
        <v>21.27</v>
      </c>
      <c r="T65" t="n">
        <v>2012.65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245.6989688284525</v>
      </c>
      <c r="AB65" t="n">
        <v>336.1761686244243</v>
      </c>
      <c r="AC65" t="n">
        <v>304.0919869172254</v>
      </c>
      <c r="AD65" t="n">
        <v>245698.9688284525</v>
      </c>
      <c r="AE65" t="n">
        <v>336176.1686244243</v>
      </c>
      <c r="AF65" t="n">
        <v>3.615976051372557e-06</v>
      </c>
      <c r="AG65" t="n">
        <v>9.348958333333334</v>
      </c>
      <c r="AH65" t="n">
        <v>304091.9869172254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9.289099999999999</v>
      </c>
      <c r="E66" t="n">
        <v>10.77</v>
      </c>
      <c r="F66" t="n">
        <v>7.96</v>
      </c>
      <c r="G66" t="n">
        <v>79.56999999999999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4</v>
      </c>
      <c r="N66" t="n">
        <v>52.93</v>
      </c>
      <c r="O66" t="n">
        <v>28626.06</v>
      </c>
      <c r="P66" t="n">
        <v>106.2</v>
      </c>
      <c r="Q66" t="n">
        <v>198.05</v>
      </c>
      <c r="R66" t="n">
        <v>30.47</v>
      </c>
      <c r="S66" t="n">
        <v>21.27</v>
      </c>
      <c r="T66" t="n">
        <v>1892.55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245.453953760847</v>
      </c>
      <c r="AB66" t="n">
        <v>335.8409281996248</v>
      </c>
      <c r="AC66" t="n">
        <v>303.7887413680557</v>
      </c>
      <c r="AD66" t="n">
        <v>245453.953760847</v>
      </c>
      <c r="AE66" t="n">
        <v>335840.9281996248</v>
      </c>
      <c r="AF66" t="n">
        <v>3.618391142725314e-06</v>
      </c>
      <c r="AG66" t="n">
        <v>9.348958333333334</v>
      </c>
      <c r="AH66" t="n">
        <v>303788.7413680557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9.286199999999999</v>
      </c>
      <c r="E67" t="n">
        <v>10.77</v>
      </c>
      <c r="F67" t="n">
        <v>7.96</v>
      </c>
      <c r="G67" t="n">
        <v>79.61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4</v>
      </c>
      <c r="N67" t="n">
        <v>53.11</v>
      </c>
      <c r="O67" t="n">
        <v>28678.42</v>
      </c>
      <c r="P67" t="n">
        <v>106.02</v>
      </c>
      <c r="Q67" t="n">
        <v>198.05</v>
      </c>
      <c r="R67" t="n">
        <v>30.6</v>
      </c>
      <c r="S67" t="n">
        <v>21.27</v>
      </c>
      <c r="T67" t="n">
        <v>1957.06</v>
      </c>
      <c r="U67" t="n">
        <v>0.7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245.37531717776</v>
      </c>
      <c r="AB67" t="n">
        <v>335.7333341574441</v>
      </c>
      <c r="AC67" t="n">
        <v>303.6914159502515</v>
      </c>
      <c r="AD67" t="n">
        <v>245375.31717776</v>
      </c>
      <c r="AE67" t="n">
        <v>335733.3341574441</v>
      </c>
      <c r="AF67" t="n">
        <v>3.617261503221604e-06</v>
      </c>
      <c r="AG67" t="n">
        <v>9.348958333333334</v>
      </c>
      <c r="AH67" t="n">
        <v>303691.4159502515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9.293900000000001</v>
      </c>
      <c r="E68" t="n">
        <v>10.76</v>
      </c>
      <c r="F68" t="n">
        <v>7.95</v>
      </c>
      <c r="G68" t="n">
        <v>79.52</v>
      </c>
      <c r="H68" t="n">
        <v>1.35</v>
      </c>
      <c r="I68" t="n">
        <v>6</v>
      </c>
      <c r="J68" t="n">
        <v>231.05</v>
      </c>
      <c r="K68" t="n">
        <v>55.27</v>
      </c>
      <c r="L68" t="n">
        <v>17.5</v>
      </c>
      <c r="M68" t="n">
        <v>4</v>
      </c>
      <c r="N68" t="n">
        <v>53.28</v>
      </c>
      <c r="O68" t="n">
        <v>28730.85</v>
      </c>
      <c r="P68" t="n">
        <v>105.85</v>
      </c>
      <c r="Q68" t="n">
        <v>198.05</v>
      </c>
      <c r="R68" t="n">
        <v>30.28</v>
      </c>
      <c r="S68" t="n">
        <v>21.27</v>
      </c>
      <c r="T68" t="n">
        <v>1797.41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245.1747853851243</v>
      </c>
      <c r="AB68" t="n">
        <v>335.4589577119218</v>
      </c>
      <c r="AC68" t="n">
        <v>303.4432256076</v>
      </c>
      <c r="AD68" t="n">
        <v>245174.7853851243</v>
      </c>
      <c r="AE68" t="n">
        <v>335458.9577119218</v>
      </c>
      <c r="AF68" t="n">
        <v>3.620260890869385e-06</v>
      </c>
      <c r="AG68" t="n">
        <v>9.340277777777779</v>
      </c>
      <c r="AH68" t="n">
        <v>303443.2256075999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9.3079</v>
      </c>
      <c r="E69" t="n">
        <v>10.74</v>
      </c>
      <c r="F69" t="n">
        <v>7.94</v>
      </c>
      <c r="G69" t="n">
        <v>79.36</v>
      </c>
      <c r="H69" t="n">
        <v>1.36</v>
      </c>
      <c r="I69" t="n">
        <v>6</v>
      </c>
      <c r="J69" t="n">
        <v>231.48</v>
      </c>
      <c r="K69" t="n">
        <v>55.27</v>
      </c>
      <c r="L69" t="n">
        <v>17.75</v>
      </c>
      <c r="M69" t="n">
        <v>4</v>
      </c>
      <c r="N69" t="n">
        <v>53.46</v>
      </c>
      <c r="O69" t="n">
        <v>28783.34</v>
      </c>
      <c r="P69" t="n">
        <v>105.36</v>
      </c>
      <c r="Q69" t="n">
        <v>198.07</v>
      </c>
      <c r="R69" t="n">
        <v>29.77</v>
      </c>
      <c r="S69" t="n">
        <v>21.27</v>
      </c>
      <c r="T69" t="n">
        <v>1543.66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244.7296294317517</v>
      </c>
      <c r="AB69" t="n">
        <v>334.8498756976229</v>
      </c>
      <c r="AC69" t="n">
        <v>302.8922735258936</v>
      </c>
      <c r="AD69" t="n">
        <v>244729.6294317517</v>
      </c>
      <c r="AE69" t="n">
        <v>334849.8756976229</v>
      </c>
      <c r="AF69" t="n">
        <v>3.625714322956256e-06</v>
      </c>
      <c r="AG69" t="n">
        <v>9.322916666666666</v>
      </c>
      <c r="AH69" t="n">
        <v>302892.2735258936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9.294600000000001</v>
      </c>
      <c r="E70" t="n">
        <v>10.76</v>
      </c>
      <c r="F70" t="n">
        <v>7.95</v>
      </c>
      <c r="G70" t="n">
        <v>79.51000000000001</v>
      </c>
      <c r="H70" t="n">
        <v>1.38</v>
      </c>
      <c r="I70" t="n">
        <v>6</v>
      </c>
      <c r="J70" t="n">
        <v>231.91</v>
      </c>
      <c r="K70" t="n">
        <v>55.27</v>
      </c>
      <c r="L70" t="n">
        <v>18</v>
      </c>
      <c r="M70" t="n">
        <v>4</v>
      </c>
      <c r="N70" t="n">
        <v>53.63</v>
      </c>
      <c r="O70" t="n">
        <v>28835.89</v>
      </c>
      <c r="P70" t="n">
        <v>105.33</v>
      </c>
      <c r="Q70" t="n">
        <v>198.05</v>
      </c>
      <c r="R70" t="n">
        <v>30.4</v>
      </c>
      <c r="S70" t="n">
        <v>21.27</v>
      </c>
      <c r="T70" t="n">
        <v>1857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244.8638733368196</v>
      </c>
      <c r="AB70" t="n">
        <v>335.0335541309598</v>
      </c>
      <c r="AC70" t="n">
        <v>303.0584219473473</v>
      </c>
      <c r="AD70" t="n">
        <v>244863.8733368196</v>
      </c>
      <c r="AE70" t="n">
        <v>335033.5541309598</v>
      </c>
      <c r="AF70" t="n">
        <v>3.620533562473728e-06</v>
      </c>
      <c r="AG70" t="n">
        <v>9.340277777777779</v>
      </c>
      <c r="AH70" t="n">
        <v>303058.4219473472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9.2843</v>
      </c>
      <c r="E71" t="n">
        <v>10.77</v>
      </c>
      <c r="F71" t="n">
        <v>7.96</v>
      </c>
      <c r="G71" t="n">
        <v>79.63</v>
      </c>
      <c r="H71" t="n">
        <v>1.4</v>
      </c>
      <c r="I71" t="n">
        <v>6</v>
      </c>
      <c r="J71" t="n">
        <v>232.33</v>
      </c>
      <c r="K71" t="n">
        <v>55.27</v>
      </c>
      <c r="L71" t="n">
        <v>18.25</v>
      </c>
      <c r="M71" t="n">
        <v>4</v>
      </c>
      <c r="N71" t="n">
        <v>53.81</v>
      </c>
      <c r="O71" t="n">
        <v>28888.51</v>
      </c>
      <c r="P71" t="n">
        <v>105.31</v>
      </c>
      <c r="Q71" t="n">
        <v>198.05</v>
      </c>
      <c r="R71" t="n">
        <v>30.73</v>
      </c>
      <c r="S71" t="n">
        <v>21.27</v>
      </c>
      <c r="T71" t="n">
        <v>2022.16</v>
      </c>
      <c r="U71" t="n">
        <v>0.6899999999999999</v>
      </c>
      <c r="V71" t="n">
        <v>0.76</v>
      </c>
      <c r="W71" t="n">
        <v>0.12</v>
      </c>
      <c r="X71" t="n">
        <v>0.11</v>
      </c>
      <c r="Y71" t="n">
        <v>1</v>
      </c>
      <c r="Z71" t="n">
        <v>10</v>
      </c>
      <c r="AA71" t="n">
        <v>244.976730957902</v>
      </c>
      <c r="AB71" t="n">
        <v>335.1879709070517</v>
      </c>
      <c r="AC71" t="n">
        <v>303.1981014030542</v>
      </c>
      <c r="AD71" t="n">
        <v>244976.730957902</v>
      </c>
      <c r="AE71" t="n">
        <v>335187.9709070517</v>
      </c>
      <c r="AF71" t="n">
        <v>3.616521394581244e-06</v>
      </c>
      <c r="AG71" t="n">
        <v>9.348958333333334</v>
      </c>
      <c r="AH71" t="n">
        <v>303198.1014030543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9.286199999999999</v>
      </c>
      <c r="E72" t="n">
        <v>10.77</v>
      </c>
      <c r="F72" t="n">
        <v>7.96</v>
      </c>
      <c r="G72" t="n">
        <v>79.61</v>
      </c>
      <c r="H72" t="n">
        <v>1.41</v>
      </c>
      <c r="I72" t="n">
        <v>6</v>
      </c>
      <c r="J72" t="n">
        <v>232.76</v>
      </c>
      <c r="K72" t="n">
        <v>55.27</v>
      </c>
      <c r="L72" t="n">
        <v>18.5</v>
      </c>
      <c r="M72" t="n">
        <v>4</v>
      </c>
      <c r="N72" t="n">
        <v>53.99</v>
      </c>
      <c r="O72" t="n">
        <v>28941.18</v>
      </c>
      <c r="P72" t="n">
        <v>104.89</v>
      </c>
      <c r="Q72" t="n">
        <v>198.05</v>
      </c>
      <c r="R72" t="n">
        <v>30.68</v>
      </c>
      <c r="S72" t="n">
        <v>21.27</v>
      </c>
      <c r="T72" t="n">
        <v>2000.2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244.7131073200504</v>
      </c>
      <c r="AB72" t="n">
        <v>334.8272694154892</v>
      </c>
      <c r="AC72" t="n">
        <v>302.8718247555985</v>
      </c>
      <c r="AD72" t="n">
        <v>244713.1073200504</v>
      </c>
      <c r="AE72" t="n">
        <v>334827.2694154892</v>
      </c>
      <c r="AF72" t="n">
        <v>3.617261503221604e-06</v>
      </c>
      <c r="AG72" t="n">
        <v>9.348958333333334</v>
      </c>
      <c r="AH72" t="n">
        <v>302871.8247555986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9.34</v>
      </c>
      <c r="E73" t="n">
        <v>10.71</v>
      </c>
      <c r="F73" t="n">
        <v>7.94</v>
      </c>
      <c r="G73" t="n">
        <v>95.27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104.18</v>
      </c>
      <c r="Q73" t="n">
        <v>198.05</v>
      </c>
      <c r="R73" t="n">
        <v>29.99</v>
      </c>
      <c r="S73" t="n">
        <v>21.27</v>
      </c>
      <c r="T73" t="n">
        <v>1659.1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243.7491211710693</v>
      </c>
      <c r="AB73" t="n">
        <v>333.5083010383865</v>
      </c>
      <c r="AC73" t="n">
        <v>301.6787368692225</v>
      </c>
      <c r="AD73" t="n">
        <v>243749.1211710693</v>
      </c>
      <c r="AE73" t="n">
        <v>333508.3010383865</v>
      </c>
      <c r="AF73" t="n">
        <v>3.638218263669724e-06</v>
      </c>
      <c r="AG73" t="n">
        <v>9.296875</v>
      </c>
      <c r="AH73" t="n">
        <v>301678.7368692225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9.3497</v>
      </c>
      <c r="E74" t="n">
        <v>10.7</v>
      </c>
      <c r="F74" t="n">
        <v>7.93</v>
      </c>
      <c r="G74" t="n">
        <v>95.14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104.1</v>
      </c>
      <c r="Q74" t="n">
        <v>198.05</v>
      </c>
      <c r="R74" t="n">
        <v>29.56</v>
      </c>
      <c r="S74" t="n">
        <v>21.27</v>
      </c>
      <c r="T74" t="n">
        <v>1443.19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243.5854840609527</v>
      </c>
      <c r="AB74" t="n">
        <v>333.2844055251653</v>
      </c>
      <c r="AC74" t="n">
        <v>301.4762096295436</v>
      </c>
      <c r="AD74" t="n">
        <v>243585.4840609527</v>
      </c>
      <c r="AE74" t="n">
        <v>333284.4055251653</v>
      </c>
      <c r="AF74" t="n">
        <v>3.6419967130442e-06</v>
      </c>
      <c r="AG74" t="n">
        <v>9.288194444444445</v>
      </c>
      <c r="AH74" t="n">
        <v>301476.2096295436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9.346299999999999</v>
      </c>
      <c r="E75" t="n">
        <v>10.7</v>
      </c>
      <c r="F75" t="n">
        <v>7.93</v>
      </c>
      <c r="G75" t="n">
        <v>95.18000000000001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104.31</v>
      </c>
      <c r="Q75" t="n">
        <v>198.05</v>
      </c>
      <c r="R75" t="n">
        <v>29.72</v>
      </c>
      <c r="S75" t="n">
        <v>21.27</v>
      </c>
      <c r="T75" t="n">
        <v>1524.03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243.7383533014925</v>
      </c>
      <c r="AB75" t="n">
        <v>333.4935679641865</v>
      </c>
      <c r="AC75" t="n">
        <v>301.6654098989462</v>
      </c>
      <c r="AD75" t="n">
        <v>243738.3533014925</v>
      </c>
      <c r="AE75" t="n">
        <v>333493.5679641865</v>
      </c>
      <c r="AF75" t="n">
        <v>3.640672308108816e-06</v>
      </c>
      <c r="AG75" t="n">
        <v>9.288194444444445</v>
      </c>
      <c r="AH75" t="n">
        <v>301665.4098989462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9.3477</v>
      </c>
      <c r="E76" t="n">
        <v>10.7</v>
      </c>
      <c r="F76" t="n">
        <v>7.93</v>
      </c>
      <c r="G76" t="n">
        <v>95.16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104.44</v>
      </c>
      <c r="Q76" t="n">
        <v>198.06</v>
      </c>
      <c r="R76" t="n">
        <v>29.56</v>
      </c>
      <c r="S76" t="n">
        <v>21.27</v>
      </c>
      <c r="T76" t="n">
        <v>1444.26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243.8014165448476</v>
      </c>
      <c r="AB76" t="n">
        <v>333.579853875899</v>
      </c>
      <c r="AC76" t="n">
        <v>301.7434608043478</v>
      </c>
      <c r="AD76" t="n">
        <v>243801.4165448476</v>
      </c>
      <c r="AE76" t="n">
        <v>333579.853875899</v>
      </c>
      <c r="AF76" t="n">
        <v>3.641217651317503e-06</v>
      </c>
      <c r="AG76" t="n">
        <v>9.288194444444445</v>
      </c>
      <c r="AH76" t="n">
        <v>301743.4608043478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9.3621</v>
      </c>
      <c r="E77" t="n">
        <v>10.68</v>
      </c>
      <c r="F77" t="n">
        <v>7.91</v>
      </c>
      <c r="G77" t="n">
        <v>94.97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104.13</v>
      </c>
      <c r="Q77" t="n">
        <v>198.05</v>
      </c>
      <c r="R77" t="n">
        <v>29.13</v>
      </c>
      <c r="S77" t="n">
        <v>21.27</v>
      </c>
      <c r="T77" t="n">
        <v>1228.28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243.4323082238038</v>
      </c>
      <c r="AB77" t="n">
        <v>333.0748235871372</v>
      </c>
      <c r="AC77" t="n">
        <v>301.2866298975308</v>
      </c>
      <c r="AD77" t="n">
        <v>243432.3082238038</v>
      </c>
      <c r="AE77" t="n">
        <v>333074.8235871372</v>
      </c>
      <c r="AF77" t="n">
        <v>3.646826895749713e-06</v>
      </c>
      <c r="AG77" t="n">
        <v>9.270833333333334</v>
      </c>
      <c r="AH77" t="n">
        <v>301286.6298975308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9.350199999999999</v>
      </c>
      <c r="E78" t="n">
        <v>10.7</v>
      </c>
      <c r="F78" t="n">
        <v>7.93</v>
      </c>
      <c r="G78" t="n">
        <v>95.13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104.5</v>
      </c>
      <c r="Q78" t="n">
        <v>198.05</v>
      </c>
      <c r="R78" t="n">
        <v>29.59</v>
      </c>
      <c r="S78" t="n">
        <v>21.27</v>
      </c>
      <c r="T78" t="n">
        <v>1459.3</v>
      </c>
      <c r="U78" t="n">
        <v>0.72</v>
      </c>
      <c r="V78" t="n">
        <v>0.77</v>
      </c>
      <c r="W78" t="n">
        <v>0.11</v>
      </c>
      <c r="X78" t="n">
        <v>0.07000000000000001</v>
      </c>
      <c r="Y78" t="n">
        <v>1</v>
      </c>
      <c r="Z78" t="n">
        <v>10</v>
      </c>
      <c r="AA78" t="n">
        <v>243.8137927479379</v>
      </c>
      <c r="AB78" t="n">
        <v>333.5967875429666</v>
      </c>
      <c r="AC78" t="n">
        <v>301.7587783459971</v>
      </c>
      <c r="AD78" t="n">
        <v>243813.7927479379</v>
      </c>
      <c r="AE78" t="n">
        <v>333596.7875429667</v>
      </c>
      <c r="AF78" t="n">
        <v>3.642191478475873e-06</v>
      </c>
      <c r="AG78" t="n">
        <v>9.288194444444445</v>
      </c>
      <c r="AH78" t="n">
        <v>301758.7783459971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9.3378</v>
      </c>
      <c r="E79" t="n">
        <v>10.71</v>
      </c>
      <c r="F79" t="n">
        <v>7.94</v>
      </c>
      <c r="G79" t="n">
        <v>95.3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104.56</v>
      </c>
      <c r="Q79" t="n">
        <v>198.05</v>
      </c>
      <c r="R79" t="n">
        <v>30.1</v>
      </c>
      <c r="S79" t="n">
        <v>21.27</v>
      </c>
      <c r="T79" t="n">
        <v>1713.59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243.9904340114299</v>
      </c>
      <c r="AB79" t="n">
        <v>333.8384759125388</v>
      </c>
      <c r="AC79" t="n">
        <v>301.9774003167891</v>
      </c>
      <c r="AD79" t="n">
        <v>243990.4340114299</v>
      </c>
      <c r="AE79" t="n">
        <v>333838.4759125388</v>
      </c>
      <c r="AF79" t="n">
        <v>3.637361295770359e-06</v>
      </c>
      <c r="AG79" t="n">
        <v>9.296875</v>
      </c>
      <c r="AH79" t="n">
        <v>301977.4003167891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9.3446</v>
      </c>
      <c r="E80" t="n">
        <v>10.7</v>
      </c>
      <c r="F80" t="n">
        <v>7.93</v>
      </c>
      <c r="G80" t="n">
        <v>95.20999999999999</v>
      </c>
      <c r="H80" t="n">
        <v>1.54</v>
      </c>
      <c r="I80" t="n">
        <v>5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104.48</v>
      </c>
      <c r="Q80" t="n">
        <v>198.07</v>
      </c>
      <c r="R80" t="n">
        <v>29.77</v>
      </c>
      <c r="S80" t="n">
        <v>21.27</v>
      </c>
      <c r="T80" t="n">
        <v>1548.08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243.8526832969968</v>
      </c>
      <c r="AB80" t="n">
        <v>333.6499993079189</v>
      </c>
      <c r="AC80" t="n">
        <v>301.8069116547855</v>
      </c>
      <c r="AD80" t="n">
        <v>243852.6832969968</v>
      </c>
      <c r="AE80" t="n">
        <v>333649.9993079189</v>
      </c>
      <c r="AF80" t="n">
        <v>3.640010105641124e-06</v>
      </c>
      <c r="AG80" t="n">
        <v>9.288194444444445</v>
      </c>
      <c r="AH80" t="n">
        <v>301806.9116547855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9.34</v>
      </c>
      <c r="E81" t="n">
        <v>10.71</v>
      </c>
      <c r="F81" t="n">
        <v>7.94</v>
      </c>
      <c r="G81" t="n">
        <v>95.27</v>
      </c>
      <c r="H81" t="n">
        <v>1.56</v>
      </c>
      <c r="I81" t="n">
        <v>5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104.58</v>
      </c>
      <c r="Q81" t="n">
        <v>198.05</v>
      </c>
      <c r="R81" t="n">
        <v>29.98</v>
      </c>
      <c r="S81" t="n">
        <v>21.27</v>
      </c>
      <c r="T81" t="n">
        <v>1654.82</v>
      </c>
      <c r="U81" t="n">
        <v>0.71</v>
      </c>
      <c r="V81" t="n">
        <v>0.76</v>
      </c>
      <c r="W81" t="n">
        <v>0.12</v>
      </c>
      <c r="X81" t="n">
        <v>0.09</v>
      </c>
      <c r="Y81" t="n">
        <v>1</v>
      </c>
      <c r="Z81" t="n">
        <v>10</v>
      </c>
      <c r="AA81" t="n">
        <v>243.982181495136</v>
      </c>
      <c r="AB81" t="n">
        <v>333.8271844556703</v>
      </c>
      <c r="AC81" t="n">
        <v>301.9671865007165</v>
      </c>
      <c r="AD81" t="n">
        <v>243982.1814951361</v>
      </c>
      <c r="AE81" t="n">
        <v>333827.1844556703</v>
      </c>
      <c r="AF81" t="n">
        <v>3.638218263669724e-06</v>
      </c>
      <c r="AG81" t="n">
        <v>9.296875</v>
      </c>
      <c r="AH81" t="n">
        <v>301967.1865007165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9.343400000000001</v>
      </c>
      <c r="E82" t="n">
        <v>10.7</v>
      </c>
      <c r="F82" t="n">
        <v>7.94</v>
      </c>
      <c r="G82" t="n">
        <v>95.22</v>
      </c>
      <c r="H82" t="n">
        <v>1.58</v>
      </c>
      <c r="I82" t="n">
        <v>5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104.52</v>
      </c>
      <c r="Q82" t="n">
        <v>198.05</v>
      </c>
      <c r="R82" t="n">
        <v>29.83</v>
      </c>
      <c r="S82" t="n">
        <v>21.27</v>
      </c>
      <c r="T82" t="n">
        <v>1577.81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243.9164862697268</v>
      </c>
      <c r="AB82" t="n">
        <v>333.7372973499966</v>
      </c>
      <c r="AC82" t="n">
        <v>301.8858780942509</v>
      </c>
      <c r="AD82" t="n">
        <v>243916.4862697268</v>
      </c>
      <c r="AE82" t="n">
        <v>333737.2973499966</v>
      </c>
      <c r="AF82" t="n">
        <v>3.639542668605108e-06</v>
      </c>
      <c r="AG82" t="n">
        <v>9.288194444444445</v>
      </c>
      <c r="AH82" t="n">
        <v>301885.8780942509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9.3443</v>
      </c>
      <c r="E83" t="n">
        <v>10.7</v>
      </c>
      <c r="F83" t="n">
        <v>7.93</v>
      </c>
      <c r="G83" t="n">
        <v>95.20999999999999</v>
      </c>
      <c r="H83" t="n">
        <v>1.59</v>
      </c>
      <c r="I83" t="n">
        <v>5</v>
      </c>
      <c r="J83" t="n">
        <v>237.49</v>
      </c>
      <c r="K83" t="n">
        <v>55.27</v>
      </c>
      <c r="L83" t="n">
        <v>21.25</v>
      </c>
      <c r="M83" t="n">
        <v>3</v>
      </c>
      <c r="N83" t="n">
        <v>55.97</v>
      </c>
      <c r="O83" t="n">
        <v>29524.81</v>
      </c>
      <c r="P83" t="n">
        <v>104.54</v>
      </c>
      <c r="Q83" t="n">
        <v>198.09</v>
      </c>
      <c r="R83" t="n">
        <v>29.78</v>
      </c>
      <c r="S83" t="n">
        <v>21.27</v>
      </c>
      <c r="T83" t="n">
        <v>1553.52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243.8903349775752</v>
      </c>
      <c r="AB83" t="n">
        <v>333.7015159983612</v>
      </c>
      <c r="AC83" t="n">
        <v>301.8535116645961</v>
      </c>
      <c r="AD83" t="n">
        <v>243890.3349775751</v>
      </c>
      <c r="AE83" t="n">
        <v>333701.5159983612</v>
      </c>
      <c r="AF83" t="n">
        <v>3.639893246382121e-06</v>
      </c>
      <c r="AG83" t="n">
        <v>9.288194444444445</v>
      </c>
      <c r="AH83" t="n">
        <v>301853.511664596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9.347</v>
      </c>
      <c r="E84" t="n">
        <v>10.7</v>
      </c>
      <c r="F84" t="n">
        <v>7.93</v>
      </c>
      <c r="G84" t="n">
        <v>95.17</v>
      </c>
      <c r="H84" t="n">
        <v>1.61</v>
      </c>
      <c r="I84" t="n">
        <v>5</v>
      </c>
      <c r="J84" t="n">
        <v>237.93</v>
      </c>
      <c r="K84" t="n">
        <v>55.27</v>
      </c>
      <c r="L84" t="n">
        <v>21.5</v>
      </c>
      <c r="M84" t="n">
        <v>3</v>
      </c>
      <c r="N84" t="n">
        <v>56.15</v>
      </c>
      <c r="O84" t="n">
        <v>29578.26</v>
      </c>
      <c r="P84" t="n">
        <v>104.38</v>
      </c>
      <c r="Q84" t="n">
        <v>198.05</v>
      </c>
      <c r="R84" t="n">
        <v>29.63</v>
      </c>
      <c r="S84" t="n">
        <v>21.27</v>
      </c>
      <c r="T84" t="n">
        <v>1478.29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243.7727983568889</v>
      </c>
      <c r="AB84" t="n">
        <v>333.5406972085885</v>
      </c>
      <c r="AC84" t="n">
        <v>301.7080411944087</v>
      </c>
      <c r="AD84" t="n">
        <v>243772.7983568889</v>
      </c>
      <c r="AE84" t="n">
        <v>333540.6972085885</v>
      </c>
      <c r="AF84" t="n">
        <v>3.640944979713159e-06</v>
      </c>
      <c r="AG84" t="n">
        <v>9.288194444444445</v>
      </c>
      <c r="AH84" t="n">
        <v>301708.0411944087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9.3565</v>
      </c>
      <c r="E85" t="n">
        <v>10.69</v>
      </c>
      <c r="F85" t="n">
        <v>7.92</v>
      </c>
      <c r="G85" t="n">
        <v>95.04000000000001</v>
      </c>
      <c r="H85" t="n">
        <v>1.62</v>
      </c>
      <c r="I85" t="n">
        <v>5</v>
      </c>
      <c r="J85" t="n">
        <v>238.36</v>
      </c>
      <c r="K85" t="n">
        <v>55.27</v>
      </c>
      <c r="L85" t="n">
        <v>21.75</v>
      </c>
      <c r="M85" t="n">
        <v>3</v>
      </c>
      <c r="N85" t="n">
        <v>56.34</v>
      </c>
      <c r="O85" t="n">
        <v>29631.77</v>
      </c>
      <c r="P85" t="n">
        <v>104.03</v>
      </c>
      <c r="Q85" t="n">
        <v>198.06</v>
      </c>
      <c r="R85" t="n">
        <v>29.3</v>
      </c>
      <c r="S85" t="n">
        <v>21.27</v>
      </c>
      <c r="T85" t="n">
        <v>1313.9</v>
      </c>
      <c r="U85" t="n">
        <v>0.73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243.4540190814455</v>
      </c>
      <c r="AB85" t="n">
        <v>333.1045293403781</v>
      </c>
      <c r="AC85" t="n">
        <v>301.3135005753747</v>
      </c>
      <c r="AD85" t="n">
        <v>243454.0190814455</v>
      </c>
      <c r="AE85" t="n">
        <v>333104.5293403781</v>
      </c>
      <c r="AF85" t="n">
        <v>3.644645522914965e-06</v>
      </c>
      <c r="AG85" t="n">
        <v>9.279513888888889</v>
      </c>
      <c r="AH85" t="n">
        <v>301313.5005753747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9.346500000000001</v>
      </c>
      <c r="E86" t="n">
        <v>10.7</v>
      </c>
      <c r="F86" t="n">
        <v>7.93</v>
      </c>
      <c r="G86" t="n">
        <v>95.18000000000001</v>
      </c>
      <c r="H86" t="n">
        <v>1.64</v>
      </c>
      <c r="I86" t="n">
        <v>5</v>
      </c>
      <c r="J86" t="n">
        <v>238.79</v>
      </c>
      <c r="K86" t="n">
        <v>55.27</v>
      </c>
      <c r="L86" t="n">
        <v>22</v>
      </c>
      <c r="M86" t="n">
        <v>3</v>
      </c>
      <c r="N86" t="n">
        <v>56.52</v>
      </c>
      <c r="O86" t="n">
        <v>29685.34</v>
      </c>
      <c r="P86" t="n">
        <v>104.03</v>
      </c>
      <c r="Q86" t="n">
        <v>198.05</v>
      </c>
      <c r="R86" t="n">
        <v>29.76</v>
      </c>
      <c r="S86" t="n">
        <v>21.27</v>
      </c>
      <c r="T86" t="n">
        <v>1542.65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243.5735215902326</v>
      </c>
      <c r="AB86" t="n">
        <v>333.268037944979</v>
      </c>
      <c r="AC86" t="n">
        <v>301.4614041482383</v>
      </c>
      <c r="AD86" t="n">
        <v>243573.5215902326</v>
      </c>
      <c r="AE86" t="n">
        <v>333268.037944979</v>
      </c>
      <c r="AF86" t="n">
        <v>3.640750214281486e-06</v>
      </c>
      <c r="AG86" t="n">
        <v>9.288194444444445</v>
      </c>
      <c r="AH86" t="n">
        <v>301461.4041482383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9.333399999999999</v>
      </c>
      <c r="E87" t="n">
        <v>10.71</v>
      </c>
      <c r="F87" t="n">
        <v>7.95</v>
      </c>
      <c r="G87" t="n">
        <v>95.36</v>
      </c>
      <c r="H87" t="n">
        <v>1.65</v>
      </c>
      <c r="I87" t="n">
        <v>5</v>
      </c>
      <c r="J87" t="n">
        <v>239.23</v>
      </c>
      <c r="K87" t="n">
        <v>55.27</v>
      </c>
      <c r="L87" t="n">
        <v>22.25</v>
      </c>
      <c r="M87" t="n">
        <v>3</v>
      </c>
      <c r="N87" t="n">
        <v>56.71</v>
      </c>
      <c r="O87" t="n">
        <v>29738.98</v>
      </c>
      <c r="P87" t="n">
        <v>104.08</v>
      </c>
      <c r="Q87" t="n">
        <v>198.05</v>
      </c>
      <c r="R87" t="n">
        <v>30.23</v>
      </c>
      <c r="S87" t="n">
        <v>21.27</v>
      </c>
      <c r="T87" t="n">
        <v>1780.06</v>
      </c>
      <c r="U87" t="n">
        <v>0.7</v>
      </c>
      <c r="V87" t="n">
        <v>0.76</v>
      </c>
      <c r="W87" t="n">
        <v>0.12</v>
      </c>
      <c r="X87" t="n">
        <v>0.09</v>
      </c>
      <c r="Y87" t="n">
        <v>1</v>
      </c>
      <c r="Z87" t="n">
        <v>10</v>
      </c>
      <c r="AA87" t="n">
        <v>243.7801043618261</v>
      </c>
      <c r="AB87" t="n">
        <v>333.5506936068617</v>
      </c>
      <c r="AC87" t="n">
        <v>301.7170835504608</v>
      </c>
      <c r="AD87" t="n">
        <v>243780.1043618261</v>
      </c>
      <c r="AE87" t="n">
        <v>333550.6936068618</v>
      </c>
      <c r="AF87" t="n">
        <v>3.635647359971627e-06</v>
      </c>
      <c r="AG87" t="n">
        <v>9.296875</v>
      </c>
      <c r="AH87" t="n">
        <v>301717.0835504608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9.3422</v>
      </c>
      <c r="E88" t="n">
        <v>10.7</v>
      </c>
      <c r="F88" t="n">
        <v>7.94</v>
      </c>
      <c r="G88" t="n">
        <v>95.23999999999999</v>
      </c>
      <c r="H88" t="n">
        <v>1.67</v>
      </c>
      <c r="I88" t="n">
        <v>5</v>
      </c>
      <c r="J88" t="n">
        <v>239.66</v>
      </c>
      <c r="K88" t="n">
        <v>55.27</v>
      </c>
      <c r="L88" t="n">
        <v>22.5</v>
      </c>
      <c r="M88" t="n">
        <v>3</v>
      </c>
      <c r="N88" t="n">
        <v>56.89</v>
      </c>
      <c r="O88" t="n">
        <v>29792.69</v>
      </c>
      <c r="P88" t="n">
        <v>103.67</v>
      </c>
      <c r="Q88" t="n">
        <v>198.05</v>
      </c>
      <c r="R88" t="n">
        <v>29.9</v>
      </c>
      <c r="S88" t="n">
        <v>21.27</v>
      </c>
      <c r="T88" t="n">
        <v>1614.69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243.4321952163238</v>
      </c>
      <c r="AB88" t="n">
        <v>333.0746689653176</v>
      </c>
      <c r="AC88" t="n">
        <v>301.2864900326007</v>
      </c>
      <c r="AD88" t="n">
        <v>243432.1952163238</v>
      </c>
      <c r="AE88" t="n">
        <v>333074.6689653177</v>
      </c>
      <c r="AF88" t="n">
        <v>3.63907523156909e-06</v>
      </c>
      <c r="AG88" t="n">
        <v>9.288194444444445</v>
      </c>
      <c r="AH88" t="n">
        <v>301286.4900326007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9.339</v>
      </c>
      <c r="E89" t="n">
        <v>10.71</v>
      </c>
      <c r="F89" t="n">
        <v>7.94</v>
      </c>
      <c r="G89" t="n">
        <v>95.28</v>
      </c>
      <c r="H89" t="n">
        <v>1.69</v>
      </c>
      <c r="I89" t="n">
        <v>5</v>
      </c>
      <c r="J89" t="n">
        <v>240.1</v>
      </c>
      <c r="K89" t="n">
        <v>55.27</v>
      </c>
      <c r="L89" t="n">
        <v>22.75</v>
      </c>
      <c r="M89" t="n">
        <v>3</v>
      </c>
      <c r="N89" t="n">
        <v>57.08</v>
      </c>
      <c r="O89" t="n">
        <v>29846.46</v>
      </c>
      <c r="P89" t="n">
        <v>103.53</v>
      </c>
      <c r="Q89" t="n">
        <v>198.05</v>
      </c>
      <c r="R89" t="n">
        <v>30.06</v>
      </c>
      <c r="S89" t="n">
        <v>21.27</v>
      </c>
      <c r="T89" t="n">
        <v>1691.59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243.37938069051</v>
      </c>
      <c r="AB89" t="n">
        <v>333.0024058010867</v>
      </c>
      <c r="AC89" t="n">
        <v>301.2211235633419</v>
      </c>
      <c r="AD89" t="n">
        <v>243379.38069051</v>
      </c>
      <c r="AE89" t="n">
        <v>333002.4058010867</v>
      </c>
      <c r="AF89" t="n">
        <v>3.637828732806376e-06</v>
      </c>
      <c r="AG89" t="n">
        <v>9.296875</v>
      </c>
      <c r="AH89" t="n">
        <v>301221.1235633419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9.3409</v>
      </c>
      <c r="E90" t="n">
        <v>10.71</v>
      </c>
      <c r="F90" t="n">
        <v>7.94</v>
      </c>
      <c r="G90" t="n">
        <v>95.26000000000001</v>
      </c>
      <c r="H90" t="n">
        <v>1.7</v>
      </c>
      <c r="I90" t="n">
        <v>5</v>
      </c>
      <c r="J90" t="n">
        <v>240.54</v>
      </c>
      <c r="K90" t="n">
        <v>55.27</v>
      </c>
      <c r="L90" t="n">
        <v>23</v>
      </c>
      <c r="M90" t="n">
        <v>3</v>
      </c>
      <c r="N90" t="n">
        <v>57.26</v>
      </c>
      <c r="O90" t="n">
        <v>29900.43</v>
      </c>
      <c r="P90" t="n">
        <v>103.26</v>
      </c>
      <c r="Q90" t="n">
        <v>198.05</v>
      </c>
      <c r="R90" t="n">
        <v>29.93</v>
      </c>
      <c r="S90" t="n">
        <v>21.27</v>
      </c>
      <c r="T90" t="n">
        <v>1626.43</v>
      </c>
      <c r="U90" t="n">
        <v>0.71</v>
      </c>
      <c r="V90" t="n">
        <v>0.76</v>
      </c>
      <c r="W90" t="n">
        <v>0.12</v>
      </c>
      <c r="X90" t="n">
        <v>0.09</v>
      </c>
      <c r="Y90" t="n">
        <v>1</v>
      </c>
      <c r="Z90" t="n">
        <v>10</v>
      </c>
      <c r="AA90" t="n">
        <v>243.2050149361109</v>
      </c>
      <c r="AB90" t="n">
        <v>332.7638308834438</v>
      </c>
      <c r="AC90" t="n">
        <v>301.0053179009968</v>
      </c>
      <c r="AD90" t="n">
        <v>243205.0149361109</v>
      </c>
      <c r="AE90" t="n">
        <v>332763.8308834438</v>
      </c>
      <c r="AF90" t="n">
        <v>3.638568841446737e-06</v>
      </c>
      <c r="AG90" t="n">
        <v>9.296875</v>
      </c>
      <c r="AH90" t="n">
        <v>301005.3179009968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9.3446</v>
      </c>
      <c r="E91" t="n">
        <v>10.7</v>
      </c>
      <c r="F91" t="n">
        <v>7.93</v>
      </c>
      <c r="G91" t="n">
        <v>95.20999999999999</v>
      </c>
      <c r="H91" t="n">
        <v>1.72</v>
      </c>
      <c r="I91" t="n">
        <v>5</v>
      </c>
      <c r="J91" t="n">
        <v>240.97</v>
      </c>
      <c r="K91" t="n">
        <v>55.27</v>
      </c>
      <c r="L91" t="n">
        <v>23.25</v>
      </c>
      <c r="M91" t="n">
        <v>3</v>
      </c>
      <c r="N91" t="n">
        <v>57.45</v>
      </c>
      <c r="O91" t="n">
        <v>29954.34</v>
      </c>
      <c r="P91" t="n">
        <v>102.72</v>
      </c>
      <c r="Q91" t="n">
        <v>198.05</v>
      </c>
      <c r="R91" t="n">
        <v>29.76</v>
      </c>
      <c r="S91" t="n">
        <v>21.27</v>
      </c>
      <c r="T91" t="n">
        <v>1541.61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242.8277226696989</v>
      </c>
      <c r="AB91" t="n">
        <v>332.2476029595792</v>
      </c>
      <c r="AC91" t="n">
        <v>300.5383580456552</v>
      </c>
      <c r="AD91" t="n">
        <v>242827.7226696989</v>
      </c>
      <c r="AE91" t="n">
        <v>332247.6029595792</v>
      </c>
      <c r="AF91" t="n">
        <v>3.640010105641124e-06</v>
      </c>
      <c r="AG91" t="n">
        <v>9.288194444444445</v>
      </c>
      <c r="AH91" t="n">
        <v>300538.3580456552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9.347300000000001</v>
      </c>
      <c r="E92" t="n">
        <v>10.7</v>
      </c>
      <c r="F92" t="n">
        <v>7.93</v>
      </c>
      <c r="G92" t="n">
        <v>95.17</v>
      </c>
      <c r="H92" t="n">
        <v>1.73</v>
      </c>
      <c r="I92" t="n">
        <v>5</v>
      </c>
      <c r="J92" t="n">
        <v>241.41</v>
      </c>
      <c r="K92" t="n">
        <v>55.27</v>
      </c>
      <c r="L92" t="n">
        <v>23.5</v>
      </c>
      <c r="M92" t="n">
        <v>3</v>
      </c>
      <c r="N92" t="n">
        <v>57.64</v>
      </c>
      <c r="O92" t="n">
        <v>30008.32</v>
      </c>
      <c r="P92" t="n">
        <v>102.38</v>
      </c>
      <c r="Q92" t="n">
        <v>198.05</v>
      </c>
      <c r="R92" t="n">
        <v>29.6</v>
      </c>
      <c r="S92" t="n">
        <v>21.27</v>
      </c>
      <c r="T92" t="n">
        <v>1461.26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242.6057015210917</v>
      </c>
      <c r="AB92" t="n">
        <v>331.9438238291731</v>
      </c>
      <c r="AC92" t="n">
        <v>300.2635711690984</v>
      </c>
      <c r="AD92" t="n">
        <v>242605.7015210917</v>
      </c>
      <c r="AE92" t="n">
        <v>331943.8238291731</v>
      </c>
      <c r="AF92" t="n">
        <v>3.641061838972164e-06</v>
      </c>
      <c r="AG92" t="n">
        <v>9.288194444444445</v>
      </c>
      <c r="AH92" t="n">
        <v>300263.5711690984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9.3514</v>
      </c>
      <c r="E93" t="n">
        <v>10.69</v>
      </c>
      <c r="F93" t="n">
        <v>7.93</v>
      </c>
      <c r="G93" t="n">
        <v>95.11</v>
      </c>
      <c r="H93" t="n">
        <v>1.75</v>
      </c>
      <c r="I93" t="n">
        <v>5</v>
      </c>
      <c r="J93" t="n">
        <v>241.85</v>
      </c>
      <c r="K93" t="n">
        <v>55.27</v>
      </c>
      <c r="L93" t="n">
        <v>23.75</v>
      </c>
      <c r="M93" t="n">
        <v>3</v>
      </c>
      <c r="N93" t="n">
        <v>57.83</v>
      </c>
      <c r="O93" t="n">
        <v>30062.36</v>
      </c>
      <c r="P93" t="n">
        <v>102.08</v>
      </c>
      <c r="Q93" t="n">
        <v>198.05</v>
      </c>
      <c r="R93" t="n">
        <v>29.52</v>
      </c>
      <c r="S93" t="n">
        <v>21.27</v>
      </c>
      <c r="T93" t="n">
        <v>1422.22</v>
      </c>
      <c r="U93" t="n">
        <v>0.72</v>
      </c>
      <c r="V93" t="n">
        <v>0.77</v>
      </c>
      <c r="W93" t="n">
        <v>0.12</v>
      </c>
      <c r="X93" t="n">
        <v>0.07000000000000001</v>
      </c>
      <c r="Y93" t="n">
        <v>1</v>
      </c>
      <c r="Z93" t="n">
        <v>10</v>
      </c>
      <c r="AA93" t="n">
        <v>242.3946750326625</v>
      </c>
      <c r="AB93" t="n">
        <v>331.6550880778727</v>
      </c>
      <c r="AC93" t="n">
        <v>300.0023919526589</v>
      </c>
      <c r="AD93" t="n">
        <v>242394.6750326625</v>
      </c>
      <c r="AE93" t="n">
        <v>331655.0880778728</v>
      </c>
      <c r="AF93" t="n">
        <v>3.642658915511891e-06</v>
      </c>
      <c r="AG93" t="n">
        <v>9.279513888888889</v>
      </c>
      <c r="AH93" t="n">
        <v>300002.3919526588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9.3385</v>
      </c>
      <c r="E94" t="n">
        <v>10.71</v>
      </c>
      <c r="F94" t="n">
        <v>7.94</v>
      </c>
      <c r="G94" t="n">
        <v>95.29000000000001</v>
      </c>
      <c r="H94" t="n">
        <v>1.76</v>
      </c>
      <c r="I94" t="n">
        <v>5</v>
      </c>
      <c r="J94" t="n">
        <v>242.29</v>
      </c>
      <c r="K94" t="n">
        <v>55.27</v>
      </c>
      <c r="L94" t="n">
        <v>24</v>
      </c>
      <c r="M94" t="n">
        <v>3</v>
      </c>
      <c r="N94" t="n">
        <v>58.02</v>
      </c>
      <c r="O94" t="n">
        <v>30116.47</v>
      </c>
      <c r="P94" t="n">
        <v>101.84</v>
      </c>
      <c r="Q94" t="n">
        <v>198.05</v>
      </c>
      <c r="R94" t="n">
        <v>30.12</v>
      </c>
      <c r="S94" t="n">
        <v>21.27</v>
      </c>
      <c r="T94" t="n">
        <v>1722.33</v>
      </c>
      <c r="U94" t="n">
        <v>0.71</v>
      </c>
      <c r="V94" t="n">
        <v>0.76</v>
      </c>
      <c r="W94" t="n">
        <v>0.11</v>
      </c>
      <c r="X94" t="n">
        <v>0.09</v>
      </c>
      <c r="Y94" t="n">
        <v>1</v>
      </c>
      <c r="Z94" t="n">
        <v>10</v>
      </c>
      <c r="AA94" t="n">
        <v>242.3990346511985</v>
      </c>
      <c r="AB94" t="n">
        <v>331.6610531002865</v>
      </c>
      <c r="AC94" t="n">
        <v>300.0077876817054</v>
      </c>
      <c r="AD94" t="n">
        <v>242399.0346511985</v>
      </c>
      <c r="AE94" t="n">
        <v>331661.0531002865</v>
      </c>
      <c r="AF94" t="n">
        <v>3.637633967374702e-06</v>
      </c>
      <c r="AG94" t="n">
        <v>9.296875</v>
      </c>
      <c r="AH94" t="n">
        <v>300007.7876817054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9.3985</v>
      </c>
      <c r="E95" t="n">
        <v>10.64</v>
      </c>
      <c r="F95" t="n">
        <v>7.91</v>
      </c>
      <c r="G95" t="n">
        <v>118.7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101.22</v>
      </c>
      <c r="Q95" t="n">
        <v>198.05</v>
      </c>
      <c r="R95" t="n">
        <v>29.13</v>
      </c>
      <c r="S95" t="n">
        <v>21.27</v>
      </c>
      <c r="T95" t="n">
        <v>1232.65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231.1036180863537</v>
      </c>
      <c r="AB95" t="n">
        <v>316.2061658376644</v>
      </c>
      <c r="AC95" t="n">
        <v>286.0278931683525</v>
      </c>
      <c r="AD95" t="n">
        <v>231103.6180863537</v>
      </c>
      <c r="AE95" t="n">
        <v>316206.1658376644</v>
      </c>
      <c r="AF95" t="n">
        <v>3.661005819175578e-06</v>
      </c>
      <c r="AG95" t="n">
        <v>9.236111111111111</v>
      </c>
      <c r="AH95" t="n">
        <v>286027.8931683525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9.3978</v>
      </c>
      <c r="E96" t="n">
        <v>10.64</v>
      </c>
      <c r="F96" t="n">
        <v>7.91</v>
      </c>
      <c r="G96" t="n">
        <v>118.71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101.38</v>
      </c>
      <c r="Q96" t="n">
        <v>198.05</v>
      </c>
      <c r="R96" t="n">
        <v>29.17</v>
      </c>
      <c r="S96" t="n">
        <v>21.27</v>
      </c>
      <c r="T96" t="n">
        <v>1253.73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231.20237218196</v>
      </c>
      <c r="AB96" t="n">
        <v>316.3412855479961</v>
      </c>
      <c r="AC96" t="n">
        <v>286.1501172431719</v>
      </c>
      <c r="AD96" t="n">
        <v>231202.37218196</v>
      </c>
      <c r="AE96" t="n">
        <v>316341.2855479961</v>
      </c>
      <c r="AF96" t="n">
        <v>3.660733147571235e-06</v>
      </c>
      <c r="AG96" t="n">
        <v>9.236111111111111</v>
      </c>
      <c r="AH96" t="n">
        <v>286150.1172431719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9.3985</v>
      </c>
      <c r="E97" t="n">
        <v>10.64</v>
      </c>
      <c r="F97" t="n">
        <v>7.91</v>
      </c>
      <c r="G97" t="n">
        <v>118.7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101.39</v>
      </c>
      <c r="Q97" t="n">
        <v>198.05</v>
      </c>
      <c r="R97" t="n">
        <v>29.15</v>
      </c>
      <c r="S97" t="n">
        <v>21.27</v>
      </c>
      <c r="T97" t="n">
        <v>1244.5</v>
      </c>
      <c r="U97" t="n">
        <v>0.73</v>
      </c>
      <c r="V97" t="n">
        <v>0.77</v>
      </c>
      <c r="W97" t="n">
        <v>0.11</v>
      </c>
      <c r="X97" t="n">
        <v>0.06</v>
      </c>
      <c r="Y97" t="n">
        <v>1</v>
      </c>
      <c r="Z97" t="n">
        <v>10</v>
      </c>
      <c r="AA97" t="n">
        <v>231.2020521935392</v>
      </c>
      <c r="AB97" t="n">
        <v>316.3408477257219</v>
      </c>
      <c r="AC97" t="n">
        <v>286.1497212060411</v>
      </c>
      <c r="AD97" t="n">
        <v>231202.0521935392</v>
      </c>
      <c r="AE97" t="n">
        <v>316340.8477257219</v>
      </c>
      <c r="AF97" t="n">
        <v>3.661005819175578e-06</v>
      </c>
      <c r="AG97" t="n">
        <v>9.236111111111111</v>
      </c>
      <c r="AH97" t="n">
        <v>286149.7212060411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9.396800000000001</v>
      </c>
      <c r="E98" t="n">
        <v>10.64</v>
      </c>
      <c r="F98" t="n">
        <v>7.92</v>
      </c>
      <c r="G98" t="n">
        <v>118.72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101.56</v>
      </c>
      <c r="Q98" t="n">
        <v>198.05</v>
      </c>
      <c r="R98" t="n">
        <v>29.22</v>
      </c>
      <c r="S98" t="n">
        <v>21.27</v>
      </c>
      <c r="T98" t="n">
        <v>1280.4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  <c r="AA98" t="n">
        <v>231.3448467608009</v>
      </c>
      <c r="AB98" t="n">
        <v>316.536225552301</v>
      </c>
      <c r="AC98" t="n">
        <v>286.326452447066</v>
      </c>
      <c r="AD98" t="n">
        <v>231344.846760801</v>
      </c>
      <c r="AE98" t="n">
        <v>316536.225552301</v>
      </c>
      <c r="AF98" t="n">
        <v>3.660343616707888e-06</v>
      </c>
      <c r="AG98" t="n">
        <v>9.236111111111111</v>
      </c>
      <c r="AH98" t="n">
        <v>286326.452447066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9.408099999999999</v>
      </c>
      <c r="E99" t="n">
        <v>10.63</v>
      </c>
      <c r="F99" t="n">
        <v>7.9</v>
      </c>
      <c r="G99" t="n">
        <v>118.53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101.33</v>
      </c>
      <c r="Q99" t="n">
        <v>198.05</v>
      </c>
      <c r="R99" t="n">
        <v>28.71</v>
      </c>
      <c r="S99" t="n">
        <v>21.27</v>
      </c>
      <c r="T99" t="n">
        <v>1022.43</v>
      </c>
      <c r="U99" t="n">
        <v>0.74</v>
      </c>
      <c r="V99" t="n">
        <v>0.77</v>
      </c>
      <c r="W99" t="n">
        <v>0.12</v>
      </c>
      <c r="X99" t="n">
        <v>0.05</v>
      </c>
      <c r="Y99" t="n">
        <v>1</v>
      </c>
      <c r="Z99" t="n">
        <v>10</v>
      </c>
      <c r="AA99" t="n">
        <v>231.0541691249044</v>
      </c>
      <c r="AB99" t="n">
        <v>316.1385075870753</v>
      </c>
      <c r="AC99" t="n">
        <v>285.9666921262406</v>
      </c>
      <c r="AD99" t="n">
        <v>231054.1691249044</v>
      </c>
      <c r="AE99" t="n">
        <v>316138.5075870752</v>
      </c>
      <c r="AF99" t="n">
        <v>3.664745315463719e-06</v>
      </c>
      <c r="AG99" t="n">
        <v>9.227430555555555</v>
      </c>
      <c r="AH99" t="n">
        <v>285966.6921262406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9.409800000000001</v>
      </c>
      <c r="E100" t="n">
        <v>10.63</v>
      </c>
      <c r="F100" t="n">
        <v>7.9</v>
      </c>
      <c r="G100" t="n">
        <v>118.5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101.29</v>
      </c>
      <c r="Q100" t="n">
        <v>198.05</v>
      </c>
      <c r="R100" t="n">
        <v>28.72</v>
      </c>
      <c r="S100" t="n">
        <v>21.27</v>
      </c>
      <c r="T100" t="n">
        <v>1028.72</v>
      </c>
      <c r="U100" t="n">
        <v>0.74</v>
      </c>
      <c r="V100" t="n">
        <v>0.77</v>
      </c>
      <c r="W100" t="n">
        <v>0.11</v>
      </c>
      <c r="X100" t="n">
        <v>0.05</v>
      </c>
      <c r="Y100" t="n">
        <v>1</v>
      </c>
      <c r="Z100" t="n">
        <v>10</v>
      </c>
      <c r="AA100" t="n">
        <v>231.0162414366175</v>
      </c>
      <c r="AB100" t="n">
        <v>316.0866132507096</v>
      </c>
      <c r="AC100" t="n">
        <v>285.9197505125035</v>
      </c>
      <c r="AD100" t="n">
        <v>231016.2414366175</v>
      </c>
      <c r="AE100" t="n">
        <v>316086.6132507096</v>
      </c>
      <c r="AF100" t="n">
        <v>3.665407517931411e-06</v>
      </c>
      <c r="AG100" t="n">
        <v>9.227430555555555</v>
      </c>
      <c r="AH100" t="n">
        <v>285919.7505125036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9.401</v>
      </c>
      <c r="E101" t="n">
        <v>10.64</v>
      </c>
      <c r="F101" t="n">
        <v>7.91</v>
      </c>
      <c r="G101" t="n">
        <v>118.65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101.39</v>
      </c>
      <c r="Q101" t="n">
        <v>198.05</v>
      </c>
      <c r="R101" t="n">
        <v>29.08</v>
      </c>
      <c r="S101" t="n">
        <v>21.27</v>
      </c>
      <c r="T101" t="n">
        <v>1207.82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231.1802358317347</v>
      </c>
      <c r="AB101" t="n">
        <v>316.310997617031</v>
      </c>
      <c r="AC101" t="n">
        <v>286.1227199498288</v>
      </c>
      <c r="AD101" t="n">
        <v>231180.2358317347</v>
      </c>
      <c r="AE101" t="n">
        <v>316310.997617031</v>
      </c>
      <c r="AF101" t="n">
        <v>3.661979646333948e-06</v>
      </c>
      <c r="AG101" t="n">
        <v>9.236111111111111</v>
      </c>
      <c r="AH101" t="n">
        <v>286122.7199498288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9.3978</v>
      </c>
      <c r="E102" t="n">
        <v>10.64</v>
      </c>
      <c r="F102" t="n">
        <v>7.91</v>
      </c>
      <c r="G102" t="n">
        <v>118.71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101.48</v>
      </c>
      <c r="Q102" t="n">
        <v>198.05</v>
      </c>
      <c r="R102" t="n">
        <v>29.18</v>
      </c>
      <c r="S102" t="n">
        <v>21.27</v>
      </c>
      <c r="T102" t="n">
        <v>1256.41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231.260278910843</v>
      </c>
      <c r="AB102" t="n">
        <v>316.4205160891183</v>
      </c>
      <c r="AC102" t="n">
        <v>286.2217861326502</v>
      </c>
      <c r="AD102" t="n">
        <v>231260.278910843</v>
      </c>
      <c r="AE102" t="n">
        <v>316420.5160891183</v>
      </c>
      <c r="AF102" t="n">
        <v>3.660733147571235e-06</v>
      </c>
      <c r="AG102" t="n">
        <v>9.236111111111111</v>
      </c>
      <c r="AH102" t="n">
        <v>286221.7861326502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9.398</v>
      </c>
      <c r="E103" t="n">
        <v>10.64</v>
      </c>
      <c r="F103" t="n">
        <v>7.91</v>
      </c>
      <c r="G103" t="n">
        <v>118.7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101.35</v>
      </c>
      <c r="Q103" t="n">
        <v>198.05</v>
      </c>
      <c r="R103" t="n">
        <v>29.15</v>
      </c>
      <c r="S103" t="n">
        <v>21.27</v>
      </c>
      <c r="T103" t="n">
        <v>1244.8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231.1832546601051</v>
      </c>
      <c r="AB103" t="n">
        <v>316.3151281111888</v>
      </c>
      <c r="AC103" t="n">
        <v>286.1264562354212</v>
      </c>
      <c r="AD103" t="n">
        <v>231183.2546601052</v>
      </c>
      <c r="AE103" t="n">
        <v>316315.1281111888</v>
      </c>
      <c r="AF103" t="n">
        <v>3.660811053743904e-06</v>
      </c>
      <c r="AG103" t="n">
        <v>9.236111111111111</v>
      </c>
      <c r="AH103" t="n">
        <v>286126.4562354212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9.395300000000001</v>
      </c>
      <c r="E104" t="n">
        <v>10.64</v>
      </c>
      <c r="F104" t="n">
        <v>7.92</v>
      </c>
      <c r="G104" t="n">
        <v>118.75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101.3</v>
      </c>
      <c r="Q104" t="n">
        <v>198.05</v>
      </c>
      <c r="R104" t="n">
        <v>29.26</v>
      </c>
      <c r="S104" t="n">
        <v>21.27</v>
      </c>
      <c r="T104" t="n">
        <v>1298.59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231.2073697600491</v>
      </c>
      <c r="AB104" t="n">
        <v>316.3481234548152</v>
      </c>
      <c r="AC104" t="n">
        <v>286.1563025497613</v>
      </c>
      <c r="AD104" t="n">
        <v>231207.3697600491</v>
      </c>
      <c r="AE104" t="n">
        <v>316348.1234548151</v>
      </c>
      <c r="AF104" t="n">
        <v>3.659759320412865e-06</v>
      </c>
      <c r="AG104" t="n">
        <v>9.236111111111111</v>
      </c>
      <c r="AH104" t="n">
        <v>286156.3025497613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9.3924</v>
      </c>
      <c r="E105" t="n">
        <v>10.65</v>
      </c>
      <c r="F105" t="n">
        <v>7.92</v>
      </c>
      <c r="G105" t="n">
        <v>118.8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101.34</v>
      </c>
      <c r="Q105" t="n">
        <v>198.05</v>
      </c>
      <c r="R105" t="n">
        <v>29.34</v>
      </c>
      <c r="S105" t="n">
        <v>21.27</v>
      </c>
      <c r="T105" t="n">
        <v>1338.79</v>
      </c>
      <c r="U105" t="n">
        <v>0.72</v>
      </c>
      <c r="V105" t="n">
        <v>0.77</v>
      </c>
      <c r="W105" t="n">
        <v>0.12</v>
      </c>
      <c r="X105" t="n">
        <v>0.07000000000000001</v>
      </c>
      <c r="Y105" t="n">
        <v>1</v>
      </c>
      <c r="Z105" t="n">
        <v>10</v>
      </c>
      <c r="AA105" t="n">
        <v>241.5744728899614</v>
      </c>
      <c r="AB105" t="n">
        <v>330.5328513214649</v>
      </c>
      <c r="AC105" t="n">
        <v>298.987259897213</v>
      </c>
      <c r="AD105" t="n">
        <v>241574.4728899614</v>
      </c>
      <c r="AE105" t="n">
        <v>330532.8513214649</v>
      </c>
      <c r="AF105" t="n">
        <v>3.658629680909156e-06</v>
      </c>
      <c r="AG105" t="n">
        <v>9.244791666666666</v>
      </c>
      <c r="AH105" t="n">
        <v>298987.259897213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9.405099999999999</v>
      </c>
      <c r="E106" t="n">
        <v>10.63</v>
      </c>
      <c r="F106" t="n">
        <v>7.91</v>
      </c>
      <c r="G106" t="n">
        <v>118.58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101.03</v>
      </c>
      <c r="Q106" t="n">
        <v>198.05</v>
      </c>
      <c r="R106" t="n">
        <v>28.81</v>
      </c>
      <c r="S106" t="n">
        <v>21.27</v>
      </c>
      <c r="T106" t="n">
        <v>1073.2</v>
      </c>
      <c r="U106" t="n">
        <v>0.74</v>
      </c>
      <c r="V106" t="n">
        <v>0.77</v>
      </c>
      <c r="W106" t="n">
        <v>0.12</v>
      </c>
      <c r="X106" t="n">
        <v>0.05</v>
      </c>
      <c r="Y106" t="n">
        <v>1</v>
      </c>
      <c r="Z106" t="n">
        <v>10</v>
      </c>
      <c r="AA106" t="n">
        <v>230.9361796867248</v>
      </c>
      <c r="AB106" t="n">
        <v>315.9770692324313</v>
      </c>
      <c r="AC106" t="n">
        <v>285.8206612215837</v>
      </c>
      <c r="AD106" t="n">
        <v>230936.1796867248</v>
      </c>
      <c r="AE106" t="n">
        <v>315977.0692324314</v>
      </c>
      <c r="AF106" t="n">
        <v>3.663576722873675e-06</v>
      </c>
      <c r="AG106" t="n">
        <v>9.227430555555555</v>
      </c>
      <c r="AH106" t="n">
        <v>285820.6612215837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9.4086</v>
      </c>
      <c r="E107" t="n">
        <v>10.63</v>
      </c>
      <c r="F107" t="n">
        <v>7.9</v>
      </c>
      <c r="G107" t="n">
        <v>118.53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100.93</v>
      </c>
      <c r="Q107" t="n">
        <v>198.05</v>
      </c>
      <c r="R107" t="n">
        <v>28.79</v>
      </c>
      <c r="S107" t="n">
        <v>21.27</v>
      </c>
      <c r="T107" t="n">
        <v>1062.58</v>
      </c>
      <c r="U107" t="n">
        <v>0.74</v>
      </c>
      <c r="V107" t="n">
        <v>0.77</v>
      </c>
      <c r="W107" t="n">
        <v>0.11</v>
      </c>
      <c r="X107" t="n">
        <v>0.05</v>
      </c>
      <c r="Y107" t="n">
        <v>1</v>
      </c>
      <c r="Z107" t="n">
        <v>10</v>
      </c>
      <c r="AA107" t="n">
        <v>230.8184562017581</v>
      </c>
      <c r="AB107" t="n">
        <v>315.8159947667064</v>
      </c>
      <c r="AC107" t="n">
        <v>285.6749594767981</v>
      </c>
      <c r="AD107" t="n">
        <v>230818.4562017581</v>
      </c>
      <c r="AE107" t="n">
        <v>315815.9947667064</v>
      </c>
      <c r="AF107" t="n">
        <v>3.664940080895393e-06</v>
      </c>
      <c r="AG107" t="n">
        <v>9.227430555555555</v>
      </c>
      <c r="AH107" t="n">
        <v>285674.9594767981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9.401</v>
      </c>
      <c r="E108" t="n">
        <v>10.64</v>
      </c>
      <c r="F108" t="n">
        <v>7.91</v>
      </c>
      <c r="G108" t="n">
        <v>118.65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101.08</v>
      </c>
      <c r="Q108" t="n">
        <v>198.05</v>
      </c>
      <c r="R108" t="n">
        <v>29.08</v>
      </c>
      <c r="S108" t="n">
        <v>21.27</v>
      </c>
      <c r="T108" t="n">
        <v>1209.27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231.0007860757772</v>
      </c>
      <c r="AB108" t="n">
        <v>316.0654665441655</v>
      </c>
      <c r="AC108" t="n">
        <v>285.9006220179525</v>
      </c>
      <c r="AD108" t="n">
        <v>231000.7860757772</v>
      </c>
      <c r="AE108" t="n">
        <v>316065.4665441655</v>
      </c>
      <c r="AF108" t="n">
        <v>3.661979646333948e-06</v>
      </c>
      <c r="AG108" t="n">
        <v>9.236111111111111</v>
      </c>
      <c r="AH108" t="n">
        <v>285900.6220179524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9.3963</v>
      </c>
      <c r="E109" t="n">
        <v>10.64</v>
      </c>
      <c r="F109" t="n">
        <v>7.92</v>
      </c>
      <c r="G109" t="n">
        <v>118.73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101.14</v>
      </c>
      <c r="Q109" t="n">
        <v>198.05</v>
      </c>
      <c r="R109" t="n">
        <v>29.2</v>
      </c>
      <c r="S109" t="n">
        <v>21.27</v>
      </c>
      <c r="T109" t="n">
        <v>1269.18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231.1059727276843</v>
      </c>
      <c r="AB109" t="n">
        <v>316.2093875618124</v>
      </c>
      <c r="AC109" t="n">
        <v>286.0308074156695</v>
      </c>
      <c r="AD109" t="n">
        <v>231105.9727276843</v>
      </c>
      <c r="AE109" t="n">
        <v>316209.3875618124</v>
      </c>
      <c r="AF109" t="n">
        <v>3.660148851276213e-06</v>
      </c>
      <c r="AG109" t="n">
        <v>9.236111111111111</v>
      </c>
      <c r="AH109" t="n">
        <v>286030.8074156695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9.3978</v>
      </c>
      <c r="E110" t="n">
        <v>10.64</v>
      </c>
      <c r="F110" t="n">
        <v>7.91</v>
      </c>
      <c r="G110" t="n">
        <v>118.71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2</v>
      </c>
      <c r="N110" t="n">
        <v>61.11</v>
      </c>
      <c r="O110" t="n">
        <v>30991.69</v>
      </c>
      <c r="P110" t="n">
        <v>101.08</v>
      </c>
      <c r="Q110" t="n">
        <v>198.05</v>
      </c>
      <c r="R110" t="n">
        <v>29.18</v>
      </c>
      <c r="S110" t="n">
        <v>21.27</v>
      </c>
      <c r="T110" t="n">
        <v>1259.59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231.0286519953113</v>
      </c>
      <c r="AB110" t="n">
        <v>316.1035939246298</v>
      </c>
      <c r="AC110" t="n">
        <v>285.9351105747372</v>
      </c>
      <c r="AD110" t="n">
        <v>231028.6519953113</v>
      </c>
      <c r="AE110" t="n">
        <v>316103.5939246297</v>
      </c>
      <c r="AF110" t="n">
        <v>3.660733147571235e-06</v>
      </c>
      <c r="AG110" t="n">
        <v>9.236111111111111</v>
      </c>
      <c r="AH110" t="n">
        <v>285935.1105747372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9.3948</v>
      </c>
      <c r="E111" t="n">
        <v>10.64</v>
      </c>
      <c r="F111" t="n">
        <v>7.92</v>
      </c>
      <c r="G111" t="n">
        <v>118.76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2</v>
      </c>
      <c r="N111" t="n">
        <v>61.31</v>
      </c>
      <c r="O111" t="n">
        <v>31047</v>
      </c>
      <c r="P111" t="n">
        <v>101.01</v>
      </c>
      <c r="Q111" t="n">
        <v>198.05</v>
      </c>
      <c r="R111" t="n">
        <v>29.3</v>
      </c>
      <c r="S111" t="n">
        <v>21.27</v>
      </c>
      <c r="T111" t="n">
        <v>1319.08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231.0437530569612</v>
      </c>
      <c r="AB111" t="n">
        <v>316.124255863391</v>
      </c>
      <c r="AC111" t="n">
        <v>285.9538005670623</v>
      </c>
      <c r="AD111" t="n">
        <v>231043.7530569612</v>
      </c>
      <c r="AE111" t="n">
        <v>316124.255863391</v>
      </c>
      <c r="AF111" t="n">
        <v>3.659564554981191e-06</v>
      </c>
      <c r="AG111" t="n">
        <v>9.236111111111111</v>
      </c>
      <c r="AH111" t="n">
        <v>285953.8005670623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9.392899999999999</v>
      </c>
      <c r="E112" t="n">
        <v>10.65</v>
      </c>
      <c r="F112" t="n">
        <v>7.92</v>
      </c>
      <c r="G112" t="n">
        <v>118.79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2</v>
      </c>
      <c r="N112" t="n">
        <v>61.51</v>
      </c>
      <c r="O112" t="n">
        <v>31102.37</v>
      </c>
      <c r="P112" t="n">
        <v>100.92</v>
      </c>
      <c r="Q112" t="n">
        <v>198.05</v>
      </c>
      <c r="R112" t="n">
        <v>29.33</v>
      </c>
      <c r="S112" t="n">
        <v>21.27</v>
      </c>
      <c r="T112" t="n">
        <v>1335.15</v>
      </c>
      <c r="U112" t="n">
        <v>0.73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241.3267678537881</v>
      </c>
      <c r="AB112" t="n">
        <v>330.1939303629979</v>
      </c>
      <c r="AC112" t="n">
        <v>298.6806850793434</v>
      </c>
      <c r="AD112" t="n">
        <v>241326.7678537881</v>
      </c>
      <c r="AE112" t="n">
        <v>330193.9303629979</v>
      </c>
      <c r="AF112" t="n">
        <v>3.65882444634083e-06</v>
      </c>
      <c r="AG112" t="n">
        <v>9.244791666666666</v>
      </c>
      <c r="AH112" t="n">
        <v>298680.6850793434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9.401</v>
      </c>
      <c r="E113" t="n">
        <v>10.64</v>
      </c>
      <c r="F113" t="n">
        <v>7.91</v>
      </c>
      <c r="G113" t="n">
        <v>118.65</v>
      </c>
      <c r="H113" t="n">
        <v>2.04</v>
      </c>
      <c r="I113" t="n">
        <v>4</v>
      </c>
      <c r="J113" t="n">
        <v>250.73</v>
      </c>
      <c r="K113" t="n">
        <v>55.27</v>
      </c>
      <c r="L113" t="n">
        <v>28.75</v>
      </c>
      <c r="M113" t="n">
        <v>2</v>
      </c>
      <c r="N113" t="n">
        <v>61.71</v>
      </c>
      <c r="O113" t="n">
        <v>31157.82</v>
      </c>
      <c r="P113" t="n">
        <v>100.61</v>
      </c>
      <c r="Q113" t="n">
        <v>198.05</v>
      </c>
      <c r="R113" t="n">
        <v>28.98</v>
      </c>
      <c r="S113" t="n">
        <v>21.27</v>
      </c>
      <c r="T113" t="n">
        <v>1157.23</v>
      </c>
      <c r="U113" t="n">
        <v>0.73</v>
      </c>
      <c r="V113" t="n">
        <v>0.77</v>
      </c>
      <c r="W113" t="n">
        <v>0.12</v>
      </c>
      <c r="X113" t="n">
        <v>0.06</v>
      </c>
      <c r="Y113" t="n">
        <v>1</v>
      </c>
      <c r="Z113" t="n">
        <v>10</v>
      </c>
      <c r="AA113" t="n">
        <v>230.7287170909383</v>
      </c>
      <c r="AB113" t="n">
        <v>315.6932097562726</v>
      </c>
      <c r="AC113" t="n">
        <v>285.5638928954302</v>
      </c>
      <c r="AD113" t="n">
        <v>230728.7170909383</v>
      </c>
      <c r="AE113" t="n">
        <v>315693.2097562726</v>
      </c>
      <c r="AF113" t="n">
        <v>3.661979646333948e-06</v>
      </c>
      <c r="AG113" t="n">
        <v>9.236111111111111</v>
      </c>
      <c r="AH113" t="n">
        <v>285563.8928954302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9.4061</v>
      </c>
      <c r="E114" t="n">
        <v>10.63</v>
      </c>
      <c r="F114" t="n">
        <v>7.9</v>
      </c>
      <c r="G114" t="n">
        <v>118.57</v>
      </c>
      <c r="H114" t="n">
        <v>2.05</v>
      </c>
      <c r="I114" t="n">
        <v>4</v>
      </c>
      <c r="J114" t="n">
        <v>251.18</v>
      </c>
      <c r="K114" t="n">
        <v>55.27</v>
      </c>
      <c r="L114" t="n">
        <v>29</v>
      </c>
      <c r="M114" t="n">
        <v>2</v>
      </c>
      <c r="N114" t="n">
        <v>61.91</v>
      </c>
      <c r="O114" t="n">
        <v>31213.35</v>
      </c>
      <c r="P114" t="n">
        <v>100.32</v>
      </c>
      <c r="Q114" t="n">
        <v>198.06</v>
      </c>
      <c r="R114" t="n">
        <v>28.81</v>
      </c>
      <c r="S114" t="n">
        <v>21.27</v>
      </c>
      <c r="T114" t="n">
        <v>1074.02</v>
      </c>
      <c r="U114" t="n">
        <v>0.74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230.4872394276966</v>
      </c>
      <c r="AB114" t="n">
        <v>315.3628093641829</v>
      </c>
      <c r="AC114" t="n">
        <v>285.2650254530416</v>
      </c>
      <c r="AD114" t="n">
        <v>230487.2394276966</v>
      </c>
      <c r="AE114" t="n">
        <v>315362.8093641829</v>
      </c>
      <c r="AF114" t="n">
        <v>3.663966253737023e-06</v>
      </c>
      <c r="AG114" t="n">
        <v>9.227430555555555</v>
      </c>
      <c r="AH114" t="n">
        <v>285265.0254530416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9.4017</v>
      </c>
      <c r="E115" t="n">
        <v>10.64</v>
      </c>
      <c r="F115" t="n">
        <v>7.91</v>
      </c>
      <c r="G115" t="n">
        <v>118.64</v>
      </c>
      <c r="H115" t="n">
        <v>2.07</v>
      </c>
      <c r="I115" t="n">
        <v>4</v>
      </c>
      <c r="J115" t="n">
        <v>251.63</v>
      </c>
      <c r="K115" t="n">
        <v>55.27</v>
      </c>
      <c r="L115" t="n">
        <v>29.25</v>
      </c>
      <c r="M115" t="n">
        <v>2</v>
      </c>
      <c r="N115" t="n">
        <v>62.11</v>
      </c>
      <c r="O115" t="n">
        <v>31268.94</v>
      </c>
      <c r="P115" t="n">
        <v>100.23</v>
      </c>
      <c r="Q115" t="n">
        <v>198.05</v>
      </c>
      <c r="R115" t="n">
        <v>29.05</v>
      </c>
      <c r="S115" t="n">
        <v>21.27</v>
      </c>
      <c r="T115" t="n">
        <v>1194.87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230.5026899156696</v>
      </c>
      <c r="AB115" t="n">
        <v>315.383949403455</v>
      </c>
      <c r="AC115" t="n">
        <v>285.2841479166358</v>
      </c>
      <c r="AD115" t="n">
        <v>230502.6899156696</v>
      </c>
      <c r="AE115" t="n">
        <v>315383.949403455</v>
      </c>
      <c r="AF115" t="n">
        <v>3.662252317938292e-06</v>
      </c>
      <c r="AG115" t="n">
        <v>9.236111111111111</v>
      </c>
      <c r="AH115" t="n">
        <v>285284.1479166358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9.393599999999999</v>
      </c>
      <c r="E116" t="n">
        <v>10.65</v>
      </c>
      <c r="F116" t="n">
        <v>7.92</v>
      </c>
      <c r="G116" t="n">
        <v>118.78</v>
      </c>
      <c r="H116" t="n">
        <v>2.08</v>
      </c>
      <c r="I116" t="n">
        <v>4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100.33</v>
      </c>
      <c r="Q116" t="n">
        <v>198.05</v>
      </c>
      <c r="R116" t="n">
        <v>29.34</v>
      </c>
      <c r="S116" t="n">
        <v>21.27</v>
      </c>
      <c r="T116" t="n">
        <v>1336.16</v>
      </c>
      <c r="U116" t="n">
        <v>0.72</v>
      </c>
      <c r="V116" t="n">
        <v>0.77</v>
      </c>
      <c r="W116" t="n">
        <v>0.11</v>
      </c>
      <c r="X116" t="n">
        <v>0.07000000000000001</v>
      </c>
      <c r="Y116" t="n">
        <v>1</v>
      </c>
      <c r="Z116" t="n">
        <v>10</v>
      </c>
      <c r="AA116" t="n">
        <v>240.9788664516006</v>
      </c>
      <c r="AB116" t="n">
        <v>329.7179163161985</v>
      </c>
      <c r="AC116" t="n">
        <v>298.2501011450805</v>
      </c>
      <c r="AD116" t="n">
        <v>240978.8664516006</v>
      </c>
      <c r="AE116" t="n">
        <v>329717.9163161985</v>
      </c>
      <c r="AF116" t="n">
        <v>3.659097117945173e-06</v>
      </c>
      <c r="AG116" t="n">
        <v>9.244791666666666</v>
      </c>
      <c r="AH116" t="n">
        <v>298250.1011450805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9.3963</v>
      </c>
      <c r="E117" t="n">
        <v>10.64</v>
      </c>
      <c r="F117" t="n">
        <v>7.92</v>
      </c>
      <c r="G117" t="n">
        <v>118.73</v>
      </c>
      <c r="H117" t="n">
        <v>2.1</v>
      </c>
      <c r="I117" t="n">
        <v>4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100.09</v>
      </c>
      <c r="Q117" t="n">
        <v>198.05</v>
      </c>
      <c r="R117" t="n">
        <v>29.24</v>
      </c>
      <c r="S117" t="n">
        <v>21.27</v>
      </c>
      <c r="T117" t="n">
        <v>1287.26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230.4978550116358</v>
      </c>
      <c r="AB117" t="n">
        <v>315.377334074455</v>
      </c>
      <c r="AC117" t="n">
        <v>285.2781639453509</v>
      </c>
      <c r="AD117" t="n">
        <v>230497.8550116358</v>
      </c>
      <c r="AE117" t="n">
        <v>315377.334074455</v>
      </c>
      <c r="AF117" t="n">
        <v>3.660148851276213e-06</v>
      </c>
      <c r="AG117" t="n">
        <v>9.236111111111111</v>
      </c>
      <c r="AH117" t="n">
        <v>285278.1639453509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9.3931</v>
      </c>
      <c r="E118" t="n">
        <v>10.65</v>
      </c>
      <c r="F118" t="n">
        <v>7.92</v>
      </c>
      <c r="G118" t="n">
        <v>118.79</v>
      </c>
      <c r="H118" t="n">
        <v>2.11</v>
      </c>
      <c r="I118" t="n">
        <v>4</v>
      </c>
      <c r="J118" t="n">
        <v>252.99</v>
      </c>
      <c r="K118" t="n">
        <v>55.27</v>
      </c>
      <c r="L118" t="n">
        <v>30</v>
      </c>
      <c r="M118" t="n">
        <v>2</v>
      </c>
      <c r="N118" t="n">
        <v>62.72</v>
      </c>
      <c r="O118" t="n">
        <v>31436.17</v>
      </c>
      <c r="P118" t="n">
        <v>99.92</v>
      </c>
      <c r="Q118" t="n">
        <v>198.05</v>
      </c>
      <c r="R118" t="n">
        <v>29.38</v>
      </c>
      <c r="S118" t="n">
        <v>21.27</v>
      </c>
      <c r="T118" t="n">
        <v>1355.89</v>
      </c>
      <c r="U118" t="n">
        <v>0.72</v>
      </c>
      <c r="V118" t="n">
        <v>0.77</v>
      </c>
      <c r="W118" t="n">
        <v>0.11</v>
      </c>
      <c r="X118" t="n">
        <v>0.07000000000000001</v>
      </c>
      <c r="Y118" t="n">
        <v>1</v>
      </c>
      <c r="Z118" t="n">
        <v>10</v>
      </c>
      <c r="AA118" t="n">
        <v>240.7456681699339</v>
      </c>
      <c r="AB118" t="n">
        <v>329.3988441392403</v>
      </c>
      <c r="AC118" t="n">
        <v>297.9614807688704</v>
      </c>
      <c r="AD118" t="n">
        <v>240745.6681699339</v>
      </c>
      <c r="AE118" t="n">
        <v>329398.8441392403</v>
      </c>
      <c r="AF118" t="n">
        <v>3.6589023525135e-06</v>
      </c>
      <c r="AG118" t="n">
        <v>9.244791666666666</v>
      </c>
      <c r="AH118" t="n">
        <v>297961.4807688704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9.389900000000001</v>
      </c>
      <c r="E119" t="n">
        <v>10.65</v>
      </c>
      <c r="F119" t="n">
        <v>7.92</v>
      </c>
      <c r="G119" t="n">
        <v>118.84</v>
      </c>
      <c r="H119" t="n">
        <v>2.12</v>
      </c>
      <c r="I119" t="n">
        <v>4</v>
      </c>
      <c r="J119" t="n">
        <v>253.44</v>
      </c>
      <c r="K119" t="n">
        <v>55.27</v>
      </c>
      <c r="L119" t="n">
        <v>30.25</v>
      </c>
      <c r="M119" t="n">
        <v>2</v>
      </c>
      <c r="N119" t="n">
        <v>62.92</v>
      </c>
      <c r="O119" t="n">
        <v>31492.06</v>
      </c>
      <c r="P119" t="n">
        <v>99.54000000000001</v>
      </c>
      <c r="Q119" t="n">
        <v>198.05</v>
      </c>
      <c r="R119" t="n">
        <v>29.47</v>
      </c>
      <c r="S119" t="n">
        <v>21.27</v>
      </c>
      <c r="T119" t="n">
        <v>1401.68</v>
      </c>
      <c r="U119" t="n">
        <v>0.72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240.5531313165921</v>
      </c>
      <c r="AB119" t="n">
        <v>329.1354067223717</v>
      </c>
      <c r="AC119" t="n">
        <v>297.723185449331</v>
      </c>
      <c r="AD119" t="n">
        <v>240553.1313165921</v>
      </c>
      <c r="AE119" t="n">
        <v>329135.4067223717</v>
      </c>
      <c r="AF119" t="n">
        <v>3.657655853750786e-06</v>
      </c>
      <c r="AG119" t="n">
        <v>9.244791666666666</v>
      </c>
      <c r="AH119" t="n">
        <v>297723.185449331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9.398999999999999</v>
      </c>
      <c r="E120" t="n">
        <v>10.64</v>
      </c>
      <c r="F120" t="n">
        <v>7.91</v>
      </c>
      <c r="G120" t="n">
        <v>118.69</v>
      </c>
      <c r="H120" t="n">
        <v>2.14</v>
      </c>
      <c r="I120" t="n">
        <v>4</v>
      </c>
      <c r="J120" t="n">
        <v>253.9</v>
      </c>
      <c r="K120" t="n">
        <v>55.27</v>
      </c>
      <c r="L120" t="n">
        <v>30.5</v>
      </c>
      <c r="M120" t="n">
        <v>2</v>
      </c>
      <c r="N120" t="n">
        <v>63.12</v>
      </c>
      <c r="O120" t="n">
        <v>31548.03</v>
      </c>
      <c r="P120" t="n">
        <v>99.44</v>
      </c>
      <c r="Q120" t="n">
        <v>198.05</v>
      </c>
      <c r="R120" t="n">
        <v>29.09</v>
      </c>
      <c r="S120" t="n">
        <v>21.27</v>
      </c>
      <c r="T120" t="n">
        <v>1212.18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230.0686509456369</v>
      </c>
      <c r="AB120" t="n">
        <v>314.7900781362086</v>
      </c>
      <c r="AC120" t="n">
        <v>284.7469548896317</v>
      </c>
      <c r="AD120" t="n">
        <v>230068.6509456369</v>
      </c>
      <c r="AE120" t="n">
        <v>314790.0781362086</v>
      </c>
      <c r="AF120" t="n">
        <v>3.661200584607252e-06</v>
      </c>
      <c r="AG120" t="n">
        <v>9.236111111111111</v>
      </c>
      <c r="AH120" t="n">
        <v>284746.9548896317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9.405099999999999</v>
      </c>
      <c r="E121" t="n">
        <v>10.63</v>
      </c>
      <c r="F121" t="n">
        <v>7.91</v>
      </c>
      <c r="G121" t="n">
        <v>118.58</v>
      </c>
      <c r="H121" t="n">
        <v>2.15</v>
      </c>
      <c r="I121" t="n">
        <v>4</v>
      </c>
      <c r="J121" t="n">
        <v>254.35</v>
      </c>
      <c r="K121" t="n">
        <v>55.27</v>
      </c>
      <c r="L121" t="n">
        <v>30.75</v>
      </c>
      <c r="M121" t="n">
        <v>2</v>
      </c>
      <c r="N121" t="n">
        <v>63.33</v>
      </c>
      <c r="O121" t="n">
        <v>31604.07</v>
      </c>
      <c r="P121" t="n">
        <v>99.13</v>
      </c>
      <c r="Q121" t="n">
        <v>198.05</v>
      </c>
      <c r="R121" t="n">
        <v>28.87</v>
      </c>
      <c r="S121" t="n">
        <v>21.27</v>
      </c>
      <c r="T121" t="n">
        <v>1103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229.8368058068914</v>
      </c>
      <c r="AB121" t="n">
        <v>314.4728573890915</v>
      </c>
      <c r="AC121" t="n">
        <v>284.4600092453971</v>
      </c>
      <c r="AD121" t="n">
        <v>229836.8058068914</v>
      </c>
      <c r="AE121" t="n">
        <v>314472.8573890915</v>
      </c>
      <c r="AF121" t="n">
        <v>3.663576722873675e-06</v>
      </c>
      <c r="AG121" t="n">
        <v>9.227430555555555</v>
      </c>
      <c r="AH121" t="n">
        <v>284460.0092453972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9.401400000000001</v>
      </c>
      <c r="E122" t="n">
        <v>10.64</v>
      </c>
      <c r="F122" t="n">
        <v>7.91</v>
      </c>
      <c r="G122" t="n">
        <v>118.65</v>
      </c>
      <c r="H122" t="n">
        <v>2.16</v>
      </c>
      <c r="I122" t="n">
        <v>4</v>
      </c>
      <c r="J122" t="n">
        <v>254.81</v>
      </c>
      <c r="K122" t="n">
        <v>55.27</v>
      </c>
      <c r="L122" t="n">
        <v>31</v>
      </c>
      <c r="M122" t="n">
        <v>2</v>
      </c>
      <c r="N122" t="n">
        <v>63.53</v>
      </c>
      <c r="O122" t="n">
        <v>31660.19</v>
      </c>
      <c r="P122" t="n">
        <v>98.91</v>
      </c>
      <c r="Q122" t="n">
        <v>198.05</v>
      </c>
      <c r="R122" t="n">
        <v>29.07</v>
      </c>
      <c r="S122" t="n">
        <v>21.27</v>
      </c>
      <c r="T122" t="n">
        <v>1200.54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229.7412093230994</v>
      </c>
      <c r="AB122" t="n">
        <v>314.3420580625482</v>
      </c>
      <c r="AC122" t="n">
        <v>284.3416932230011</v>
      </c>
      <c r="AD122" t="n">
        <v>229741.2093230994</v>
      </c>
      <c r="AE122" t="n">
        <v>314342.0580625482</v>
      </c>
      <c r="AF122" t="n">
        <v>3.662135458679288e-06</v>
      </c>
      <c r="AG122" t="n">
        <v>9.236111111111111</v>
      </c>
      <c r="AH122" t="n">
        <v>284341.6932230011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9.3919</v>
      </c>
      <c r="E123" t="n">
        <v>10.65</v>
      </c>
      <c r="F123" t="n">
        <v>7.92</v>
      </c>
      <c r="G123" t="n">
        <v>118.81</v>
      </c>
      <c r="H123" t="n">
        <v>2.18</v>
      </c>
      <c r="I123" t="n">
        <v>4</v>
      </c>
      <c r="J123" t="n">
        <v>255.26</v>
      </c>
      <c r="K123" t="n">
        <v>55.27</v>
      </c>
      <c r="L123" t="n">
        <v>31.25</v>
      </c>
      <c r="M123" t="n">
        <v>2</v>
      </c>
      <c r="N123" t="n">
        <v>63.74</v>
      </c>
      <c r="O123" t="n">
        <v>31716.38</v>
      </c>
      <c r="P123" t="n">
        <v>98.73</v>
      </c>
      <c r="Q123" t="n">
        <v>198.05</v>
      </c>
      <c r="R123" t="n">
        <v>29.38</v>
      </c>
      <c r="S123" t="n">
        <v>21.27</v>
      </c>
      <c r="T123" t="n">
        <v>1357.73</v>
      </c>
      <c r="U123" t="n">
        <v>0.72</v>
      </c>
      <c r="V123" t="n">
        <v>0.77</v>
      </c>
      <c r="W123" t="n">
        <v>0.12</v>
      </c>
      <c r="X123" t="n">
        <v>0.07000000000000001</v>
      </c>
      <c r="Y123" t="n">
        <v>1</v>
      </c>
      <c r="Z123" t="n">
        <v>10</v>
      </c>
      <c r="AA123" t="n">
        <v>240.0665281904211</v>
      </c>
      <c r="AB123" t="n">
        <v>328.46961485773</v>
      </c>
      <c r="AC123" t="n">
        <v>297.1209358258056</v>
      </c>
      <c r="AD123" t="n">
        <v>240066.5281904211</v>
      </c>
      <c r="AE123" t="n">
        <v>328469.61485773</v>
      </c>
      <c r="AF123" t="n">
        <v>3.658434915477482e-06</v>
      </c>
      <c r="AG123" t="n">
        <v>9.244791666666666</v>
      </c>
      <c r="AH123" t="n">
        <v>297120.9358258056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9.3941</v>
      </c>
      <c r="E124" t="n">
        <v>10.64</v>
      </c>
      <c r="F124" t="n">
        <v>7.92</v>
      </c>
      <c r="G124" t="n">
        <v>118.77</v>
      </c>
      <c r="H124" t="n">
        <v>2.19</v>
      </c>
      <c r="I124" t="n">
        <v>4</v>
      </c>
      <c r="J124" t="n">
        <v>255.72</v>
      </c>
      <c r="K124" t="n">
        <v>55.27</v>
      </c>
      <c r="L124" t="n">
        <v>31.5</v>
      </c>
      <c r="M124" t="n">
        <v>2</v>
      </c>
      <c r="N124" t="n">
        <v>63.95</v>
      </c>
      <c r="O124" t="n">
        <v>31772.65</v>
      </c>
      <c r="P124" t="n">
        <v>98.28</v>
      </c>
      <c r="Q124" t="n">
        <v>198.05</v>
      </c>
      <c r="R124" t="n">
        <v>29.3</v>
      </c>
      <c r="S124" t="n">
        <v>21.27</v>
      </c>
      <c r="T124" t="n">
        <v>1317.1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229.4683779891696</v>
      </c>
      <c r="AB124" t="n">
        <v>313.9687581949966</v>
      </c>
      <c r="AC124" t="n">
        <v>284.0040205708789</v>
      </c>
      <c r="AD124" t="n">
        <v>229468.3779891696</v>
      </c>
      <c r="AE124" t="n">
        <v>313968.7581949966</v>
      </c>
      <c r="AF124" t="n">
        <v>3.659291883376847e-06</v>
      </c>
      <c r="AG124" t="n">
        <v>9.236111111111111</v>
      </c>
      <c r="AH124" t="n">
        <v>284004.0205708789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9.3926</v>
      </c>
      <c r="E125" t="n">
        <v>10.65</v>
      </c>
      <c r="F125" t="n">
        <v>7.92</v>
      </c>
      <c r="G125" t="n">
        <v>118.8</v>
      </c>
      <c r="H125" t="n">
        <v>2.21</v>
      </c>
      <c r="I125" t="n">
        <v>4</v>
      </c>
      <c r="J125" t="n">
        <v>256.17</v>
      </c>
      <c r="K125" t="n">
        <v>55.27</v>
      </c>
      <c r="L125" t="n">
        <v>31.75</v>
      </c>
      <c r="M125" t="n">
        <v>2</v>
      </c>
      <c r="N125" t="n">
        <v>64.15000000000001</v>
      </c>
      <c r="O125" t="n">
        <v>31829</v>
      </c>
      <c r="P125" t="n">
        <v>98.08</v>
      </c>
      <c r="Q125" t="n">
        <v>198.05</v>
      </c>
      <c r="R125" t="n">
        <v>29.41</v>
      </c>
      <c r="S125" t="n">
        <v>21.27</v>
      </c>
      <c r="T125" t="n">
        <v>1373.23</v>
      </c>
      <c r="U125" t="n">
        <v>0.72</v>
      </c>
      <c r="V125" t="n">
        <v>0.77</v>
      </c>
      <c r="W125" t="n">
        <v>0.11</v>
      </c>
      <c r="X125" t="n">
        <v>0.07000000000000001</v>
      </c>
      <c r="Y125" t="n">
        <v>1</v>
      </c>
      <c r="Z125" t="n">
        <v>10</v>
      </c>
      <c r="AA125" t="n">
        <v>239.6839203972816</v>
      </c>
      <c r="AB125" t="n">
        <v>327.9461139956922</v>
      </c>
      <c r="AC125" t="n">
        <v>296.6473971513026</v>
      </c>
      <c r="AD125" t="n">
        <v>239683.9203972816</v>
      </c>
      <c r="AE125" t="n">
        <v>327946.1139956922</v>
      </c>
      <c r="AF125" t="n">
        <v>3.658707587081825e-06</v>
      </c>
      <c r="AG125" t="n">
        <v>9.244791666666666</v>
      </c>
      <c r="AH125" t="n">
        <v>296647.3971513026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9.3916</v>
      </c>
      <c r="E126" t="n">
        <v>10.65</v>
      </c>
      <c r="F126" t="n">
        <v>7.92</v>
      </c>
      <c r="G126" t="n">
        <v>118.81</v>
      </c>
      <c r="H126" t="n">
        <v>2.22</v>
      </c>
      <c r="I126" t="n">
        <v>4</v>
      </c>
      <c r="J126" t="n">
        <v>256.63</v>
      </c>
      <c r="K126" t="n">
        <v>55.27</v>
      </c>
      <c r="L126" t="n">
        <v>32</v>
      </c>
      <c r="M126" t="n">
        <v>2</v>
      </c>
      <c r="N126" t="n">
        <v>64.36</v>
      </c>
      <c r="O126" t="n">
        <v>31885.42</v>
      </c>
      <c r="P126" t="n">
        <v>97.81</v>
      </c>
      <c r="Q126" t="n">
        <v>198.05</v>
      </c>
      <c r="R126" t="n">
        <v>29.42</v>
      </c>
      <c r="S126" t="n">
        <v>21.27</v>
      </c>
      <c r="T126" t="n">
        <v>1378.23</v>
      </c>
      <c r="U126" t="n">
        <v>0.72</v>
      </c>
      <c r="V126" t="n">
        <v>0.77</v>
      </c>
      <c r="W126" t="n">
        <v>0.11</v>
      </c>
      <c r="X126" t="n">
        <v>0.07000000000000001</v>
      </c>
      <c r="Y126" t="n">
        <v>1</v>
      </c>
      <c r="Z126" t="n">
        <v>10</v>
      </c>
      <c r="AA126" t="n">
        <v>239.5360087216061</v>
      </c>
      <c r="AB126" t="n">
        <v>327.7437347156306</v>
      </c>
      <c r="AC126" t="n">
        <v>296.4643326656889</v>
      </c>
      <c r="AD126" t="n">
        <v>239536.0087216061</v>
      </c>
      <c r="AE126" t="n">
        <v>327743.7347156306</v>
      </c>
      <c r="AF126" t="n">
        <v>3.658318056218477e-06</v>
      </c>
      <c r="AG126" t="n">
        <v>9.244791666666666</v>
      </c>
      <c r="AH126" t="n">
        <v>296464.3326656889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9.3978</v>
      </c>
      <c r="E127" t="n">
        <v>10.64</v>
      </c>
      <c r="F127" t="n">
        <v>7.91</v>
      </c>
      <c r="G127" t="n">
        <v>118.71</v>
      </c>
      <c r="H127" t="n">
        <v>2.23</v>
      </c>
      <c r="I127" t="n">
        <v>4</v>
      </c>
      <c r="J127" t="n">
        <v>257.09</v>
      </c>
      <c r="K127" t="n">
        <v>55.27</v>
      </c>
      <c r="L127" t="n">
        <v>32.25</v>
      </c>
      <c r="M127" t="n">
        <v>2</v>
      </c>
      <c r="N127" t="n">
        <v>64.56999999999999</v>
      </c>
      <c r="O127" t="n">
        <v>31942.05</v>
      </c>
      <c r="P127" t="n">
        <v>97.45999999999999</v>
      </c>
      <c r="Q127" t="n">
        <v>198.06</v>
      </c>
      <c r="R127" t="n">
        <v>29.12</v>
      </c>
      <c r="S127" t="n">
        <v>21.27</v>
      </c>
      <c r="T127" t="n">
        <v>1229.52</v>
      </c>
      <c r="U127" t="n">
        <v>0.73</v>
      </c>
      <c r="V127" t="n">
        <v>0.77</v>
      </c>
      <c r="W127" t="n">
        <v>0.12</v>
      </c>
      <c r="X127" t="n">
        <v>0.06</v>
      </c>
      <c r="Y127" t="n">
        <v>1</v>
      </c>
      <c r="Z127" t="n">
        <v>10</v>
      </c>
      <c r="AA127" t="n">
        <v>228.9324284097498</v>
      </c>
      <c r="AB127" t="n">
        <v>313.2354483360081</v>
      </c>
      <c r="AC127" t="n">
        <v>283.3406967756252</v>
      </c>
      <c r="AD127" t="n">
        <v>228932.4284097498</v>
      </c>
      <c r="AE127" t="n">
        <v>313235.4483360081</v>
      </c>
      <c r="AF127" t="n">
        <v>3.660733147571235e-06</v>
      </c>
      <c r="AG127" t="n">
        <v>9.236111111111111</v>
      </c>
      <c r="AH127" t="n">
        <v>283340.6967756252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9.403700000000001</v>
      </c>
      <c r="E128" t="n">
        <v>10.63</v>
      </c>
      <c r="F128" t="n">
        <v>7.91</v>
      </c>
      <c r="G128" t="n">
        <v>118.61</v>
      </c>
      <c r="H128" t="n">
        <v>2.25</v>
      </c>
      <c r="I128" t="n">
        <v>4</v>
      </c>
      <c r="J128" t="n">
        <v>257.55</v>
      </c>
      <c r="K128" t="n">
        <v>55.27</v>
      </c>
      <c r="L128" t="n">
        <v>32.5</v>
      </c>
      <c r="M128" t="n">
        <v>2</v>
      </c>
      <c r="N128" t="n">
        <v>64.78</v>
      </c>
      <c r="O128" t="n">
        <v>31998.63</v>
      </c>
      <c r="P128" t="n">
        <v>96.98999999999999</v>
      </c>
      <c r="Q128" t="n">
        <v>198.05</v>
      </c>
      <c r="R128" t="n">
        <v>28.96</v>
      </c>
      <c r="S128" t="n">
        <v>21.27</v>
      </c>
      <c r="T128" t="n">
        <v>1147.12</v>
      </c>
      <c r="U128" t="n">
        <v>0.73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228.6103897012595</v>
      </c>
      <c r="AB128" t="n">
        <v>312.7948207677067</v>
      </c>
      <c r="AC128" t="n">
        <v>282.9421220840177</v>
      </c>
      <c r="AD128" t="n">
        <v>228610.3897012595</v>
      </c>
      <c r="AE128" t="n">
        <v>312794.8207677067</v>
      </c>
      <c r="AF128" t="n">
        <v>3.663031379664988e-06</v>
      </c>
      <c r="AG128" t="n">
        <v>9.227430555555555</v>
      </c>
      <c r="AH128" t="n">
        <v>282942.1220840177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9.398999999999999</v>
      </c>
      <c r="E129" t="n">
        <v>10.64</v>
      </c>
      <c r="F129" t="n">
        <v>7.91</v>
      </c>
      <c r="G129" t="n">
        <v>118.69</v>
      </c>
      <c r="H129" t="n">
        <v>2.26</v>
      </c>
      <c r="I129" t="n">
        <v>4</v>
      </c>
      <c r="J129" t="n">
        <v>258.01</v>
      </c>
      <c r="K129" t="n">
        <v>55.27</v>
      </c>
      <c r="L129" t="n">
        <v>32.75</v>
      </c>
      <c r="M129" t="n">
        <v>2</v>
      </c>
      <c r="N129" t="n">
        <v>64.98999999999999</v>
      </c>
      <c r="O129" t="n">
        <v>32055.29</v>
      </c>
      <c r="P129" t="n">
        <v>96.65000000000001</v>
      </c>
      <c r="Q129" t="n">
        <v>198.05</v>
      </c>
      <c r="R129" t="n">
        <v>29.17</v>
      </c>
      <c r="S129" t="n">
        <v>21.27</v>
      </c>
      <c r="T129" t="n">
        <v>1253.69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228.4532594782665</v>
      </c>
      <c r="AB129" t="n">
        <v>312.5798282645118</v>
      </c>
      <c r="AC129" t="n">
        <v>282.7476481635837</v>
      </c>
      <c r="AD129" t="n">
        <v>228453.2594782666</v>
      </c>
      <c r="AE129" t="n">
        <v>312579.8282645118</v>
      </c>
      <c r="AF129" t="n">
        <v>3.661200584607252e-06</v>
      </c>
      <c r="AG129" t="n">
        <v>9.236111111111111</v>
      </c>
      <c r="AH129" t="n">
        <v>282747.6481635837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9.391400000000001</v>
      </c>
      <c r="E130" t="n">
        <v>10.65</v>
      </c>
      <c r="F130" t="n">
        <v>7.92</v>
      </c>
      <c r="G130" t="n">
        <v>118.82</v>
      </c>
      <c r="H130" t="n">
        <v>2.27</v>
      </c>
      <c r="I130" t="n">
        <v>4</v>
      </c>
      <c r="J130" t="n">
        <v>258.47</v>
      </c>
      <c r="K130" t="n">
        <v>55.27</v>
      </c>
      <c r="L130" t="n">
        <v>33</v>
      </c>
      <c r="M130" t="n">
        <v>2</v>
      </c>
      <c r="N130" t="n">
        <v>65.2</v>
      </c>
      <c r="O130" t="n">
        <v>32112.02</v>
      </c>
      <c r="P130" t="n">
        <v>96.3</v>
      </c>
      <c r="Q130" t="n">
        <v>198.05</v>
      </c>
      <c r="R130" t="n">
        <v>29.43</v>
      </c>
      <c r="S130" t="n">
        <v>21.27</v>
      </c>
      <c r="T130" t="n">
        <v>1384.76</v>
      </c>
      <c r="U130" t="n">
        <v>0.72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238.6627260678504</v>
      </c>
      <c r="AB130" t="n">
        <v>326.548870862251</v>
      </c>
      <c r="AC130" t="n">
        <v>295.3835049414735</v>
      </c>
      <c r="AD130" t="n">
        <v>238662.7260678504</v>
      </c>
      <c r="AE130" t="n">
        <v>326548.870862251</v>
      </c>
      <c r="AF130" t="n">
        <v>3.658240150045809e-06</v>
      </c>
      <c r="AG130" t="n">
        <v>9.244791666666666</v>
      </c>
      <c r="AH130" t="n">
        <v>295383.5049414735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9.391400000000001</v>
      </c>
      <c r="E131" t="n">
        <v>10.65</v>
      </c>
      <c r="F131" t="n">
        <v>7.92</v>
      </c>
      <c r="G131" t="n">
        <v>118.82</v>
      </c>
      <c r="H131" t="n">
        <v>2.28</v>
      </c>
      <c r="I131" t="n">
        <v>4</v>
      </c>
      <c r="J131" t="n">
        <v>258.93</v>
      </c>
      <c r="K131" t="n">
        <v>55.27</v>
      </c>
      <c r="L131" t="n">
        <v>33.25</v>
      </c>
      <c r="M131" t="n">
        <v>2</v>
      </c>
      <c r="N131" t="n">
        <v>65.41</v>
      </c>
      <c r="O131" t="n">
        <v>32168.84</v>
      </c>
      <c r="P131" t="n">
        <v>96.05</v>
      </c>
      <c r="Q131" t="n">
        <v>198.05</v>
      </c>
      <c r="R131" t="n">
        <v>29.43</v>
      </c>
      <c r="S131" t="n">
        <v>21.27</v>
      </c>
      <c r="T131" t="n">
        <v>1382.58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238.5178605907395</v>
      </c>
      <c r="AB131" t="n">
        <v>326.3506595254541</v>
      </c>
      <c r="AC131" t="n">
        <v>295.2042106164691</v>
      </c>
      <c r="AD131" t="n">
        <v>238517.8605907395</v>
      </c>
      <c r="AE131" t="n">
        <v>326350.6595254541</v>
      </c>
      <c r="AF131" t="n">
        <v>3.658240150045809e-06</v>
      </c>
      <c r="AG131" t="n">
        <v>9.244791666666666</v>
      </c>
      <c r="AH131" t="n">
        <v>295204.2106164691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9.3924</v>
      </c>
      <c r="E132" t="n">
        <v>10.65</v>
      </c>
      <c r="F132" t="n">
        <v>7.92</v>
      </c>
      <c r="G132" t="n">
        <v>118.8</v>
      </c>
      <c r="H132" t="n">
        <v>2.3</v>
      </c>
      <c r="I132" t="n">
        <v>4</v>
      </c>
      <c r="J132" t="n">
        <v>259.39</v>
      </c>
      <c r="K132" t="n">
        <v>55.27</v>
      </c>
      <c r="L132" t="n">
        <v>33.5</v>
      </c>
      <c r="M132" t="n">
        <v>2</v>
      </c>
      <c r="N132" t="n">
        <v>65.62</v>
      </c>
      <c r="O132" t="n">
        <v>32225.73</v>
      </c>
      <c r="P132" t="n">
        <v>95.87</v>
      </c>
      <c r="Q132" t="n">
        <v>198.05</v>
      </c>
      <c r="R132" t="n">
        <v>29.38</v>
      </c>
      <c r="S132" t="n">
        <v>21.27</v>
      </c>
      <c r="T132" t="n">
        <v>1355.65</v>
      </c>
      <c r="U132" t="n">
        <v>0.72</v>
      </c>
      <c r="V132" t="n">
        <v>0.77</v>
      </c>
      <c r="W132" t="n">
        <v>0.12</v>
      </c>
      <c r="X132" t="n">
        <v>0.07000000000000001</v>
      </c>
      <c r="Y132" t="n">
        <v>1</v>
      </c>
      <c r="Z132" t="n">
        <v>10</v>
      </c>
      <c r="AA132" t="n">
        <v>238.4051537211373</v>
      </c>
      <c r="AB132" t="n">
        <v>326.1964490141884</v>
      </c>
      <c r="AC132" t="n">
        <v>295.0647177399627</v>
      </c>
      <c r="AD132" t="n">
        <v>238405.1537211373</v>
      </c>
      <c r="AE132" t="n">
        <v>326196.4490141884</v>
      </c>
      <c r="AF132" t="n">
        <v>3.658629680909156e-06</v>
      </c>
      <c r="AG132" t="n">
        <v>9.244791666666666</v>
      </c>
      <c r="AH132" t="n">
        <v>295064.7177399627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9.3919</v>
      </c>
      <c r="E133" t="n">
        <v>10.65</v>
      </c>
      <c r="F133" t="n">
        <v>7.92</v>
      </c>
      <c r="G133" t="n">
        <v>118.81</v>
      </c>
      <c r="H133" t="n">
        <v>2.31</v>
      </c>
      <c r="I133" t="n">
        <v>4</v>
      </c>
      <c r="J133" t="n">
        <v>259.85</v>
      </c>
      <c r="K133" t="n">
        <v>55.27</v>
      </c>
      <c r="L133" t="n">
        <v>33.75</v>
      </c>
      <c r="M133" t="n">
        <v>2</v>
      </c>
      <c r="N133" t="n">
        <v>65.83</v>
      </c>
      <c r="O133" t="n">
        <v>32282.7</v>
      </c>
      <c r="P133" t="n">
        <v>95.31999999999999</v>
      </c>
      <c r="Q133" t="n">
        <v>198.06</v>
      </c>
      <c r="R133" t="n">
        <v>29.38</v>
      </c>
      <c r="S133" t="n">
        <v>21.27</v>
      </c>
      <c r="T133" t="n">
        <v>1356.7</v>
      </c>
      <c r="U133" t="n">
        <v>0.72</v>
      </c>
      <c r="V133" t="n">
        <v>0.77</v>
      </c>
      <c r="W133" t="n">
        <v>0.11</v>
      </c>
      <c r="X133" t="n">
        <v>0.07000000000000001</v>
      </c>
      <c r="Y133" t="n">
        <v>1</v>
      </c>
      <c r="Z133" t="n">
        <v>10</v>
      </c>
      <c r="AA133" t="n">
        <v>238.0906682778018</v>
      </c>
      <c r="AB133" t="n">
        <v>325.7661561564984</v>
      </c>
      <c r="AC133" t="n">
        <v>294.6754914286907</v>
      </c>
      <c r="AD133" t="n">
        <v>238090.6682778018</v>
      </c>
      <c r="AE133" t="n">
        <v>325766.1561564984</v>
      </c>
      <c r="AF133" t="n">
        <v>3.658434915477482e-06</v>
      </c>
      <c r="AG133" t="n">
        <v>9.244791666666666</v>
      </c>
      <c r="AH133" t="n">
        <v>294675.4914286907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9.4597</v>
      </c>
      <c r="E134" t="n">
        <v>10.57</v>
      </c>
      <c r="F134" t="n">
        <v>7.88</v>
      </c>
      <c r="G134" t="n">
        <v>157.69</v>
      </c>
      <c r="H134" t="n">
        <v>2.32</v>
      </c>
      <c r="I134" t="n">
        <v>3</v>
      </c>
      <c r="J134" t="n">
        <v>260.32</v>
      </c>
      <c r="K134" t="n">
        <v>55.27</v>
      </c>
      <c r="L134" t="n">
        <v>34</v>
      </c>
      <c r="M134" t="n">
        <v>1</v>
      </c>
      <c r="N134" t="n">
        <v>66.04000000000001</v>
      </c>
      <c r="O134" t="n">
        <v>32339.75</v>
      </c>
      <c r="P134" t="n">
        <v>94.59999999999999</v>
      </c>
      <c r="Q134" t="n">
        <v>198.05</v>
      </c>
      <c r="R134" t="n">
        <v>28.2</v>
      </c>
      <c r="S134" t="n">
        <v>21.27</v>
      </c>
      <c r="T134" t="n">
        <v>774.83</v>
      </c>
      <c r="U134" t="n">
        <v>0.75</v>
      </c>
      <c r="V134" t="n">
        <v>0.77</v>
      </c>
      <c r="W134" t="n">
        <v>0.11</v>
      </c>
      <c r="X134" t="n">
        <v>0.03</v>
      </c>
      <c r="Y134" t="n">
        <v>1</v>
      </c>
      <c r="Z134" t="n">
        <v>10</v>
      </c>
      <c r="AA134" t="n">
        <v>226.6772489310483</v>
      </c>
      <c r="AB134" t="n">
        <v>310.1498122817534</v>
      </c>
      <c r="AC134" t="n">
        <v>280.5495494956701</v>
      </c>
      <c r="AD134" t="n">
        <v>226677.2489310483</v>
      </c>
      <c r="AE134" t="n">
        <v>310149.8122817534</v>
      </c>
      <c r="AF134" t="n">
        <v>3.684845108012472e-06</v>
      </c>
      <c r="AG134" t="n">
        <v>9.175347222222221</v>
      </c>
      <c r="AH134" t="n">
        <v>280549.5494956701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9.4605</v>
      </c>
      <c r="E135" t="n">
        <v>10.57</v>
      </c>
      <c r="F135" t="n">
        <v>7.88</v>
      </c>
      <c r="G135" t="n">
        <v>157.68</v>
      </c>
      <c r="H135" t="n">
        <v>2.34</v>
      </c>
      <c r="I135" t="n">
        <v>3</v>
      </c>
      <c r="J135" t="n">
        <v>260.78</v>
      </c>
      <c r="K135" t="n">
        <v>55.27</v>
      </c>
      <c r="L135" t="n">
        <v>34.25</v>
      </c>
      <c r="M135" t="n">
        <v>1</v>
      </c>
      <c r="N135" t="n">
        <v>66.26000000000001</v>
      </c>
      <c r="O135" t="n">
        <v>32396.88</v>
      </c>
      <c r="P135" t="n">
        <v>94.69</v>
      </c>
      <c r="Q135" t="n">
        <v>198.05</v>
      </c>
      <c r="R135" t="n">
        <v>28.21</v>
      </c>
      <c r="S135" t="n">
        <v>21.27</v>
      </c>
      <c r="T135" t="n">
        <v>778.36</v>
      </c>
      <c r="U135" t="n">
        <v>0.75</v>
      </c>
      <c r="V135" t="n">
        <v>0.77</v>
      </c>
      <c r="W135" t="n">
        <v>0.11</v>
      </c>
      <c r="X135" t="n">
        <v>0.03</v>
      </c>
      <c r="Y135" t="n">
        <v>1</v>
      </c>
      <c r="Z135" t="n">
        <v>10</v>
      </c>
      <c r="AA135" t="n">
        <v>226.7224648832805</v>
      </c>
      <c r="AB135" t="n">
        <v>310.2116787423845</v>
      </c>
      <c r="AC135" t="n">
        <v>280.6055115081287</v>
      </c>
      <c r="AD135" t="n">
        <v>226722.4648832805</v>
      </c>
      <c r="AE135" t="n">
        <v>310211.6787423845</v>
      </c>
      <c r="AF135" t="n">
        <v>3.68515673270315e-06</v>
      </c>
      <c r="AG135" t="n">
        <v>9.175347222222221</v>
      </c>
      <c r="AH135" t="n">
        <v>280605.5115081287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9.457800000000001</v>
      </c>
      <c r="E136" t="n">
        <v>10.57</v>
      </c>
      <c r="F136" t="n">
        <v>7.89</v>
      </c>
      <c r="G136" t="n">
        <v>157.74</v>
      </c>
      <c r="H136" t="n">
        <v>2.35</v>
      </c>
      <c r="I136" t="n">
        <v>3</v>
      </c>
      <c r="J136" t="n">
        <v>261.24</v>
      </c>
      <c r="K136" t="n">
        <v>55.27</v>
      </c>
      <c r="L136" t="n">
        <v>34.5</v>
      </c>
      <c r="M136" t="n">
        <v>1</v>
      </c>
      <c r="N136" t="n">
        <v>66.47</v>
      </c>
      <c r="O136" t="n">
        <v>32454.09</v>
      </c>
      <c r="P136" t="n">
        <v>94.83</v>
      </c>
      <c r="Q136" t="n">
        <v>198.05</v>
      </c>
      <c r="R136" t="n">
        <v>28.32</v>
      </c>
      <c r="S136" t="n">
        <v>21.27</v>
      </c>
      <c r="T136" t="n">
        <v>834.02</v>
      </c>
      <c r="U136" t="n">
        <v>0.75</v>
      </c>
      <c r="V136" t="n">
        <v>0.77</v>
      </c>
      <c r="W136" t="n">
        <v>0.11</v>
      </c>
      <c r="X136" t="n">
        <v>0.03</v>
      </c>
      <c r="Y136" t="n">
        <v>1</v>
      </c>
      <c r="Z136" t="n">
        <v>10</v>
      </c>
      <c r="AA136" t="n">
        <v>226.8544719667278</v>
      </c>
      <c r="AB136" t="n">
        <v>310.3922966576985</v>
      </c>
      <c r="AC136" t="n">
        <v>280.7688915031041</v>
      </c>
      <c r="AD136" t="n">
        <v>226854.4719667278</v>
      </c>
      <c r="AE136" t="n">
        <v>310392.2966576985</v>
      </c>
      <c r="AF136" t="n">
        <v>3.684104999372111e-06</v>
      </c>
      <c r="AG136" t="n">
        <v>9.175347222222221</v>
      </c>
      <c r="AH136" t="n">
        <v>280768.8915031041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9.4535</v>
      </c>
      <c r="E137" t="n">
        <v>10.58</v>
      </c>
      <c r="F137" t="n">
        <v>7.89</v>
      </c>
      <c r="G137" t="n">
        <v>157.83</v>
      </c>
      <c r="H137" t="n">
        <v>2.36</v>
      </c>
      <c r="I137" t="n">
        <v>3</v>
      </c>
      <c r="J137" t="n">
        <v>261.71</v>
      </c>
      <c r="K137" t="n">
        <v>55.27</v>
      </c>
      <c r="L137" t="n">
        <v>34.75</v>
      </c>
      <c r="M137" t="n">
        <v>1</v>
      </c>
      <c r="N137" t="n">
        <v>66.68000000000001</v>
      </c>
      <c r="O137" t="n">
        <v>32511.38</v>
      </c>
      <c r="P137" t="n">
        <v>95.09999999999999</v>
      </c>
      <c r="Q137" t="n">
        <v>198.05</v>
      </c>
      <c r="R137" t="n">
        <v>28.49</v>
      </c>
      <c r="S137" t="n">
        <v>21.27</v>
      </c>
      <c r="T137" t="n">
        <v>920.41</v>
      </c>
      <c r="U137" t="n">
        <v>0.75</v>
      </c>
      <c r="V137" t="n">
        <v>0.77</v>
      </c>
      <c r="W137" t="n">
        <v>0.11</v>
      </c>
      <c r="X137" t="n">
        <v>0.04</v>
      </c>
      <c r="Y137" t="n">
        <v>1</v>
      </c>
      <c r="Z137" t="n">
        <v>10</v>
      </c>
      <c r="AA137" t="n">
        <v>227.0452371520984</v>
      </c>
      <c r="AB137" t="n">
        <v>310.6533100002884</v>
      </c>
      <c r="AC137" t="n">
        <v>281.0049940986119</v>
      </c>
      <c r="AD137" t="n">
        <v>227045.2371520984</v>
      </c>
      <c r="AE137" t="n">
        <v>310653.3100002884</v>
      </c>
      <c r="AF137" t="n">
        <v>3.682430016659715e-06</v>
      </c>
      <c r="AG137" t="n">
        <v>9.184027777777779</v>
      </c>
      <c r="AH137" t="n">
        <v>281004.9940986119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9.4488</v>
      </c>
      <c r="E138" t="n">
        <v>10.58</v>
      </c>
      <c r="F138" t="n">
        <v>7.9</v>
      </c>
      <c r="G138" t="n">
        <v>157.94</v>
      </c>
      <c r="H138" t="n">
        <v>2.38</v>
      </c>
      <c r="I138" t="n">
        <v>3</v>
      </c>
      <c r="J138" t="n">
        <v>262.17</v>
      </c>
      <c r="K138" t="n">
        <v>55.27</v>
      </c>
      <c r="L138" t="n">
        <v>35</v>
      </c>
      <c r="M138" t="n">
        <v>0</v>
      </c>
      <c r="N138" t="n">
        <v>66.90000000000001</v>
      </c>
      <c r="O138" t="n">
        <v>32568.76</v>
      </c>
      <c r="P138" t="n">
        <v>95.41</v>
      </c>
      <c r="Q138" t="n">
        <v>198.05</v>
      </c>
      <c r="R138" t="n">
        <v>28.62</v>
      </c>
      <c r="S138" t="n">
        <v>21.27</v>
      </c>
      <c r="T138" t="n">
        <v>985.4400000000001</v>
      </c>
      <c r="U138" t="n">
        <v>0.74</v>
      </c>
      <c r="V138" t="n">
        <v>0.77</v>
      </c>
      <c r="W138" t="n">
        <v>0.11</v>
      </c>
      <c r="X138" t="n">
        <v>0.04</v>
      </c>
      <c r="Y138" t="n">
        <v>1</v>
      </c>
      <c r="Z138" t="n">
        <v>10</v>
      </c>
      <c r="AA138" t="n">
        <v>227.291857241328</v>
      </c>
      <c r="AB138" t="n">
        <v>310.9907464864827</v>
      </c>
      <c r="AC138" t="n">
        <v>281.310226120159</v>
      </c>
      <c r="AD138" t="n">
        <v>227291.857241328</v>
      </c>
      <c r="AE138" t="n">
        <v>310990.7464864827</v>
      </c>
      <c r="AF138" t="n">
        <v>3.68059922160198e-06</v>
      </c>
      <c r="AG138" t="n">
        <v>9.184027777777779</v>
      </c>
      <c r="AH138" t="n">
        <v>281310.226120159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7.5977</v>
      </c>
      <c r="E2" t="n">
        <v>13.16</v>
      </c>
      <c r="F2" t="n">
        <v>9.24</v>
      </c>
      <c r="G2" t="n">
        <v>7.92</v>
      </c>
      <c r="H2" t="n">
        <v>0.14</v>
      </c>
      <c r="I2" t="n">
        <v>70</v>
      </c>
      <c r="J2" t="n">
        <v>124.63</v>
      </c>
      <c r="K2" t="n">
        <v>45</v>
      </c>
      <c r="L2" t="n">
        <v>1</v>
      </c>
      <c r="M2" t="n">
        <v>68</v>
      </c>
      <c r="N2" t="n">
        <v>18.64</v>
      </c>
      <c r="O2" t="n">
        <v>15605.44</v>
      </c>
      <c r="P2" t="n">
        <v>95.54000000000001</v>
      </c>
      <c r="Q2" t="n">
        <v>198.09</v>
      </c>
      <c r="R2" t="n">
        <v>70.5</v>
      </c>
      <c r="S2" t="n">
        <v>21.27</v>
      </c>
      <c r="T2" t="n">
        <v>21590.01</v>
      </c>
      <c r="U2" t="n">
        <v>0.3</v>
      </c>
      <c r="V2" t="n">
        <v>0.66</v>
      </c>
      <c r="W2" t="n">
        <v>0.22</v>
      </c>
      <c r="X2" t="n">
        <v>1.39</v>
      </c>
      <c r="Y2" t="n">
        <v>1</v>
      </c>
      <c r="Z2" t="n">
        <v>10</v>
      </c>
      <c r="AA2" t="n">
        <v>272.4943564320449</v>
      </c>
      <c r="AB2" t="n">
        <v>372.8388000728885</v>
      </c>
      <c r="AC2" t="n">
        <v>337.2555882764737</v>
      </c>
      <c r="AD2" t="n">
        <v>272494.3564320449</v>
      </c>
      <c r="AE2" t="n">
        <v>372838.8000728885</v>
      </c>
      <c r="AF2" t="n">
        <v>3.414306618810102e-06</v>
      </c>
      <c r="AG2" t="n">
        <v>11.42361111111111</v>
      </c>
      <c r="AH2" t="n">
        <v>337255.5882764737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8.0495</v>
      </c>
      <c r="E3" t="n">
        <v>12.42</v>
      </c>
      <c r="F3" t="n">
        <v>8.91</v>
      </c>
      <c r="G3" t="n">
        <v>9.9</v>
      </c>
      <c r="H3" t="n">
        <v>0.18</v>
      </c>
      <c r="I3" t="n">
        <v>54</v>
      </c>
      <c r="J3" t="n">
        <v>124.96</v>
      </c>
      <c r="K3" t="n">
        <v>45</v>
      </c>
      <c r="L3" t="n">
        <v>1.25</v>
      </c>
      <c r="M3" t="n">
        <v>52</v>
      </c>
      <c r="N3" t="n">
        <v>18.71</v>
      </c>
      <c r="O3" t="n">
        <v>15645.96</v>
      </c>
      <c r="P3" t="n">
        <v>91.81999999999999</v>
      </c>
      <c r="Q3" t="n">
        <v>198.07</v>
      </c>
      <c r="R3" t="n">
        <v>60.16</v>
      </c>
      <c r="S3" t="n">
        <v>21.27</v>
      </c>
      <c r="T3" t="n">
        <v>16497.57</v>
      </c>
      <c r="U3" t="n">
        <v>0.35</v>
      </c>
      <c r="V3" t="n">
        <v>0.68</v>
      </c>
      <c r="W3" t="n">
        <v>0.19</v>
      </c>
      <c r="X3" t="n">
        <v>1.06</v>
      </c>
      <c r="Y3" t="n">
        <v>1</v>
      </c>
      <c r="Z3" t="n">
        <v>10</v>
      </c>
      <c r="AA3" t="n">
        <v>254.0080763221403</v>
      </c>
      <c r="AB3" t="n">
        <v>347.5450560692335</v>
      </c>
      <c r="AC3" t="n">
        <v>314.3758437006393</v>
      </c>
      <c r="AD3" t="n">
        <v>254008.0763221403</v>
      </c>
      <c r="AE3" t="n">
        <v>347545.0560692335</v>
      </c>
      <c r="AF3" t="n">
        <v>3.617339606474581e-06</v>
      </c>
      <c r="AG3" t="n">
        <v>10.78125</v>
      </c>
      <c r="AH3" t="n">
        <v>314375.8437006393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8.3567</v>
      </c>
      <c r="E4" t="n">
        <v>11.97</v>
      </c>
      <c r="F4" t="n">
        <v>8.710000000000001</v>
      </c>
      <c r="G4" t="n">
        <v>11.88</v>
      </c>
      <c r="H4" t="n">
        <v>0.21</v>
      </c>
      <c r="I4" t="n">
        <v>44</v>
      </c>
      <c r="J4" t="n">
        <v>125.29</v>
      </c>
      <c r="K4" t="n">
        <v>45</v>
      </c>
      <c r="L4" t="n">
        <v>1.5</v>
      </c>
      <c r="M4" t="n">
        <v>42</v>
      </c>
      <c r="N4" t="n">
        <v>18.79</v>
      </c>
      <c r="O4" t="n">
        <v>15686.51</v>
      </c>
      <c r="P4" t="n">
        <v>89.45</v>
      </c>
      <c r="Q4" t="n">
        <v>198.05</v>
      </c>
      <c r="R4" t="n">
        <v>53.87</v>
      </c>
      <c r="S4" t="n">
        <v>21.27</v>
      </c>
      <c r="T4" t="n">
        <v>13403.36</v>
      </c>
      <c r="U4" t="n">
        <v>0.39</v>
      </c>
      <c r="V4" t="n">
        <v>0.7</v>
      </c>
      <c r="W4" t="n">
        <v>0.18</v>
      </c>
      <c r="X4" t="n">
        <v>0.86</v>
      </c>
      <c r="Y4" t="n">
        <v>1</v>
      </c>
      <c r="Z4" t="n">
        <v>10</v>
      </c>
      <c r="AA4" t="n">
        <v>239.0396040240919</v>
      </c>
      <c r="AB4" t="n">
        <v>327.0645319086623</v>
      </c>
      <c r="AC4" t="n">
        <v>295.8499520213502</v>
      </c>
      <c r="AD4" t="n">
        <v>239039.6040240919</v>
      </c>
      <c r="AE4" t="n">
        <v>327064.5319086623</v>
      </c>
      <c r="AF4" t="n">
        <v>3.755391252801556e-06</v>
      </c>
      <c r="AG4" t="n">
        <v>10.390625</v>
      </c>
      <c r="AH4" t="n">
        <v>295849.9520213503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8.656599999999999</v>
      </c>
      <c r="E5" t="n">
        <v>11.55</v>
      </c>
      <c r="F5" t="n">
        <v>8.470000000000001</v>
      </c>
      <c r="G5" t="n">
        <v>13.74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35</v>
      </c>
      <c r="N5" t="n">
        <v>18.87</v>
      </c>
      <c r="O5" t="n">
        <v>15727.09</v>
      </c>
      <c r="P5" t="n">
        <v>86.73999999999999</v>
      </c>
      <c r="Q5" t="n">
        <v>198.11</v>
      </c>
      <c r="R5" t="n">
        <v>46.19</v>
      </c>
      <c r="S5" t="n">
        <v>21.27</v>
      </c>
      <c r="T5" t="n">
        <v>9597.139999999999</v>
      </c>
      <c r="U5" t="n">
        <v>0.46</v>
      </c>
      <c r="V5" t="n">
        <v>0.72</v>
      </c>
      <c r="W5" t="n">
        <v>0.17</v>
      </c>
      <c r="X5" t="n">
        <v>0.62</v>
      </c>
      <c r="Y5" t="n">
        <v>1</v>
      </c>
      <c r="Z5" t="n">
        <v>10</v>
      </c>
      <c r="AA5" t="n">
        <v>233.9059464380802</v>
      </c>
      <c r="AB5" t="n">
        <v>320.0404351184961</v>
      </c>
      <c r="AC5" t="n">
        <v>289.4962251704536</v>
      </c>
      <c r="AD5" t="n">
        <v>233905.9464380802</v>
      </c>
      <c r="AE5" t="n">
        <v>320040.4351184961</v>
      </c>
      <c r="AF5" t="n">
        <v>3.890162374980788e-06</v>
      </c>
      <c r="AG5" t="n">
        <v>10.02604166666667</v>
      </c>
      <c r="AH5" t="n">
        <v>289496.2251704536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8.6877</v>
      </c>
      <c r="E6" t="n">
        <v>11.51</v>
      </c>
      <c r="F6" t="n">
        <v>8.539999999999999</v>
      </c>
      <c r="G6" t="n">
        <v>15.52</v>
      </c>
      <c r="H6" t="n">
        <v>0.28</v>
      </c>
      <c r="I6" t="n">
        <v>33</v>
      </c>
      <c r="J6" t="n">
        <v>125.95</v>
      </c>
      <c r="K6" t="n">
        <v>45</v>
      </c>
      <c r="L6" t="n">
        <v>2</v>
      </c>
      <c r="M6" t="n">
        <v>31</v>
      </c>
      <c r="N6" t="n">
        <v>18.95</v>
      </c>
      <c r="O6" t="n">
        <v>15767.7</v>
      </c>
      <c r="P6" t="n">
        <v>87.06999999999999</v>
      </c>
      <c r="Q6" t="n">
        <v>198.09</v>
      </c>
      <c r="R6" t="n">
        <v>48.82</v>
      </c>
      <c r="S6" t="n">
        <v>21.27</v>
      </c>
      <c r="T6" t="n">
        <v>10931.24</v>
      </c>
      <c r="U6" t="n">
        <v>0.44</v>
      </c>
      <c r="V6" t="n">
        <v>0.71</v>
      </c>
      <c r="W6" t="n">
        <v>0.16</v>
      </c>
      <c r="X6" t="n">
        <v>0.68</v>
      </c>
      <c r="Y6" t="n">
        <v>1</v>
      </c>
      <c r="Z6" t="n">
        <v>10</v>
      </c>
      <c r="AA6" t="n">
        <v>233.8476146497922</v>
      </c>
      <c r="AB6" t="n">
        <v>319.9606229923436</v>
      </c>
      <c r="AC6" t="n">
        <v>289.4240302016041</v>
      </c>
      <c r="AD6" t="n">
        <v>233847.6146497922</v>
      </c>
      <c r="AE6" t="n">
        <v>319960.6229923436</v>
      </c>
      <c r="AF6" t="n">
        <v>3.904138306623916e-06</v>
      </c>
      <c r="AG6" t="n">
        <v>9.991319444444445</v>
      </c>
      <c r="AH6" t="n">
        <v>289424.0302016041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8.847200000000001</v>
      </c>
      <c r="E7" t="n">
        <v>11.3</v>
      </c>
      <c r="F7" t="n">
        <v>8.43</v>
      </c>
      <c r="G7" t="n">
        <v>17.44</v>
      </c>
      <c r="H7" t="n">
        <v>0.31</v>
      </c>
      <c r="I7" t="n">
        <v>29</v>
      </c>
      <c r="J7" t="n">
        <v>126.28</v>
      </c>
      <c r="K7" t="n">
        <v>45</v>
      </c>
      <c r="L7" t="n">
        <v>2.25</v>
      </c>
      <c r="M7" t="n">
        <v>27</v>
      </c>
      <c r="N7" t="n">
        <v>19.03</v>
      </c>
      <c r="O7" t="n">
        <v>15808.34</v>
      </c>
      <c r="P7" t="n">
        <v>85.77</v>
      </c>
      <c r="Q7" t="n">
        <v>198.07</v>
      </c>
      <c r="R7" t="n">
        <v>45.32</v>
      </c>
      <c r="S7" t="n">
        <v>21.27</v>
      </c>
      <c r="T7" t="n">
        <v>9204.030000000001</v>
      </c>
      <c r="U7" t="n">
        <v>0.47</v>
      </c>
      <c r="V7" t="n">
        <v>0.72</v>
      </c>
      <c r="W7" t="n">
        <v>0.15</v>
      </c>
      <c r="X7" t="n">
        <v>0.58</v>
      </c>
      <c r="Y7" t="n">
        <v>1</v>
      </c>
      <c r="Z7" t="n">
        <v>10</v>
      </c>
      <c r="AA7" t="n">
        <v>221.8545976524906</v>
      </c>
      <c r="AB7" t="n">
        <v>303.5512480420754</v>
      </c>
      <c r="AC7" t="n">
        <v>274.5807429658819</v>
      </c>
      <c r="AD7" t="n">
        <v>221854.5976524905</v>
      </c>
      <c r="AE7" t="n">
        <v>303551.2480420754</v>
      </c>
      <c r="AF7" t="n">
        <v>3.975815512317773e-06</v>
      </c>
      <c r="AG7" t="n">
        <v>9.809027777777779</v>
      </c>
      <c r="AH7" t="n">
        <v>274580.7429658819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8.369999999999999</v>
      </c>
      <c r="G8" t="n">
        <v>19.31</v>
      </c>
      <c r="H8" t="n">
        <v>0.35</v>
      </c>
      <c r="I8" t="n">
        <v>26</v>
      </c>
      <c r="J8" t="n">
        <v>126.61</v>
      </c>
      <c r="K8" t="n">
        <v>45</v>
      </c>
      <c r="L8" t="n">
        <v>2.5</v>
      </c>
      <c r="M8" t="n">
        <v>24</v>
      </c>
      <c r="N8" t="n">
        <v>19.11</v>
      </c>
      <c r="O8" t="n">
        <v>15849</v>
      </c>
      <c r="P8" t="n">
        <v>84.81</v>
      </c>
      <c r="Q8" t="n">
        <v>198.06</v>
      </c>
      <c r="R8" t="n">
        <v>43.33</v>
      </c>
      <c r="S8" t="n">
        <v>21.27</v>
      </c>
      <c r="T8" t="n">
        <v>8223.24</v>
      </c>
      <c r="U8" t="n">
        <v>0.49</v>
      </c>
      <c r="V8" t="n">
        <v>0.73</v>
      </c>
      <c r="W8" t="n">
        <v>0.15</v>
      </c>
      <c r="X8" t="n">
        <v>0.51</v>
      </c>
      <c r="Y8" t="n">
        <v>1</v>
      </c>
      <c r="Z8" t="n">
        <v>10</v>
      </c>
      <c r="AA8" t="n">
        <v>220.2051647576974</v>
      </c>
      <c r="AB8" t="n">
        <v>301.2944211875769</v>
      </c>
      <c r="AC8" t="n">
        <v>272.5393044988995</v>
      </c>
      <c r="AD8" t="n">
        <v>220205.1647576973</v>
      </c>
      <c r="AE8" t="n">
        <v>301294.4211875768</v>
      </c>
      <c r="AF8" t="n">
        <v>4.025877209586084e-06</v>
      </c>
      <c r="AG8" t="n">
        <v>9.6875</v>
      </c>
      <c r="AH8" t="n">
        <v>272539.3044988996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9.077400000000001</v>
      </c>
      <c r="E9" t="n">
        <v>11.02</v>
      </c>
      <c r="F9" t="n">
        <v>8.300000000000001</v>
      </c>
      <c r="G9" t="n">
        <v>21.64</v>
      </c>
      <c r="H9" t="n">
        <v>0.38</v>
      </c>
      <c r="I9" t="n">
        <v>23</v>
      </c>
      <c r="J9" t="n">
        <v>126.94</v>
      </c>
      <c r="K9" t="n">
        <v>45</v>
      </c>
      <c r="L9" t="n">
        <v>2.75</v>
      </c>
      <c r="M9" t="n">
        <v>21</v>
      </c>
      <c r="N9" t="n">
        <v>19.19</v>
      </c>
      <c r="O9" t="n">
        <v>15889.69</v>
      </c>
      <c r="P9" t="n">
        <v>83.78</v>
      </c>
      <c r="Q9" t="n">
        <v>198.06</v>
      </c>
      <c r="R9" t="n">
        <v>41.01</v>
      </c>
      <c r="S9" t="n">
        <v>21.27</v>
      </c>
      <c r="T9" t="n">
        <v>7076.31</v>
      </c>
      <c r="U9" t="n">
        <v>0.52</v>
      </c>
      <c r="V9" t="n">
        <v>0.73</v>
      </c>
      <c r="W9" t="n">
        <v>0.15</v>
      </c>
      <c r="X9" t="n">
        <v>0.44</v>
      </c>
      <c r="Y9" t="n">
        <v>1</v>
      </c>
      <c r="Z9" t="n">
        <v>10</v>
      </c>
      <c r="AA9" t="n">
        <v>218.4723815921845</v>
      </c>
      <c r="AB9" t="n">
        <v>298.9235508155253</v>
      </c>
      <c r="AC9" t="n">
        <v>270.3947066676184</v>
      </c>
      <c r="AD9" t="n">
        <v>218472.3815921845</v>
      </c>
      <c r="AE9" t="n">
        <v>298923.5508155253</v>
      </c>
      <c r="AF9" t="n">
        <v>4.079264369689093e-06</v>
      </c>
      <c r="AG9" t="n">
        <v>9.565972222222221</v>
      </c>
      <c r="AH9" t="n">
        <v>270394.7066676184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9.154500000000001</v>
      </c>
      <c r="E10" t="n">
        <v>10.92</v>
      </c>
      <c r="F10" t="n">
        <v>8.25</v>
      </c>
      <c r="G10" t="n">
        <v>23.58</v>
      </c>
      <c r="H10" t="n">
        <v>0.42</v>
      </c>
      <c r="I10" t="n">
        <v>21</v>
      </c>
      <c r="J10" t="n">
        <v>127.27</v>
      </c>
      <c r="K10" t="n">
        <v>45</v>
      </c>
      <c r="L10" t="n">
        <v>3</v>
      </c>
      <c r="M10" t="n">
        <v>19</v>
      </c>
      <c r="N10" t="n">
        <v>19.27</v>
      </c>
      <c r="O10" t="n">
        <v>15930.42</v>
      </c>
      <c r="P10" t="n">
        <v>83.11</v>
      </c>
      <c r="Q10" t="n">
        <v>198.05</v>
      </c>
      <c r="R10" t="n">
        <v>39.73</v>
      </c>
      <c r="S10" t="n">
        <v>21.27</v>
      </c>
      <c r="T10" t="n">
        <v>6446.37</v>
      </c>
      <c r="U10" t="n">
        <v>0.54</v>
      </c>
      <c r="V10" t="n">
        <v>0.74</v>
      </c>
      <c r="W10" t="n">
        <v>0.14</v>
      </c>
      <c r="X10" t="n">
        <v>0.4</v>
      </c>
      <c r="Y10" t="n">
        <v>1</v>
      </c>
      <c r="Z10" t="n">
        <v>10</v>
      </c>
      <c r="AA10" t="n">
        <v>217.1893356037168</v>
      </c>
      <c r="AB10" t="n">
        <v>297.1680306901106</v>
      </c>
      <c r="AC10" t="n">
        <v>268.8067309190848</v>
      </c>
      <c r="AD10" t="n">
        <v>217189.3356037168</v>
      </c>
      <c r="AE10" t="n">
        <v>297168.0306901106</v>
      </c>
      <c r="AF10" t="n">
        <v>4.113912097331704e-06</v>
      </c>
      <c r="AG10" t="n">
        <v>9.479166666666666</v>
      </c>
      <c r="AH10" t="n">
        <v>268806.7309190847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9.193300000000001</v>
      </c>
      <c r="E11" t="n">
        <v>10.88</v>
      </c>
      <c r="F11" t="n">
        <v>8.23</v>
      </c>
      <c r="G11" t="n">
        <v>24.7</v>
      </c>
      <c r="H11" t="n">
        <v>0.45</v>
      </c>
      <c r="I11" t="n">
        <v>20</v>
      </c>
      <c r="J11" t="n">
        <v>127.6</v>
      </c>
      <c r="K11" t="n">
        <v>45</v>
      </c>
      <c r="L11" t="n">
        <v>3.25</v>
      </c>
      <c r="M11" t="n">
        <v>18</v>
      </c>
      <c r="N11" t="n">
        <v>19.35</v>
      </c>
      <c r="O11" t="n">
        <v>15971.17</v>
      </c>
      <c r="P11" t="n">
        <v>82.56</v>
      </c>
      <c r="Q11" t="n">
        <v>198.06</v>
      </c>
      <c r="R11" t="n">
        <v>39.04</v>
      </c>
      <c r="S11" t="n">
        <v>21.27</v>
      </c>
      <c r="T11" t="n">
        <v>6105.57</v>
      </c>
      <c r="U11" t="n">
        <v>0.54</v>
      </c>
      <c r="V11" t="n">
        <v>0.74</v>
      </c>
      <c r="W11" t="n">
        <v>0.14</v>
      </c>
      <c r="X11" t="n">
        <v>0.38</v>
      </c>
      <c r="Y11" t="n">
        <v>1</v>
      </c>
      <c r="Z11" t="n">
        <v>10</v>
      </c>
      <c r="AA11" t="n">
        <v>216.5229969710105</v>
      </c>
      <c r="AB11" t="n">
        <v>296.2563167760566</v>
      </c>
      <c r="AC11" t="n">
        <v>267.9820297013891</v>
      </c>
      <c r="AD11" t="n">
        <v>216522.9969710105</v>
      </c>
      <c r="AE11" t="n">
        <v>296256.3167760565</v>
      </c>
      <c r="AF11" t="n">
        <v>4.131348307870397e-06</v>
      </c>
      <c r="AG11" t="n">
        <v>9.444444444444445</v>
      </c>
      <c r="AH11" t="n">
        <v>267982.0297013891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9.2951</v>
      </c>
      <c r="E12" t="n">
        <v>10.76</v>
      </c>
      <c r="F12" t="n">
        <v>8.17</v>
      </c>
      <c r="G12" t="n">
        <v>27.22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16</v>
      </c>
      <c r="N12" t="n">
        <v>19.43</v>
      </c>
      <c r="O12" t="n">
        <v>16011.95</v>
      </c>
      <c r="P12" t="n">
        <v>81.68000000000001</v>
      </c>
      <c r="Q12" t="n">
        <v>198.08</v>
      </c>
      <c r="R12" t="n">
        <v>37.24</v>
      </c>
      <c r="S12" t="n">
        <v>21.27</v>
      </c>
      <c r="T12" t="n">
        <v>5217.82</v>
      </c>
      <c r="U12" t="n">
        <v>0.57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215.112893482798</v>
      </c>
      <c r="AB12" t="n">
        <v>294.3269509741098</v>
      </c>
      <c r="AC12" t="n">
        <v>266.2367998636977</v>
      </c>
      <c r="AD12" t="n">
        <v>215112.893482798</v>
      </c>
      <c r="AE12" t="n">
        <v>294326.9509741098</v>
      </c>
      <c r="AF12" t="n">
        <v>4.17709589119099e-06</v>
      </c>
      <c r="AG12" t="n">
        <v>9.340277777777779</v>
      </c>
      <c r="AH12" t="n">
        <v>266236.7998636977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9.3018</v>
      </c>
      <c r="E13" t="n">
        <v>10.75</v>
      </c>
      <c r="F13" t="n">
        <v>8.18</v>
      </c>
      <c r="G13" t="n">
        <v>28.88</v>
      </c>
      <c r="H13" t="n">
        <v>0.52</v>
      </c>
      <c r="I13" t="n">
        <v>17</v>
      </c>
      <c r="J13" t="n">
        <v>128.26</v>
      </c>
      <c r="K13" t="n">
        <v>45</v>
      </c>
      <c r="L13" t="n">
        <v>3.75</v>
      </c>
      <c r="M13" t="n">
        <v>15</v>
      </c>
      <c r="N13" t="n">
        <v>19.51</v>
      </c>
      <c r="O13" t="n">
        <v>16052.76</v>
      </c>
      <c r="P13" t="n">
        <v>81.55</v>
      </c>
      <c r="Q13" t="n">
        <v>198.11</v>
      </c>
      <c r="R13" t="n">
        <v>37.62</v>
      </c>
      <c r="S13" t="n">
        <v>21.27</v>
      </c>
      <c r="T13" t="n">
        <v>5410.73</v>
      </c>
      <c r="U13" t="n">
        <v>0.57</v>
      </c>
      <c r="V13" t="n">
        <v>0.74</v>
      </c>
      <c r="W13" t="n">
        <v>0.13</v>
      </c>
      <c r="X13" t="n">
        <v>0.33</v>
      </c>
      <c r="Y13" t="n">
        <v>1</v>
      </c>
      <c r="Z13" t="n">
        <v>10</v>
      </c>
      <c r="AA13" t="n">
        <v>215.0121689085356</v>
      </c>
      <c r="AB13" t="n">
        <v>294.1891351679494</v>
      </c>
      <c r="AC13" t="n">
        <v>266.1121370046515</v>
      </c>
      <c r="AD13" t="n">
        <v>215012.1689085356</v>
      </c>
      <c r="AE13" t="n">
        <v>294189.1351679494</v>
      </c>
      <c r="AF13" t="n">
        <v>4.180106783217002e-06</v>
      </c>
      <c r="AG13" t="n">
        <v>9.331597222222221</v>
      </c>
      <c r="AH13" t="n">
        <v>266112.1370046515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9.3414</v>
      </c>
      <c r="E14" t="n">
        <v>10.7</v>
      </c>
      <c r="F14" t="n">
        <v>8.16</v>
      </c>
      <c r="G14" t="n">
        <v>30.61</v>
      </c>
      <c r="H14" t="n">
        <v>0.55</v>
      </c>
      <c r="I14" t="n">
        <v>16</v>
      </c>
      <c r="J14" t="n">
        <v>128.59</v>
      </c>
      <c r="K14" t="n">
        <v>45</v>
      </c>
      <c r="L14" t="n">
        <v>4</v>
      </c>
      <c r="M14" t="n">
        <v>14</v>
      </c>
      <c r="N14" t="n">
        <v>19.59</v>
      </c>
      <c r="O14" t="n">
        <v>16093.6</v>
      </c>
      <c r="P14" t="n">
        <v>81.04000000000001</v>
      </c>
      <c r="Q14" t="n">
        <v>198.05</v>
      </c>
      <c r="R14" t="n">
        <v>36.96</v>
      </c>
      <c r="S14" t="n">
        <v>21.27</v>
      </c>
      <c r="T14" t="n">
        <v>5087.01</v>
      </c>
      <c r="U14" t="n">
        <v>0.58</v>
      </c>
      <c r="V14" t="n">
        <v>0.74</v>
      </c>
      <c r="W14" t="n">
        <v>0.13</v>
      </c>
      <c r="X14" t="n">
        <v>0.31</v>
      </c>
      <c r="Y14" t="n">
        <v>1</v>
      </c>
      <c r="Z14" t="n">
        <v>10</v>
      </c>
      <c r="AA14" t="n">
        <v>214.3829882172244</v>
      </c>
      <c r="AB14" t="n">
        <v>293.3282623886047</v>
      </c>
      <c r="AC14" t="n">
        <v>265.3334247151247</v>
      </c>
      <c r="AD14" t="n">
        <v>214382.9882172243</v>
      </c>
      <c r="AE14" t="n">
        <v>293328.2623886048</v>
      </c>
      <c r="AF14" t="n">
        <v>4.197902503251338e-06</v>
      </c>
      <c r="AG14" t="n">
        <v>9.288194444444445</v>
      </c>
      <c r="AH14" t="n">
        <v>265333.4247151247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9.380100000000001</v>
      </c>
      <c r="E15" t="n">
        <v>10.66</v>
      </c>
      <c r="F15" t="n">
        <v>8.15</v>
      </c>
      <c r="G15" t="n">
        <v>32.58</v>
      </c>
      <c r="H15" t="n">
        <v>0.58</v>
      </c>
      <c r="I15" t="n">
        <v>15</v>
      </c>
      <c r="J15" t="n">
        <v>128.92</v>
      </c>
      <c r="K15" t="n">
        <v>45</v>
      </c>
      <c r="L15" t="n">
        <v>4.25</v>
      </c>
      <c r="M15" t="n">
        <v>13</v>
      </c>
      <c r="N15" t="n">
        <v>19.68</v>
      </c>
      <c r="O15" t="n">
        <v>16134.46</v>
      </c>
      <c r="P15" t="n">
        <v>80.65000000000001</v>
      </c>
      <c r="Q15" t="n">
        <v>198.05</v>
      </c>
      <c r="R15" t="n">
        <v>36.42</v>
      </c>
      <c r="S15" t="n">
        <v>21.27</v>
      </c>
      <c r="T15" t="n">
        <v>4823.57</v>
      </c>
      <c r="U15" t="n">
        <v>0.58</v>
      </c>
      <c r="V15" t="n">
        <v>0.75</v>
      </c>
      <c r="W15" t="n">
        <v>0.13</v>
      </c>
      <c r="X15" t="n">
        <v>0.29</v>
      </c>
      <c r="Y15" t="n">
        <v>1</v>
      </c>
      <c r="Z15" t="n">
        <v>10</v>
      </c>
      <c r="AA15" t="n">
        <v>213.858644141193</v>
      </c>
      <c r="AB15" t="n">
        <v>292.6108316913509</v>
      </c>
      <c r="AC15" t="n">
        <v>264.6844645966963</v>
      </c>
      <c r="AD15" t="n">
        <v>213858.644141193</v>
      </c>
      <c r="AE15" t="n">
        <v>292610.8316913509</v>
      </c>
      <c r="AF15" t="n">
        <v>4.215293775103076e-06</v>
      </c>
      <c r="AG15" t="n">
        <v>9.253472222222221</v>
      </c>
      <c r="AH15" t="n">
        <v>264684.4645966963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9.431699999999999</v>
      </c>
      <c r="E16" t="n">
        <v>10.6</v>
      </c>
      <c r="F16" t="n">
        <v>8.109999999999999</v>
      </c>
      <c r="G16" t="n">
        <v>34.77</v>
      </c>
      <c r="H16" t="n">
        <v>0.62</v>
      </c>
      <c r="I16" t="n">
        <v>14</v>
      </c>
      <c r="J16" t="n">
        <v>129.25</v>
      </c>
      <c r="K16" t="n">
        <v>45</v>
      </c>
      <c r="L16" t="n">
        <v>4.5</v>
      </c>
      <c r="M16" t="n">
        <v>12</v>
      </c>
      <c r="N16" t="n">
        <v>19.76</v>
      </c>
      <c r="O16" t="n">
        <v>16175.36</v>
      </c>
      <c r="P16" t="n">
        <v>80.14</v>
      </c>
      <c r="Q16" t="n">
        <v>198.07</v>
      </c>
      <c r="R16" t="n">
        <v>35.34</v>
      </c>
      <c r="S16" t="n">
        <v>21.27</v>
      </c>
      <c r="T16" t="n">
        <v>4287.77</v>
      </c>
      <c r="U16" t="n">
        <v>0.6</v>
      </c>
      <c r="V16" t="n">
        <v>0.75</v>
      </c>
      <c r="W16" t="n">
        <v>0.13</v>
      </c>
      <c r="X16" t="n">
        <v>0.26</v>
      </c>
      <c r="Y16" t="n">
        <v>1</v>
      </c>
      <c r="Z16" t="n">
        <v>10</v>
      </c>
      <c r="AA16" t="n">
        <v>203.5663591995453</v>
      </c>
      <c r="AB16" t="n">
        <v>278.5284733706303</v>
      </c>
      <c r="AC16" t="n">
        <v>251.9461067893866</v>
      </c>
      <c r="AD16" t="n">
        <v>203566.3591995453</v>
      </c>
      <c r="AE16" t="n">
        <v>278528.4733706303</v>
      </c>
      <c r="AF16" t="n">
        <v>4.238482137572061e-06</v>
      </c>
      <c r="AG16" t="n">
        <v>9.201388888888889</v>
      </c>
      <c r="AH16" t="n">
        <v>251946.1067893866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9.479200000000001</v>
      </c>
      <c r="E17" t="n">
        <v>10.55</v>
      </c>
      <c r="F17" t="n">
        <v>8.09</v>
      </c>
      <c r="G17" t="n">
        <v>37.32</v>
      </c>
      <c r="H17" t="n">
        <v>0.65</v>
      </c>
      <c r="I17" t="n">
        <v>13</v>
      </c>
      <c r="J17" t="n">
        <v>129.59</v>
      </c>
      <c r="K17" t="n">
        <v>45</v>
      </c>
      <c r="L17" t="n">
        <v>4.75</v>
      </c>
      <c r="M17" t="n">
        <v>11</v>
      </c>
      <c r="N17" t="n">
        <v>19.84</v>
      </c>
      <c r="O17" t="n">
        <v>16216.29</v>
      </c>
      <c r="P17" t="n">
        <v>79.40000000000001</v>
      </c>
      <c r="Q17" t="n">
        <v>198.06</v>
      </c>
      <c r="R17" t="n">
        <v>34.31</v>
      </c>
      <c r="S17" t="n">
        <v>21.27</v>
      </c>
      <c r="T17" t="n">
        <v>3780.32</v>
      </c>
      <c r="U17" t="n">
        <v>0.62</v>
      </c>
      <c r="V17" t="n">
        <v>0.75</v>
      </c>
      <c r="W17" t="n">
        <v>0.13</v>
      </c>
      <c r="X17" t="n">
        <v>0.23</v>
      </c>
      <c r="Y17" t="n">
        <v>1</v>
      </c>
      <c r="Z17" t="n">
        <v>10</v>
      </c>
      <c r="AA17" t="n">
        <v>202.7678442536279</v>
      </c>
      <c r="AB17" t="n">
        <v>277.4359099936335</v>
      </c>
      <c r="AC17" t="n">
        <v>250.9578161276677</v>
      </c>
      <c r="AD17" t="n">
        <v>202767.8442536279</v>
      </c>
      <c r="AE17" t="n">
        <v>277435.9099936335</v>
      </c>
      <c r="AF17" t="n">
        <v>4.259828013875874e-06</v>
      </c>
      <c r="AG17" t="n">
        <v>9.157986111111111</v>
      </c>
      <c r="AH17" t="n">
        <v>250957.8161276677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9.5145</v>
      </c>
      <c r="E18" t="n">
        <v>10.51</v>
      </c>
      <c r="F18" t="n">
        <v>8.050000000000001</v>
      </c>
      <c r="G18" t="n">
        <v>37.13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78.67</v>
      </c>
      <c r="Q18" t="n">
        <v>198.06</v>
      </c>
      <c r="R18" t="n">
        <v>33.15</v>
      </c>
      <c r="S18" t="n">
        <v>21.27</v>
      </c>
      <c r="T18" t="n">
        <v>3198.22</v>
      </c>
      <c r="U18" t="n">
        <v>0.64</v>
      </c>
      <c r="V18" t="n">
        <v>0.75</v>
      </c>
      <c r="W18" t="n">
        <v>0.13</v>
      </c>
      <c r="X18" t="n">
        <v>0.19</v>
      </c>
      <c r="Y18" t="n">
        <v>1</v>
      </c>
      <c r="Z18" t="n">
        <v>10</v>
      </c>
      <c r="AA18" t="n">
        <v>202.0181565997408</v>
      </c>
      <c r="AB18" t="n">
        <v>276.4101542717007</v>
      </c>
      <c r="AC18" t="n">
        <v>250.0299570921787</v>
      </c>
      <c r="AD18" t="n">
        <v>202018.1565997408</v>
      </c>
      <c r="AE18" t="n">
        <v>276410.1542717007</v>
      </c>
      <c r="AF18" t="n">
        <v>4.275691370371128e-06</v>
      </c>
      <c r="AG18" t="n">
        <v>9.123263888888889</v>
      </c>
      <c r="AH18" t="n">
        <v>250029.9570921787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9.5105</v>
      </c>
      <c r="E19" t="n">
        <v>10.51</v>
      </c>
      <c r="F19" t="n">
        <v>8.08</v>
      </c>
      <c r="G19" t="n">
        <v>40.38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78.73999999999999</v>
      </c>
      <c r="Q19" t="n">
        <v>198.05</v>
      </c>
      <c r="R19" t="n">
        <v>34.36</v>
      </c>
      <c r="S19" t="n">
        <v>21.27</v>
      </c>
      <c r="T19" t="n">
        <v>3806.8</v>
      </c>
      <c r="U19" t="n">
        <v>0.62</v>
      </c>
      <c r="V19" t="n">
        <v>0.75</v>
      </c>
      <c r="W19" t="n">
        <v>0.12</v>
      </c>
      <c r="X19" t="n">
        <v>0.22</v>
      </c>
      <c r="Y19" t="n">
        <v>1</v>
      </c>
      <c r="Z19" t="n">
        <v>10</v>
      </c>
      <c r="AA19" t="n">
        <v>202.1547821760246</v>
      </c>
      <c r="AB19" t="n">
        <v>276.5970914126671</v>
      </c>
      <c r="AC19" t="n">
        <v>250.1990532147792</v>
      </c>
      <c r="AD19" t="n">
        <v>202154.7821760246</v>
      </c>
      <c r="AE19" t="n">
        <v>276597.0914126671</v>
      </c>
      <c r="AF19" t="n">
        <v>4.273893822892913e-06</v>
      </c>
      <c r="AG19" t="n">
        <v>9.123263888888889</v>
      </c>
      <c r="AH19" t="n">
        <v>250199.0532147792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9.504200000000001</v>
      </c>
      <c r="E20" t="n">
        <v>10.52</v>
      </c>
      <c r="F20" t="n">
        <v>8.08</v>
      </c>
      <c r="G20" t="n">
        <v>40.41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78.65000000000001</v>
      </c>
      <c r="Q20" t="n">
        <v>198.05</v>
      </c>
      <c r="R20" t="n">
        <v>34.41</v>
      </c>
      <c r="S20" t="n">
        <v>21.27</v>
      </c>
      <c r="T20" t="n">
        <v>3832.1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202.1455722595812</v>
      </c>
      <c r="AB20" t="n">
        <v>276.5844899986765</v>
      </c>
      <c r="AC20" t="n">
        <v>250.1876544620536</v>
      </c>
      <c r="AD20" t="n">
        <v>202145.5722595812</v>
      </c>
      <c r="AE20" t="n">
        <v>276584.4899986765</v>
      </c>
      <c r="AF20" t="n">
        <v>4.271062685614723e-06</v>
      </c>
      <c r="AG20" t="n">
        <v>9.131944444444445</v>
      </c>
      <c r="AH20" t="n">
        <v>250187.6544620536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9.5465</v>
      </c>
      <c r="E21" t="n">
        <v>10.48</v>
      </c>
      <c r="F21" t="n">
        <v>8.06</v>
      </c>
      <c r="G21" t="n">
        <v>43.97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77.98</v>
      </c>
      <c r="Q21" t="n">
        <v>198.05</v>
      </c>
      <c r="R21" t="n">
        <v>33.77</v>
      </c>
      <c r="S21" t="n">
        <v>21.27</v>
      </c>
      <c r="T21" t="n">
        <v>3515.82</v>
      </c>
      <c r="U21" t="n">
        <v>0.63</v>
      </c>
      <c r="V21" t="n">
        <v>0.75</v>
      </c>
      <c r="W21" t="n">
        <v>0.13</v>
      </c>
      <c r="X21" t="n">
        <v>0.21</v>
      </c>
      <c r="Y21" t="n">
        <v>1</v>
      </c>
      <c r="Z21" t="n">
        <v>10</v>
      </c>
      <c r="AA21" t="n">
        <v>201.4344324831114</v>
      </c>
      <c r="AB21" t="n">
        <v>275.6114771832382</v>
      </c>
      <c r="AC21" t="n">
        <v>249.3075046240884</v>
      </c>
      <c r="AD21" t="n">
        <v>201434.4324831114</v>
      </c>
      <c r="AE21" t="n">
        <v>275611.4771832381</v>
      </c>
      <c r="AF21" t="n">
        <v>4.290071750196855e-06</v>
      </c>
      <c r="AG21" t="n">
        <v>9.097222222222221</v>
      </c>
      <c r="AH21" t="n">
        <v>249307.5046240884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9.5488</v>
      </c>
      <c r="E22" t="n">
        <v>10.47</v>
      </c>
      <c r="F22" t="n">
        <v>8.06</v>
      </c>
      <c r="G22" t="n">
        <v>43.96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77.89</v>
      </c>
      <c r="Q22" t="n">
        <v>198.07</v>
      </c>
      <c r="R22" t="n">
        <v>33.63</v>
      </c>
      <c r="S22" t="n">
        <v>21.27</v>
      </c>
      <c r="T22" t="n">
        <v>3450.47</v>
      </c>
      <c r="U22" t="n">
        <v>0.63</v>
      </c>
      <c r="V22" t="n">
        <v>0.75</v>
      </c>
      <c r="W22" t="n">
        <v>0.13</v>
      </c>
      <c r="X22" t="n">
        <v>0.21</v>
      </c>
      <c r="Y22" t="n">
        <v>1</v>
      </c>
      <c r="Z22" t="n">
        <v>10</v>
      </c>
      <c r="AA22" t="n">
        <v>201.3679350985536</v>
      </c>
      <c r="AB22" t="n">
        <v>275.5204925280287</v>
      </c>
      <c r="AC22" t="n">
        <v>249.2252034166743</v>
      </c>
      <c r="AD22" t="n">
        <v>201367.9350985536</v>
      </c>
      <c r="AE22" t="n">
        <v>275520.4925280287</v>
      </c>
      <c r="AF22" t="n">
        <v>4.291105339996828e-06</v>
      </c>
      <c r="AG22" t="n">
        <v>9.088541666666666</v>
      </c>
      <c r="AH22" t="n">
        <v>249225.2034166743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9.5967</v>
      </c>
      <c r="E23" t="n">
        <v>10.42</v>
      </c>
      <c r="F23" t="n">
        <v>8.029999999999999</v>
      </c>
      <c r="G23" t="n">
        <v>48.2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77.38</v>
      </c>
      <c r="Q23" t="n">
        <v>198.05</v>
      </c>
      <c r="R23" t="n">
        <v>32.84</v>
      </c>
      <c r="S23" t="n">
        <v>21.27</v>
      </c>
      <c r="T23" t="n">
        <v>3059.46</v>
      </c>
      <c r="U23" t="n">
        <v>0.65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200.6948256035244</v>
      </c>
      <c r="AB23" t="n">
        <v>274.5995144214351</v>
      </c>
      <c r="AC23" t="n">
        <v>248.3921221679728</v>
      </c>
      <c r="AD23" t="n">
        <v>200694.8256035244</v>
      </c>
      <c r="AE23" t="n">
        <v>274599.5144214351</v>
      </c>
      <c r="AF23" t="n">
        <v>4.312630971048464e-06</v>
      </c>
      <c r="AG23" t="n">
        <v>9.045138888888889</v>
      </c>
      <c r="AH23" t="n">
        <v>248392.1221679728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9.6342</v>
      </c>
      <c r="E24" t="n">
        <v>10.38</v>
      </c>
      <c r="F24" t="n">
        <v>7.99</v>
      </c>
      <c r="G24" t="n">
        <v>47.95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8</v>
      </c>
      <c r="N24" t="n">
        <v>20.42</v>
      </c>
      <c r="O24" t="n">
        <v>16503.6</v>
      </c>
      <c r="P24" t="n">
        <v>76.75</v>
      </c>
      <c r="Q24" t="n">
        <v>198.05</v>
      </c>
      <c r="R24" t="n">
        <v>31.51</v>
      </c>
      <c r="S24" t="n">
        <v>21.27</v>
      </c>
      <c r="T24" t="n">
        <v>2394.9</v>
      </c>
      <c r="U24" t="n">
        <v>0.67</v>
      </c>
      <c r="V24" t="n">
        <v>0.76</v>
      </c>
      <c r="W24" t="n">
        <v>0.12</v>
      </c>
      <c r="X24" t="n">
        <v>0.14</v>
      </c>
      <c r="Y24" t="n">
        <v>1</v>
      </c>
      <c r="Z24" t="n">
        <v>10</v>
      </c>
      <c r="AA24" t="n">
        <v>200.0042873329122</v>
      </c>
      <c r="AB24" t="n">
        <v>273.6546894951856</v>
      </c>
      <c r="AC24" t="n">
        <v>247.5374700066141</v>
      </c>
      <c r="AD24" t="n">
        <v>200004.2873329122</v>
      </c>
      <c r="AE24" t="n">
        <v>273654.6894951856</v>
      </c>
      <c r="AF24" t="n">
        <v>4.329482978656737e-06</v>
      </c>
      <c r="AG24" t="n">
        <v>9.010416666666666</v>
      </c>
      <c r="AH24" t="n">
        <v>247537.4700066141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9.5893</v>
      </c>
      <c r="E25" t="n">
        <v>10.43</v>
      </c>
      <c r="F25" t="n">
        <v>8.039999999999999</v>
      </c>
      <c r="G25" t="n">
        <v>48.24</v>
      </c>
      <c r="H25" t="n">
        <v>0.9</v>
      </c>
      <c r="I25" t="n">
        <v>10</v>
      </c>
      <c r="J25" t="n">
        <v>132.25</v>
      </c>
      <c r="K25" t="n">
        <v>45</v>
      </c>
      <c r="L25" t="n">
        <v>6.75</v>
      </c>
      <c r="M25" t="n">
        <v>8</v>
      </c>
      <c r="N25" t="n">
        <v>20.5</v>
      </c>
      <c r="O25" t="n">
        <v>16544.76</v>
      </c>
      <c r="P25" t="n">
        <v>76.73999999999999</v>
      </c>
      <c r="Q25" t="n">
        <v>198.05</v>
      </c>
      <c r="R25" t="n">
        <v>33.2</v>
      </c>
      <c r="S25" t="n">
        <v>21.27</v>
      </c>
      <c r="T25" t="n">
        <v>3236.64</v>
      </c>
      <c r="U25" t="n">
        <v>0.64</v>
      </c>
      <c r="V25" t="n">
        <v>0.76</v>
      </c>
      <c r="W25" t="n">
        <v>0.12</v>
      </c>
      <c r="X25" t="n">
        <v>0.19</v>
      </c>
      <c r="Y25" t="n">
        <v>1</v>
      </c>
      <c r="Z25" t="n">
        <v>10</v>
      </c>
      <c r="AA25" t="n">
        <v>200.4028352914631</v>
      </c>
      <c r="AB25" t="n">
        <v>274.2000003947695</v>
      </c>
      <c r="AC25" t="n">
        <v>248.0307371992906</v>
      </c>
      <c r="AD25" t="n">
        <v>200402.8352914631</v>
      </c>
      <c r="AE25" t="n">
        <v>274200.0003947695</v>
      </c>
      <c r="AF25" t="n">
        <v>4.309305508213764e-06</v>
      </c>
      <c r="AG25" t="n">
        <v>9.053819444444445</v>
      </c>
      <c r="AH25" t="n">
        <v>248030.7371992906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9.640599999999999</v>
      </c>
      <c r="E26" t="n">
        <v>10.37</v>
      </c>
      <c r="F26" t="n">
        <v>8.01</v>
      </c>
      <c r="G26" t="n">
        <v>53.4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7</v>
      </c>
      <c r="N26" t="n">
        <v>20.59</v>
      </c>
      <c r="O26" t="n">
        <v>16585.95</v>
      </c>
      <c r="P26" t="n">
        <v>76.12</v>
      </c>
      <c r="Q26" t="n">
        <v>198.07</v>
      </c>
      <c r="R26" t="n">
        <v>32.25</v>
      </c>
      <c r="S26" t="n">
        <v>21.27</v>
      </c>
      <c r="T26" t="n">
        <v>2765.62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199.6535931111277</v>
      </c>
      <c r="AB26" t="n">
        <v>273.174854189403</v>
      </c>
      <c r="AC26" t="n">
        <v>247.1034295089623</v>
      </c>
      <c r="AD26" t="n">
        <v>199653.5931111277</v>
      </c>
      <c r="AE26" t="n">
        <v>273174.854189403</v>
      </c>
      <c r="AF26" t="n">
        <v>4.332359054621882e-06</v>
      </c>
      <c r="AG26" t="n">
        <v>9.001736111111111</v>
      </c>
      <c r="AH26" t="n">
        <v>247103.4295089623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9.629300000000001</v>
      </c>
      <c r="E27" t="n">
        <v>10.38</v>
      </c>
      <c r="F27" t="n">
        <v>8.02</v>
      </c>
      <c r="G27" t="n">
        <v>53.49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7</v>
      </c>
      <c r="N27" t="n">
        <v>20.67</v>
      </c>
      <c r="O27" t="n">
        <v>16627.17</v>
      </c>
      <c r="P27" t="n">
        <v>76.19</v>
      </c>
      <c r="Q27" t="n">
        <v>198.05</v>
      </c>
      <c r="R27" t="n">
        <v>32.57</v>
      </c>
      <c r="S27" t="n">
        <v>21.27</v>
      </c>
      <c r="T27" t="n">
        <v>2930.14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199.7881154475301</v>
      </c>
      <c r="AB27" t="n">
        <v>273.3589135847753</v>
      </c>
      <c r="AC27" t="n">
        <v>247.2699225339692</v>
      </c>
      <c r="AD27" t="n">
        <v>199788.1154475301</v>
      </c>
      <c r="AE27" t="n">
        <v>273358.9135847753</v>
      </c>
      <c r="AF27" t="n">
        <v>4.327280982995923e-06</v>
      </c>
      <c r="AG27" t="n">
        <v>9.010416666666666</v>
      </c>
      <c r="AH27" t="n">
        <v>247269.9225339692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9.637499999999999</v>
      </c>
      <c r="E28" t="n">
        <v>10.38</v>
      </c>
      <c r="F28" t="n">
        <v>8.01</v>
      </c>
      <c r="G28" t="n">
        <v>53.43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7</v>
      </c>
      <c r="N28" t="n">
        <v>20.76</v>
      </c>
      <c r="O28" t="n">
        <v>16668.43</v>
      </c>
      <c r="P28" t="n">
        <v>75.53</v>
      </c>
      <c r="Q28" t="n">
        <v>198.05</v>
      </c>
      <c r="R28" t="n">
        <v>32.28</v>
      </c>
      <c r="S28" t="n">
        <v>21.27</v>
      </c>
      <c r="T28" t="n">
        <v>2783.8</v>
      </c>
      <c r="U28" t="n">
        <v>0.66</v>
      </c>
      <c r="V28" t="n">
        <v>0.76</v>
      </c>
      <c r="W28" t="n">
        <v>0.12</v>
      </c>
      <c r="X28" t="n">
        <v>0.16</v>
      </c>
      <c r="Y28" t="n">
        <v>1</v>
      </c>
      <c r="Z28" t="n">
        <v>10</v>
      </c>
      <c r="AA28" t="n">
        <v>199.3401736603545</v>
      </c>
      <c r="AB28" t="n">
        <v>272.746019869765</v>
      </c>
      <c r="AC28" t="n">
        <v>246.7155225349176</v>
      </c>
      <c r="AD28" t="n">
        <v>199340.1736603545</v>
      </c>
      <c r="AE28" t="n">
        <v>272746.019869765</v>
      </c>
      <c r="AF28" t="n">
        <v>4.330965955326264e-06</v>
      </c>
      <c r="AG28" t="n">
        <v>9.010416666666666</v>
      </c>
      <c r="AH28" t="n">
        <v>246715.5225349176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9.6891</v>
      </c>
      <c r="E29" t="n">
        <v>10.32</v>
      </c>
      <c r="F29" t="n">
        <v>7.98</v>
      </c>
      <c r="G29" t="n">
        <v>59.88</v>
      </c>
      <c r="H29" t="n">
        <v>1.03</v>
      </c>
      <c r="I29" t="n">
        <v>8</v>
      </c>
      <c r="J29" t="n">
        <v>133.59</v>
      </c>
      <c r="K29" t="n">
        <v>45</v>
      </c>
      <c r="L29" t="n">
        <v>7.75</v>
      </c>
      <c r="M29" t="n">
        <v>6</v>
      </c>
      <c r="N29" t="n">
        <v>20.84</v>
      </c>
      <c r="O29" t="n">
        <v>16709.71</v>
      </c>
      <c r="P29" t="n">
        <v>74.97</v>
      </c>
      <c r="Q29" t="n">
        <v>198.05</v>
      </c>
      <c r="R29" t="n">
        <v>31.25</v>
      </c>
      <c r="S29" t="n">
        <v>21.27</v>
      </c>
      <c r="T29" t="n">
        <v>2272.52</v>
      </c>
      <c r="U29" t="n">
        <v>0.68</v>
      </c>
      <c r="V29" t="n">
        <v>0.76</v>
      </c>
      <c r="W29" t="n">
        <v>0.12</v>
      </c>
      <c r="X29" t="n">
        <v>0.13</v>
      </c>
      <c r="Y29" t="n">
        <v>1</v>
      </c>
      <c r="Z29" t="n">
        <v>10</v>
      </c>
      <c r="AA29" t="n">
        <v>198.4615257918147</v>
      </c>
      <c r="AB29" t="n">
        <v>271.5438150928213</v>
      </c>
      <c r="AC29" t="n">
        <v>245.62805449458</v>
      </c>
      <c r="AD29" t="n">
        <v>198461.5257918147</v>
      </c>
      <c r="AE29" t="n">
        <v>271543.8150928213</v>
      </c>
      <c r="AF29" t="n">
        <v>4.35415431779525e-06</v>
      </c>
      <c r="AG29" t="n">
        <v>8.958333333333334</v>
      </c>
      <c r="AH29" t="n">
        <v>245628.05449458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9.686500000000001</v>
      </c>
      <c r="E30" t="n">
        <v>10.32</v>
      </c>
      <c r="F30" t="n">
        <v>7.99</v>
      </c>
      <c r="G30" t="n">
        <v>59.9</v>
      </c>
      <c r="H30" t="n">
        <v>1.06</v>
      </c>
      <c r="I30" t="n">
        <v>8</v>
      </c>
      <c r="J30" t="n">
        <v>133.92</v>
      </c>
      <c r="K30" t="n">
        <v>45</v>
      </c>
      <c r="L30" t="n">
        <v>8</v>
      </c>
      <c r="M30" t="n">
        <v>6</v>
      </c>
      <c r="N30" t="n">
        <v>20.93</v>
      </c>
      <c r="O30" t="n">
        <v>16751.02</v>
      </c>
      <c r="P30" t="n">
        <v>74.81</v>
      </c>
      <c r="Q30" t="n">
        <v>198.05</v>
      </c>
      <c r="R30" t="n">
        <v>31.52</v>
      </c>
      <c r="S30" t="n">
        <v>21.27</v>
      </c>
      <c r="T30" t="n">
        <v>2410.19</v>
      </c>
      <c r="U30" t="n">
        <v>0.67</v>
      </c>
      <c r="V30" t="n">
        <v>0.76</v>
      </c>
      <c r="W30" t="n">
        <v>0.12</v>
      </c>
      <c r="X30" t="n">
        <v>0.13</v>
      </c>
      <c r="Y30" t="n">
        <v>1</v>
      </c>
      <c r="Z30" t="n">
        <v>10</v>
      </c>
      <c r="AA30" t="n">
        <v>198.4106643883532</v>
      </c>
      <c r="AB30" t="n">
        <v>271.4742242767586</v>
      </c>
      <c r="AC30" t="n">
        <v>245.5651053283311</v>
      </c>
      <c r="AD30" t="n">
        <v>198410.6643883532</v>
      </c>
      <c r="AE30" t="n">
        <v>271474.2242767586</v>
      </c>
      <c r="AF30" t="n">
        <v>4.352985911934409e-06</v>
      </c>
      <c r="AG30" t="n">
        <v>8.958333333333334</v>
      </c>
      <c r="AH30" t="n">
        <v>245565.1053283311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9.671200000000001</v>
      </c>
      <c r="E31" t="n">
        <v>10.34</v>
      </c>
      <c r="F31" t="n">
        <v>8</v>
      </c>
      <c r="G31" t="n">
        <v>60.02</v>
      </c>
      <c r="H31" t="n">
        <v>1.09</v>
      </c>
      <c r="I31" t="n">
        <v>8</v>
      </c>
      <c r="J31" t="n">
        <v>134.26</v>
      </c>
      <c r="K31" t="n">
        <v>45</v>
      </c>
      <c r="L31" t="n">
        <v>8.25</v>
      </c>
      <c r="M31" t="n">
        <v>6</v>
      </c>
      <c r="N31" t="n">
        <v>21.01</v>
      </c>
      <c r="O31" t="n">
        <v>16792.37</v>
      </c>
      <c r="P31" t="n">
        <v>74.73</v>
      </c>
      <c r="Q31" t="n">
        <v>198.06</v>
      </c>
      <c r="R31" t="n">
        <v>32.03</v>
      </c>
      <c r="S31" t="n">
        <v>21.27</v>
      </c>
      <c r="T31" t="n">
        <v>2661.82</v>
      </c>
      <c r="U31" t="n">
        <v>0.66</v>
      </c>
      <c r="V31" t="n">
        <v>0.76</v>
      </c>
      <c r="W31" t="n">
        <v>0.12</v>
      </c>
      <c r="X31" t="n">
        <v>0.15</v>
      </c>
      <c r="Y31" t="n">
        <v>1</v>
      </c>
      <c r="Z31" t="n">
        <v>10</v>
      </c>
      <c r="AA31" t="n">
        <v>198.4838759099905</v>
      </c>
      <c r="AB31" t="n">
        <v>271.5743955105271</v>
      </c>
      <c r="AC31" t="n">
        <v>245.6557163601399</v>
      </c>
      <c r="AD31" t="n">
        <v>198483.8759099905</v>
      </c>
      <c r="AE31" t="n">
        <v>271574.3955105271</v>
      </c>
      <c r="AF31" t="n">
        <v>4.346110292830233e-06</v>
      </c>
      <c r="AG31" t="n">
        <v>8.975694444444445</v>
      </c>
      <c r="AH31" t="n">
        <v>245655.7163601399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9.672700000000001</v>
      </c>
      <c r="E32" t="n">
        <v>10.34</v>
      </c>
      <c r="F32" t="n">
        <v>8</v>
      </c>
      <c r="G32" t="n">
        <v>60.01</v>
      </c>
      <c r="H32" t="n">
        <v>1.12</v>
      </c>
      <c r="I32" t="n">
        <v>8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74.14</v>
      </c>
      <c r="Q32" t="n">
        <v>198.05</v>
      </c>
      <c r="R32" t="n">
        <v>31.96</v>
      </c>
      <c r="S32" t="n">
        <v>21.27</v>
      </c>
      <c r="T32" t="n">
        <v>2629.66</v>
      </c>
      <c r="U32" t="n">
        <v>0.67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198.1425774806488</v>
      </c>
      <c r="AB32" t="n">
        <v>271.1074159424779</v>
      </c>
      <c r="AC32" t="n">
        <v>245.2333046666552</v>
      </c>
      <c r="AD32" t="n">
        <v>198142.5774806488</v>
      </c>
      <c r="AE32" t="n">
        <v>271107.4159424779</v>
      </c>
      <c r="AF32" t="n">
        <v>4.346784373134564e-06</v>
      </c>
      <c r="AG32" t="n">
        <v>8.975694444444445</v>
      </c>
      <c r="AH32" t="n">
        <v>245233.3046666552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9.7279</v>
      </c>
      <c r="E33" t="n">
        <v>10.28</v>
      </c>
      <c r="F33" t="n">
        <v>7.97</v>
      </c>
      <c r="G33" t="n">
        <v>68.3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73.19</v>
      </c>
      <c r="Q33" t="n">
        <v>198.05</v>
      </c>
      <c r="R33" t="n">
        <v>30.81</v>
      </c>
      <c r="S33" t="n">
        <v>21.27</v>
      </c>
      <c r="T33" t="n">
        <v>2059.23</v>
      </c>
      <c r="U33" t="n">
        <v>0.6899999999999999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197.2024140162906</v>
      </c>
      <c r="AB33" t="n">
        <v>269.821042813459</v>
      </c>
      <c r="AC33" t="n">
        <v>244.0697011836334</v>
      </c>
      <c r="AD33" t="n">
        <v>197202.4140162906</v>
      </c>
      <c r="AE33" t="n">
        <v>269821.042813459</v>
      </c>
      <c r="AF33" t="n">
        <v>4.371590528333943e-06</v>
      </c>
      <c r="AG33" t="n">
        <v>8.923611111111111</v>
      </c>
      <c r="AH33" t="n">
        <v>244069.7011836334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9.7239</v>
      </c>
      <c r="E34" t="n">
        <v>10.28</v>
      </c>
      <c r="F34" t="n">
        <v>7.97</v>
      </c>
      <c r="G34" t="n">
        <v>68.34</v>
      </c>
      <c r="H34" t="n">
        <v>1.18</v>
      </c>
      <c r="I34" t="n">
        <v>7</v>
      </c>
      <c r="J34" t="n">
        <v>135.27</v>
      </c>
      <c r="K34" t="n">
        <v>45</v>
      </c>
      <c r="L34" t="n">
        <v>9</v>
      </c>
      <c r="M34" t="n">
        <v>5</v>
      </c>
      <c r="N34" t="n">
        <v>21.27</v>
      </c>
      <c r="O34" t="n">
        <v>16916.71</v>
      </c>
      <c r="P34" t="n">
        <v>73.29000000000001</v>
      </c>
      <c r="Q34" t="n">
        <v>198.05</v>
      </c>
      <c r="R34" t="n">
        <v>30.92</v>
      </c>
      <c r="S34" t="n">
        <v>21.27</v>
      </c>
      <c r="T34" t="n">
        <v>2114.86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197.2826761926901</v>
      </c>
      <c r="AB34" t="n">
        <v>269.930861064126</v>
      </c>
      <c r="AC34" t="n">
        <v>244.1690385345877</v>
      </c>
      <c r="AD34" t="n">
        <v>197282.6761926901</v>
      </c>
      <c r="AE34" t="n">
        <v>269930.861064126</v>
      </c>
      <c r="AF34" t="n">
        <v>4.369792980855726e-06</v>
      </c>
      <c r="AG34" t="n">
        <v>8.923611111111111</v>
      </c>
      <c r="AH34" t="n">
        <v>244169.0385345877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9.7418</v>
      </c>
      <c r="E35" t="n">
        <v>10.26</v>
      </c>
      <c r="F35" t="n">
        <v>7.95</v>
      </c>
      <c r="G35" t="n">
        <v>68.18000000000001</v>
      </c>
      <c r="H35" t="n">
        <v>1.21</v>
      </c>
      <c r="I35" t="n">
        <v>7</v>
      </c>
      <c r="J35" t="n">
        <v>135.6</v>
      </c>
      <c r="K35" t="n">
        <v>45</v>
      </c>
      <c r="L35" t="n">
        <v>9.25</v>
      </c>
      <c r="M35" t="n">
        <v>5</v>
      </c>
      <c r="N35" t="n">
        <v>21.35</v>
      </c>
      <c r="O35" t="n">
        <v>16958.17</v>
      </c>
      <c r="P35" t="n">
        <v>73</v>
      </c>
      <c r="Q35" t="n">
        <v>198.05</v>
      </c>
      <c r="R35" t="n">
        <v>30.38</v>
      </c>
      <c r="S35" t="n">
        <v>21.27</v>
      </c>
      <c r="T35" t="n">
        <v>1845.21</v>
      </c>
      <c r="U35" t="n">
        <v>0.7</v>
      </c>
      <c r="V35" t="n">
        <v>0.76</v>
      </c>
      <c r="W35" t="n">
        <v>0.12</v>
      </c>
      <c r="X35" t="n">
        <v>0.1</v>
      </c>
      <c r="Y35" t="n">
        <v>1</v>
      </c>
      <c r="Z35" t="n">
        <v>10</v>
      </c>
      <c r="AA35" t="n">
        <v>196.966585829968</v>
      </c>
      <c r="AB35" t="n">
        <v>269.4983722849273</v>
      </c>
      <c r="AC35" t="n">
        <v>243.7778258774738</v>
      </c>
      <c r="AD35" t="n">
        <v>196966.585829968</v>
      </c>
      <c r="AE35" t="n">
        <v>269498.3722849272</v>
      </c>
      <c r="AF35" t="n">
        <v>4.377837005820743e-06</v>
      </c>
      <c r="AG35" t="n">
        <v>8.90625</v>
      </c>
      <c r="AH35" t="n">
        <v>243777.8258774737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9.7179</v>
      </c>
      <c r="E36" t="n">
        <v>10.29</v>
      </c>
      <c r="F36" t="n">
        <v>7.98</v>
      </c>
      <c r="G36" t="n">
        <v>68.39</v>
      </c>
      <c r="H36" t="n">
        <v>1.24</v>
      </c>
      <c r="I36" t="n">
        <v>7</v>
      </c>
      <c r="J36" t="n">
        <v>135.94</v>
      </c>
      <c r="K36" t="n">
        <v>45</v>
      </c>
      <c r="L36" t="n">
        <v>9.5</v>
      </c>
      <c r="M36" t="n">
        <v>5</v>
      </c>
      <c r="N36" t="n">
        <v>21.44</v>
      </c>
      <c r="O36" t="n">
        <v>16999.67</v>
      </c>
      <c r="P36" t="n">
        <v>73.06</v>
      </c>
      <c r="Q36" t="n">
        <v>198.05</v>
      </c>
      <c r="R36" t="n">
        <v>31.23</v>
      </c>
      <c r="S36" t="n">
        <v>21.27</v>
      </c>
      <c r="T36" t="n">
        <v>2266.92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197.2131578286878</v>
      </c>
      <c r="AB36" t="n">
        <v>269.8357429715643</v>
      </c>
      <c r="AC36" t="n">
        <v>244.082998379281</v>
      </c>
      <c r="AD36" t="n">
        <v>197213.1578286878</v>
      </c>
      <c r="AE36" t="n">
        <v>269835.7429715643</v>
      </c>
      <c r="AF36" t="n">
        <v>4.367096659638403e-06</v>
      </c>
      <c r="AG36" t="n">
        <v>8.932291666666666</v>
      </c>
      <c r="AH36" t="n">
        <v>244082.998379281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9.7148</v>
      </c>
      <c r="E37" t="n">
        <v>10.29</v>
      </c>
      <c r="F37" t="n">
        <v>7.98</v>
      </c>
      <c r="G37" t="n">
        <v>68.42</v>
      </c>
      <c r="H37" t="n">
        <v>1.26</v>
      </c>
      <c r="I37" t="n">
        <v>7</v>
      </c>
      <c r="J37" t="n">
        <v>136.27</v>
      </c>
      <c r="K37" t="n">
        <v>45</v>
      </c>
      <c r="L37" t="n">
        <v>9.75</v>
      </c>
      <c r="M37" t="n">
        <v>5</v>
      </c>
      <c r="N37" t="n">
        <v>21.53</v>
      </c>
      <c r="O37" t="n">
        <v>17041.2</v>
      </c>
      <c r="P37" t="n">
        <v>72.55</v>
      </c>
      <c r="Q37" t="n">
        <v>198.05</v>
      </c>
      <c r="R37" t="n">
        <v>31.33</v>
      </c>
      <c r="S37" t="n">
        <v>21.27</v>
      </c>
      <c r="T37" t="n">
        <v>2315.56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196.9463216833195</v>
      </c>
      <c r="AB37" t="n">
        <v>269.4706459854916</v>
      </c>
      <c r="AC37" t="n">
        <v>243.7527457371422</v>
      </c>
      <c r="AD37" t="n">
        <v>196946.3216833195</v>
      </c>
      <c r="AE37" t="n">
        <v>269470.6459854916</v>
      </c>
      <c r="AF37" t="n">
        <v>4.365703560342786e-06</v>
      </c>
      <c r="AG37" t="n">
        <v>8.932291666666666</v>
      </c>
      <c r="AH37" t="n">
        <v>243752.7457371422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9.7197</v>
      </c>
      <c r="E38" t="n">
        <v>10.29</v>
      </c>
      <c r="F38" t="n">
        <v>7.98</v>
      </c>
      <c r="G38" t="n">
        <v>68.38</v>
      </c>
      <c r="H38" t="n">
        <v>1.29</v>
      </c>
      <c r="I38" t="n">
        <v>7</v>
      </c>
      <c r="J38" t="n">
        <v>136.61</v>
      </c>
      <c r="K38" t="n">
        <v>45</v>
      </c>
      <c r="L38" t="n">
        <v>10</v>
      </c>
      <c r="M38" t="n">
        <v>5</v>
      </c>
      <c r="N38" t="n">
        <v>21.61</v>
      </c>
      <c r="O38" t="n">
        <v>17082.76</v>
      </c>
      <c r="P38" t="n">
        <v>72.01000000000001</v>
      </c>
      <c r="Q38" t="n">
        <v>198.05</v>
      </c>
      <c r="R38" t="n">
        <v>31.12</v>
      </c>
      <c r="S38" t="n">
        <v>21.27</v>
      </c>
      <c r="T38" t="n">
        <v>2213.53</v>
      </c>
      <c r="U38" t="n">
        <v>0.68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196.614333243737</v>
      </c>
      <c r="AB38" t="n">
        <v>269.0164047561588</v>
      </c>
      <c r="AC38" t="n">
        <v>243.3418566532052</v>
      </c>
      <c r="AD38" t="n">
        <v>196614.333243737</v>
      </c>
      <c r="AE38" t="n">
        <v>269016.4047561588</v>
      </c>
      <c r="AF38" t="n">
        <v>4.3679055560036e-06</v>
      </c>
      <c r="AG38" t="n">
        <v>8.932291666666666</v>
      </c>
      <c r="AH38" t="n">
        <v>243341.8566532052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9.770099999999999</v>
      </c>
      <c r="E39" t="n">
        <v>10.24</v>
      </c>
      <c r="F39" t="n">
        <v>7.95</v>
      </c>
      <c r="G39" t="n">
        <v>79.5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71.09999999999999</v>
      </c>
      <c r="Q39" t="n">
        <v>198.05</v>
      </c>
      <c r="R39" t="n">
        <v>30.23</v>
      </c>
      <c r="S39" t="n">
        <v>21.27</v>
      </c>
      <c r="T39" t="n">
        <v>1772.91</v>
      </c>
      <c r="U39" t="n">
        <v>0.7</v>
      </c>
      <c r="V39" t="n">
        <v>0.76</v>
      </c>
      <c r="W39" t="n">
        <v>0.12</v>
      </c>
      <c r="X39" t="n">
        <v>0.1</v>
      </c>
      <c r="Y39" t="n">
        <v>1</v>
      </c>
      <c r="Z39" t="n">
        <v>10</v>
      </c>
      <c r="AA39" t="n">
        <v>195.7378751825495</v>
      </c>
      <c r="AB39" t="n">
        <v>267.817196170242</v>
      </c>
      <c r="AC39" t="n">
        <v>242.257098851628</v>
      </c>
      <c r="AD39" t="n">
        <v>195737.8751825495</v>
      </c>
      <c r="AE39" t="n">
        <v>267817.196170242</v>
      </c>
      <c r="AF39" t="n">
        <v>4.39055465422912e-06</v>
      </c>
      <c r="AG39" t="n">
        <v>8.888888888888889</v>
      </c>
      <c r="AH39" t="n">
        <v>242257.098851628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9.7829</v>
      </c>
      <c r="E40" t="n">
        <v>10.22</v>
      </c>
      <c r="F40" t="n">
        <v>7.94</v>
      </c>
      <c r="G40" t="n">
        <v>79.36</v>
      </c>
      <c r="H40" t="n">
        <v>1.35</v>
      </c>
      <c r="I40" t="n">
        <v>6</v>
      </c>
      <c r="J40" t="n">
        <v>137.29</v>
      </c>
      <c r="K40" t="n">
        <v>45</v>
      </c>
      <c r="L40" t="n">
        <v>10.5</v>
      </c>
      <c r="M40" t="n">
        <v>4</v>
      </c>
      <c r="N40" t="n">
        <v>21.79</v>
      </c>
      <c r="O40" t="n">
        <v>17165.97</v>
      </c>
      <c r="P40" t="n">
        <v>70.84</v>
      </c>
      <c r="Q40" t="n">
        <v>198.05</v>
      </c>
      <c r="R40" t="n">
        <v>29.89</v>
      </c>
      <c r="S40" t="n">
        <v>21.27</v>
      </c>
      <c r="T40" t="n">
        <v>1603.08</v>
      </c>
      <c r="U40" t="n">
        <v>0.71</v>
      </c>
      <c r="V40" t="n">
        <v>0.77</v>
      </c>
      <c r="W40" t="n">
        <v>0.12</v>
      </c>
      <c r="X40" t="n">
        <v>0.08</v>
      </c>
      <c r="Y40" t="n">
        <v>1</v>
      </c>
      <c r="Z40" t="n">
        <v>10</v>
      </c>
      <c r="AA40" t="n">
        <v>195.495267070148</v>
      </c>
      <c r="AB40" t="n">
        <v>267.4852490477399</v>
      </c>
      <c r="AC40" t="n">
        <v>241.9568322966067</v>
      </c>
      <c r="AD40" t="n">
        <v>195495.267070148</v>
      </c>
      <c r="AE40" t="n">
        <v>267485.2490477399</v>
      </c>
      <c r="AF40" t="n">
        <v>4.39630680615941e-06</v>
      </c>
      <c r="AG40" t="n">
        <v>8.871527777777779</v>
      </c>
      <c r="AH40" t="n">
        <v>241956.8322966067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9.7651</v>
      </c>
      <c r="E41" t="n">
        <v>10.24</v>
      </c>
      <c r="F41" t="n">
        <v>7.96</v>
      </c>
      <c r="G41" t="n">
        <v>79.55</v>
      </c>
      <c r="H41" t="n">
        <v>1.38</v>
      </c>
      <c r="I41" t="n">
        <v>6</v>
      </c>
      <c r="J41" t="n">
        <v>137.62</v>
      </c>
      <c r="K41" t="n">
        <v>45</v>
      </c>
      <c r="L41" t="n">
        <v>10.75</v>
      </c>
      <c r="M41" t="n">
        <v>4</v>
      </c>
      <c r="N41" t="n">
        <v>21.88</v>
      </c>
      <c r="O41" t="n">
        <v>17207.62</v>
      </c>
      <c r="P41" t="n">
        <v>70.95</v>
      </c>
      <c r="Q41" t="n">
        <v>198.05</v>
      </c>
      <c r="R41" t="n">
        <v>30.45</v>
      </c>
      <c r="S41" t="n">
        <v>21.27</v>
      </c>
      <c r="T41" t="n">
        <v>1883.22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195.7064278372578</v>
      </c>
      <c r="AB41" t="n">
        <v>267.7741685250551</v>
      </c>
      <c r="AC41" t="n">
        <v>242.218177704508</v>
      </c>
      <c r="AD41" t="n">
        <v>195706.4278372579</v>
      </c>
      <c r="AE41" t="n">
        <v>267774.1685250551</v>
      </c>
      <c r="AF41" t="n">
        <v>4.38830771988135e-06</v>
      </c>
      <c r="AG41" t="n">
        <v>8.888888888888889</v>
      </c>
      <c r="AH41" t="n">
        <v>242218.177704508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9.7553</v>
      </c>
      <c r="E42" t="n">
        <v>10.25</v>
      </c>
      <c r="F42" t="n">
        <v>7.97</v>
      </c>
      <c r="G42" t="n">
        <v>79.65000000000001</v>
      </c>
      <c r="H42" t="n">
        <v>1.41</v>
      </c>
      <c r="I42" t="n">
        <v>6</v>
      </c>
      <c r="J42" t="n">
        <v>137.96</v>
      </c>
      <c r="K42" t="n">
        <v>45</v>
      </c>
      <c r="L42" t="n">
        <v>11</v>
      </c>
      <c r="M42" t="n">
        <v>4</v>
      </c>
      <c r="N42" t="n">
        <v>21.96</v>
      </c>
      <c r="O42" t="n">
        <v>17249.3</v>
      </c>
      <c r="P42" t="n">
        <v>71.20999999999999</v>
      </c>
      <c r="Q42" t="n">
        <v>198.05</v>
      </c>
      <c r="R42" t="n">
        <v>30.85</v>
      </c>
      <c r="S42" t="n">
        <v>21.27</v>
      </c>
      <c r="T42" t="n">
        <v>2082.89</v>
      </c>
      <c r="U42" t="n">
        <v>0.6899999999999999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195.9319767383715</v>
      </c>
      <c r="AB42" t="n">
        <v>268.0827744820738</v>
      </c>
      <c r="AC42" t="n">
        <v>242.4973307421202</v>
      </c>
      <c r="AD42" t="n">
        <v>195931.9767383715</v>
      </c>
      <c r="AE42" t="n">
        <v>268082.7744820738</v>
      </c>
      <c r="AF42" t="n">
        <v>4.383903728559722e-06</v>
      </c>
      <c r="AG42" t="n">
        <v>8.897569444444445</v>
      </c>
      <c r="AH42" t="n">
        <v>242497.3307421202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9.7614</v>
      </c>
      <c r="E43" t="n">
        <v>10.24</v>
      </c>
      <c r="F43" t="n">
        <v>7.96</v>
      </c>
      <c r="G43" t="n">
        <v>79.59</v>
      </c>
      <c r="H43" t="n">
        <v>1.44</v>
      </c>
      <c r="I43" t="n">
        <v>6</v>
      </c>
      <c r="J43" t="n">
        <v>138.3</v>
      </c>
      <c r="K43" t="n">
        <v>45</v>
      </c>
      <c r="L43" t="n">
        <v>11.25</v>
      </c>
      <c r="M43" t="n">
        <v>4</v>
      </c>
      <c r="N43" t="n">
        <v>22.05</v>
      </c>
      <c r="O43" t="n">
        <v>17291.02</v>
      </c>
      <c r="P43" t="n">
        <v>70.59999999999999</v>
      </c>
      <c r="Q43" t="n">
        <v>198.05</v>
      </c>
      <c r="R43" t="n">
        <v>30.62</v>
      </c>
      <c r="S43" t="n">
        <v>21.27</v>
      </c>
      <c r="T43" t="n">
        <v>1965.56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195.533125335472</v>
      </c>
      <c r="AB43" t="n">
        <v>267.537048396545</v>
      </c>
      <c r="AC43" t="n">
        <v>242.0036879882627</v>
      </c>
      <c r="AD43" t="n">
        <v>195533.125335472</v>
      </c>
      <c r="AE43" t="n">
        <v>267537.048396545</v>
      </c>
      <c r="AF43" t="n">
        <v>4.386644988464001e-06</v>
      </c>
      <c r="AG43" t="n">
        <v>8.888888888888889</v>
      </c>
      <c r="AH43" t="n">
        <v>242003.6879882627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9.770099999999999</v>
      </c>
      <c r="E44" t="n">
        <v>10.24</v>
      </c>
      <c r="F44" t="n">
        <v>7.95</v>
      </c>
      <c r="G44" t="n">
        <v>79.5</v>
      </c>
      <c r="H44" t="n">
        <v>1.47</v>
      </c>
      <c r="I44" t="n">
        <v>6</v>
      </c>
      <c r="J44" t="n">
        <v>138.64</v>
      </c>
      <c r="K44" t="n">
        <v>45</v>
      </c>
      <c r="L44" t="n">
        <v>11.5</v>
      </c>
      <c r="M44" t="n">
        <v>4</v>
      </c>
      <c r="N44" t="n">
        <v>22.14</v>
      </c>
      <c r="O44" t="n">
        <v>17332.76</v>
      </c>
      <c r="P44" t="n">
        <v>70.06999999999999</v>
      </c>
      <c r="Q44" t="n">
        <v>198.05</v>
      </c>
      <c r="R44" t="n">
        <v>30.21</v>
      </c>
      <c r="S44" t="n">
        <v>21.27</v>
      </c>
      <c r="T44" t="n">
        <v>1761.88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195.1641638260672</v>
      </c>
      <c r="AB44" t="n">
        <v>267.0322189819446</v>
      </c>
      <c r="AC44" t="n">
        <v>241.5470387844591</v>
      </c>
      <c r="AD44" t="n">
        <v>195164.1638260672</v>
      </c>
      <c r="AE44" t="n">
        <v>267032.2189819446</v>
      </c>
      <c r="AF44" t="n">
        <v>4.39055465422912e-06</v>
      </c>
      <c r="AG44" t="n">
        <v>8.888888888888889</v>
      </c>
      <c r="AH44" t="n">
        <v>241547.0387844591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9.7768</v>
      </c>
      <c r="E45" t="n">
        <v>10.23</v>
      </c>
      <c r="F45" t="n">
        <v>7.94</v>
      </c>
      <c r="G45" t="n">
        <v>79.43000000000001</v>
      </c>
      <c r="H45" t="n">
        <v>1.5</v>
      </c>
      <c r="I45" t="n">
        <v>6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69.51000000000001</v>
      </c>
      <c r="Q45" t="n">
        <v>198.05</v>
      </c>
      <c r="R45" t="n">
        <v>30.07</v>
      </c>
      <c r="S45" t="n">
        <v>21.27</v>
      </c>
      <c r="T45" t="n">
        <v>1693.67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194.7907509123229</v>
      </c>
      <c r="AB45" t="n">
        <v>266.5212989595449</v>
      </c>
      <c r="AC45" t="n">
        <v>241.0848802519162</v>
      </c>
      <c r="AD45" t="n">
        <v>194790.750912323</v>
      </c>
      <c r="AE45" t="n">
        <v>266521.2989595449</v>
      </c>
      <c r="AF45" t="n">
        <v>4.393565546255131e-06</v>
      </c>
      <c r="AG45" t="n">
        <v>8.880208333333334</v>
      </c>
      <c r="AH45" t="n">
        <v>241084.8802519162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9.760899999999999</v>
      </c>
      <c r="E46" t="n">
        <v>10.24</v>
      </c>
      <c r="F46" t="n">
        <v>7.96</v>
      </c>
      <c r="G46" t="n">
        <v>79.59</v>
      </c>
      <c r="H46" t="n">
        <v>1.52</v>
      </c>
      <c r="I46" t="n">
        <v>6</v>
      </c>
      <c r="J46" t="n">
        <v>139.32</v>
      </c>
      <c r="K46" t="n">
        <v>45</v>
      </c>
      <c r="L46" t="n">
        <v>12</v>
      </c>
      <c r="M46" t="n">
        <v>4</v>
      </c>
      <c r="N46" t="n">
        <v>22.32</v>
      </c>
      <c r="O46" t="n">
        <v>17416.34</v>
      </c>
      <c r="P46" t="n">
        <v>69.09</v>
      </c>
      <c r="Q46" t="n">
        <v>198.05</v>
      </c>
      <c r="R46" t="n">
        <v>30.62</v>
      </c>
      <c r="S46" t="n">
        <v>21.27</v>
      </c>
      <c r="T46" t="n">
        <v>1966.63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194.6942007598285</v>
      </c>
      <c r="AB46" t="n">
        <v>266.38919478141</v>
      </c>
      <c r="AC46" t="n">
        <v>240.9653839111332</v>
      </c>
      <c r="AD46" t="n">
        <v>194694.2007598285</v>
      </c>
      <c r="AE46" t="n">
        <v>266389.19478141</v>
      </c>
      <c r="AF46" t="n">
        <v>4.386420295029223e-06</v>
      </c>
      <c r="AG46" t="n">
        <v>8.888888888888889</v>
      </c>
      <c r="AH46" t="n">
        <v>240965.3839111332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9.802300000000001</v>
      </c>
      <c r="E47" t="n">
        <v>10.2</v>
      </c>
      <c r="F47" t="n">
        <v>7.94</v>
      </c>
      <c r="G47" t="n">
        <v>95.3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3</v>
      </c>
      <c r="N47" t="n">
        <v>22.41</v>
      </c>
      <c r="O47" t="n">
        <v>17458.18</v>
      </c>
      <c r="P47" t="n">
        <v>68.12</v>
      </c>
      <c r="Q47" t="n">
        <v>198.05</v>
      </c>
      <c r="R47" t="n">
        <v>30.01</v>
      </c>
      <c r="S47" t="n">
        <v>21.27</v>
      </c>
      <c r="T47" t="n">
        <v>1669.43</v>
      </c>
      <c r="U47" t="n">
        <v>0.71</v>
      </c>
      <c r="V47" t="n">
        <v>0.76</v>
      </c>
      <c r="W47" t="n">
        <v>0.12</v>
      </c>
      <c r="X47" t="n">
        <v>0.09</v>
      </c>
      <c r="Y47" t="n">
        <v>1</v>
      </c>
      <c r="Z47" t="n">
        <v>10</v>
      </c>
      <c r="AA47" t="n">
        <v>193.8716790933172</v>
      </c>
      <c r="AB47" t="n">
        <v>265.2637843501948</v>
      </c>
      <c r="AC47" t="n">
        <v>239.9473810719493</v>
      </c>
      <c r="AD47" t="n">
        <v>193871.6790933172</v>
      </c>
      <c r="AE47" t="n">
        <v>265263.7843501948</v>
      </c>
      <c r="AF47" t="n">
        <v>4.405024911428758e-06</v>
      </c>
      <c r="AG47" t="n">
        <v>8.854166666666666</v>
      </c>
      <c r="AH47" t="n">
        <v>239947.3810719493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9.813000000000001</v>
      </c>
      <c r="E48" t="n">
        <v>10.19</v>
      </c>
      <c r="F48" t="n">
        <v>7.93</v>
      </c>
      <c r="G48" t="n">
        <v>95.17</v>
      </c>
      <c r="H48" t="n">
        <v>1.58</v>
      </c>
      <c r="I48" t="n">
        <v>5</v>
      </c>
      <c r="J48" t="n">
        <v>140</v>
      </c>
      <c r="K48" t="n">
        <v>45</v>
      </c>
      <c r="L48" t="n">
        <v>12.5</v>
      </c>
      <c r="M48" t="n">
        <v>3</v>
      </c>
      <c r="N48" t="n">
        <v>22.5</v>
      </c>
      <c r="O48" t="n">
        <v>17500.05</v>
      </c>
      <c r="P48" t="n">
        <v>68</v>
      </c>
      <c r="Q48" t="n">
        <v>198.05</v>
      </c>
      <c r="R48" t="n">
        <v>29.7</v>
      </c>
      <c r="S48" t="n">
        <v>21.27</v>
      </c>
      <c r="T48" t="n">
        <v>1512.61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193.7218162034132</v>
      </c>
      <c r="AB48" t="n">
        <v>265.0587353327443</v>
      </c>
      <c r="AC48" t="n">
        <v>239.7619016449361</v>
      </c>
      <c r="AD48" t="n">
        <v>193721.8162034132</v>
      </c>
      <c r="AE48" t="n">
        <v>265058.7353327443</v>
      </c>
      <c r="AF48" t="n">
        <v>4.409833350932985e-06</v>
      </c>
      <c r="AG48" t="n">
        <v>8.845486111111111</v>
      </c>
      <c r="AH48" t="n">
        <v>239761.9016449361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9.828799999999999</v>
      </c>
      <c r="E49" t="n">
        <v>10.17</v>
      </c>
      <c r="F49" t="n">
        <v>7.91</v>
      </c>
      <c r="G49" t="n">
        <v>94.97</v>
      </c>
      <c r="H49" t="n">
        <v>1.61</v>
      </c>
      <c r="I49" t="n">
        <v>5</v>
      </c>
      <c r="J49" t="n">
        <v>140.33</v>
      </c>
      <c r="K49" t="n">
        <v>45</v>
      </c>
      <c r="L49" t="n">
        <v>12.75</v>
      </c>
      <c r="M49" t="n">
        <v>3</v>
      </c>
      <c r="N49" t="n">
        <v>22.59</v>
      </c>
      <c r="O49" t="n">
        <v>17541.95</v>
      </c>
      <c r="P49" t="n">
        <v>67.84999999999999</v>
      </c>
      <c r="Q49" t="n">
        <v>198.05</v>
      </c>
      <c r="R49" t="n">
        <v>29.11</v>
      </c>
      <c r="S49" t="n">
        <v>21.27</v>
      </c>
      <c r="T49" t="n">
        <v>1216.82</v>
      </c>
      <c r="U49" t="n">
        <v>0.73</v>
      </c>
      <c r="V49" t="n">
        <v>0.77</v>
      </c>
      <c r="W49" t="n">
        <v>0.12</v>
      </c>
      <c r="X49" t="n">
        <v>0.06</v>
      </c>
      <c r="Y49" t="n">
        <v>1</v>
      </c>
      <c r="Z49" t="n">
        <v>10</v>
      </c>
      <c r="AA49" t="n">
        <v>193.5043994933791</v>
      </c>
      <c r="AB49" t="n">
        <v>264.7612561983274</v>
      </c>
      <c r="AC49" t="n">
        <v>239.4928135015933</v>
      </c>
      <c r="AD49" t="n">
        <v>193504.3994933791</v>
      </c>
      <c r="AE49" t="n">
        <v>264761.2561983274</v>
      </c>
      <c r="AF49" t="n">
        <v>4.416933663471937e-06</v>
      </c>
      <c r="AG49" t="n">
        <v>8.828125</v>
      </c>
      <c r="AH49" t="n">
        <v>239492.8135015933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9.799899999999999</v>
      </c>
      <c r="E50" t="n">
        <v>10.2</v>
      </c>
      <c r="F50" t="n">
        <v>7.94</v>
      </c>
      <c r="G50" t="n">
        <v>95.33</v>
      </c>
      <c r="H50" t="n">
        <v>1.63</v>
      </c>
      <c r="I50" t="n">
        <v>5</v>
      </c>
      <c r="J50" t="n">
        <v>140.67</v>
      </c>
      <c r="K50" t="n">
        <v>45</v>
      </c>
      <c r="L50" t="n">
        <v>13</v>
      </c>
      <c r="M50" t="n">
        <v>3</v>
      </c>
      <c r="N50" t="n">
        <v>22.68</v>
      </c>
      <c r="O50" t="n">
        <v>17583.88</v>
      </c>
      <c r="P50" t="n">
        <v>68.05</v>
      </c>
      <c r="Q50" t="n">
        <v>198.05</v>
      </c>
      <c r="R50" t="n">
        <v>30.18</v>
      </c>
      <c r="S50" t="n">
        <v>21.27</v>
      </c>
      <c r="T50" t="n">
        <v>1752.92</v>
      </c>
      <c r="U50" t="n">
        <v>0.7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193.8464572490876</v>
      </c>
      <c r="AB50" t="n">
        <v>265.2292747102107</v>
      </c>
      <c r="AC50" t="n">
        <v>239.9161649835708</v>
      </c>
      <c r="AD50" t="n">
        <v>193846.4572490876</v>
      </c>
      <c r="AE50" t="n">
        <v>265229.2747102107</v>
      </c>
      <c r="AF50" t="n">
        <v>4.403946382941827e-06</v>
      </c>
      <c r="AG50" t="n">
        <v>8.854166666666666</v>
      </c>
      <c r="AH50" t="n">
        <v>239916.1649835708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9.8093</v>
      </c>
      <c r="E51" t="n">
        <v>10.19</v>
      </c>
      <c r="F51" t="n">
        <v>7.93</v>
      </c>
      <c r="G51" t="n">
        <v>95.20999999999999</v>
      </c>
      <c r="H51" t="n">
        <v>1.66</v>
      </c>
      <c r="I51" t="n">
        <v>5</v>
      </c>
      <c r="J51" t="n">
        <v>141.02</v>
      </c>
      <c r="K51" t="n">
        <v>45</v>
      </c>
      <c r="L51" t="n">
        <v>13.25</v>
      </c>
      <c r="M51" t="n">
        <v>3</v>
      </c>
      <c r="N51" t="n">
        <v>22.77</v>
      </c>
      <c r="O51" t="n">
        <v>17625.85</v>
      </c>
      <c r="P51" t="n">
        <v>67.86</v>
      </c>
      <c r="Q51" t="n">
        <v>198.05</v>
      </c>
      <c r="R51" t="n">
        <v>29.83</v>
      </c>
      <c r="S51" t="n">
        <v>21.27</v>
      </c>
      <c r="T51" t="n">
        <v>1576.62</v>
      </c>
      <c r="U51" t="n">
        <v>0.71</v>
      </c>
      <c r="V51" t="n">
        <v>0.77</v>
      </c>
      <c r="W51" t="n">
        <v>0.12</v>
      </c>
      <c r="X51" t="n">
        <v>0.08</v>
      </c>
      <c r="Y51" t="n">
        <v>1</v>
      </c>
      <c r="Z51" t="n">
        <v>10</v>
      </c>
      <c r="AA51" t="n">
        <v>193.665114216022</v>
      </c>
      <c r="AB51" t="n">
        <v>264.9811531720805</v>
      </c>
      <c r="AC51" t="n">
        <v>239.6917238167988</v>
      </c>
      <c r="AD51" t="n">
        <v>193665.114216022</v>
      </c>
      <c r="AE51" t="n">
        <v>264981.1531720805</v>
      </c>
      <c r="AF51" t="n">
        <v>4.408170619515635e-06</v>
      </c>
      <c r="AG51" t="n">
        <v>8.845486111111111</v>
      </c>
      <c r="AH51" t="n">
        <v>239691.7238167988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9.807700000000001</v>
      </c>
      <c r="E52" t="n">
        <v>10.2</v>
      </c>
      <c r="F52" t="n">
        <v>7.94</v>
      </c>
      <c r="G52" t="n">
        <v>95.23</v>
      </c>
      <c r="H52" t="n">
        <v>1.69</v>
      </c>
      <c r="I52" t="n">
        <v>5</v>
      </c>
      <c r="J52" t="n">
        <v>141.36</v>
      </c>
      <c r="K52" t="n">
        <v>45</v>
      </c>
      <c r="L52" t="n">
        <v>13.5</v>
      </c>
      <c r="M52" t="n">
        <v>2</v>
      </c>
      <c r="N52" t="n">
        <v>22.86</v>
      </c>
      <c r="O52" t="n">
        <v>17667.84</v>
      </c>
      <c r="P52" t="n">
        <v>67.8</v>
      </c>
      <c r="Q52" t="n">
        <v>198.06</v>
      </c>
      <c r="R52" t="n">
        <v>29.78</v>
      </c>
      <c r="S52" t="n">
        <v>21.27</v>
      </c>
      <c r="T52" t="n">
        <v>1553.33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193.663434629745</v>
      </c>
      <c r="AB52" t="n">
        <v>264.9788550880382</v>
      </c>
      <c r="AC52" t="n">
        <v>239.6896450586722</v>
      </c>
      <c r="AD52" t="n">
        <v>193663.4346297451</v>
      </c>
      <c r="AE52" t="n">
        <v>264978.8550880383</v>
      </c>
      <c r="AF52" t="n">
        <v>4.407451600524348e-06</v>
      </c>
      <c r="AG52" t="n">
        <v>8.854166666666666</v>
      </c>
      <c r="AH52" t="n">
        <v>239689.6450586722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9.814299999999999</v>
      </c>
      <c r="E53" t="n">
        <v>10.19</v>
      </c>
      <c r="F53" t="n">
        <v>7.93</v>
      </c>
      <c r="G53" t="n">
        <v>95.15000000000001</v>
      </c>
      <c r="H53" t="n">
        <v>1.72</v>
      </c>
      <c r="I53" t="n">
        <v>5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67.93000000000001</v>
      </c>
      <c r="Q53" t="n">
        <v>198.05</v>
      </c>
      <c r="R53" t="n">
        <v>29.6</v>
      </c>
      <c r="S53" t="n">
        <v>21.27</v>
      </c>
      <c r="T53" t="n">
        <v>1462.21</v>
      </c>
      <c r="U53" t="n">
        <v>0.72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193.6756388278838</v>
      </c>
      <c r="AB53" t="n">
        <v>264.9955534103429</v>
      </c>
      <c r="AC53" t="n">
        <v>239.7047497165323</v>
      </c>
      <c r="AD53" t="n">
        <v>193675.6388278838</v>
      </c>
      <c r="AE53" t="n">
        <v>264995.5534103429</v>
      </c>
      <c r="AF53" t="n">
        <v>4.410417553863404e-06</v>
      </c>
      <c r="AG53" t="n">
        <v>8.845486111111111</v>
      </c>
      <c r="AH53" t="n">
        <v>239704.7497165323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9.810600000000001</v>
      </c>
      <c r="E54" t="n">
        <v>10.19</v>
      </c>
      <c r="F54" t="n">
        <v>7.93</v>
      </c>
      <c r="G54" t="n">
        <v>95.2</v>
      </c>
      <c r="H54" t="n">
        <v>1.74</v>
      </c>
      <c r="I54" t="n">
        <v>5</v>
      </c>
      <c r="J54" t="n">
        <v>142.04</v>
      </c>
      <c r="K54" t="n">
        <v>45</v>
      </c>
      <c r="L54" t="n">
        <v>14</v>
      </c>
      <c r="M54" t="n">
        <v>1</v>
      </c>
      <c r="N54" t="n">
        <v>23.04</v>
      </c>
      <c r="O54" t="n">
        <v>17751.93</v>
      </c>
      <c r="P54" t="n">
        <v>67.98999999999999</v>
      </c>
      <c r="Q54" t="n">
        <v>198.05</v>
      </c>
      <c r="R54" t="n">
        <v>29.71</v>
      </c>
      <c r="S54" t="n">
        <v>21.27</v>
      </c>
      <c r="T54" t="n">
        <v>1520.29</v>
      </c>
      <c r="U54" t="n">
        <v>0.72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193.7298673207574</v>
      </c>
      <c r="AB54" t="n">
        <v>265.0697512266848</v>
      </c>
      <c r="AC54" t="n">
        <v>239.7718661974198</v>
      </c>
      <c r="AD54" t="n">
        <v>193729.8673207574</v>
      </c>
      <c r="AE54" t="n">
        <v>265069.7512266848</v>
      </c>
      <c r="AF54" t="n">
        <v>4.408754822446055e-06</v>
      </c>
      <c r="AG54" t="n">
        <v>8.845486111111111</v>
      </c>
      <c r="AH54" t="n">
        <v>239771.8661974198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9.804500000000001</v>
      </c>
      <c r="E55" t="n">
        <v>10.2</v>
      </c>
      <c r="F55" t="n">
        <v>7.94</v>
      </c>
      <c r="G55" t="n">
        <v>95.27</v>
      </c>
      <c r="H55" t="n">
        <v>1.77</v>
      </c>
      <c r="I55" t="n">
        <v>5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68.01000000000001</v>
      </c>
      <c r="Q55" t="n">
        <v>198.05</v>
      </c>
      <c r="R55" t="n">
        <v>29.92</v>
      </c>
      <c r="S55" t="n">
        <v>21.27</v>
      </c>
      <c r="T55" t="n">
        <v>1624.33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193.7981175795477</v>
      </c>
      <c r="AB55" t="n">
        <v>265.1631342417506</v>
      </c>
      <c r="AC55" t="n">
        <v>239.8563368685917</v>
      </c>
      <c r="AD55" t="n">
        <v>193798.1175795477</v>
      </c>
      <c r="AE55" t="n">
        <v>265163.1342417506</v>
      </c>
      <c r="AF55" t="n">
        <v>4.406013562541776e-06</v>
      </c>
      <c r="AG55" t="n">
        <v>8.854166666666666</v>
      </c>
      <c r="AH55" t="n">
        <v>239856.3368685917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9.8063</v>
      </c>
      <c r="E56" t="n">
        <v>10.2</v>
      </c>
      <c r="F56" t="n">
        <v>7.94</v>
      </c>
      <c r="G56" t="n">
        <v>95.25</v>
      </c>
      <c r="H56" t="n">
        <v>1.8</v>
      </c>
      <c r="I56" t="n">
        <v>5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67.90000000000001</v>
      </c>
      <c r="Q56" t="n">
        <v>198.05</v>
      </c>
      <c r="R56" t="n">
        <v>29.83</v>
      </c>
      <c r="S56" t="n">
        <v>21.27</v>
      </c>
      <c r="T56" t="n">
        <v>1580.35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193.7268565337958</v>
      </c>
      <c r="AB56" t="n">
        <v>265.0656317351375</v>
      </c>
      <c r="AC56" t="n">
        <v>239.768139864364</v>
      </c>
      <c r="AD56" t="n">
        <v>193726.8565337958</v>
      </c>
      <c r="AE56" t="n">
        <v>265065.6317351374</v>
      </c>
      <c r="AF56" t="n">
        <v>4.406822458906973e-06</v>
      </c>
      <c r="AG56" t="n">
        <v>8.854166666666666</v>
      </c>
      <c r="AH56" t="n">
        <v>239768.139864364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9.810600000000001</v>
      </c>
      <c r="E57" t="n">
        <v>10.19</v>
      </c>
      <c r="F57" t="n">
        <v>7.93</v>
      </c>
      <c r="G57" t="n">
        <v>95.2</v>
      </c>
      <c r="H57" t="n">
        <v>1.82</v>
      </c>
      <c r="I57" t="n">
        <v>5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67.8</v>
      </c>
      <c r="Q57" t="n">
        <v>198.05</v>
      </c>
      <c r="R57" t="n">
        <v>29.67</v>
      </c>
      <c r="S57" t="n">
        <v>21.27</v>
      </c>
      <c r="T57" t="n">
        <v>1495.81</v>
      </c>
      <c r="U57" t="n">
        <v>0.72</v>
      </c>
      <c r="V57" t="n">
        <v>0.77</v>
      </c>
      <c r="W57" t="n">
        <v>0.12</v>
      </c>
      <c r="X57" t="n">
        <v>0.08</v>
      </c>
      <c r="Y57" t="n">
        <v>1</v>
      </c>
      <c r="Z57" t="n">
        <v>10</v>
      </c>
      <c r="AA57" t="n">
        <v>193.6244739576887</v>
      </c>
      <c r="AB57" t="n">
        <v>264.9255473777071</v>
      </c>
      <c r="AC57" t="n">
        <v>239.6414249613972</v>
      </c>
      <c r="AD57" t="n">
        <v>193624.4739576887</v>
      </c>
      <c r="AE57" t="n">
        <v>264925.5473777071</v>
      </c>
      <c r="AF57" t="n">
        <v>4.408754822446055e-06</v>
      </c>
      <c r="AG57" t="n">
        <v>8.845486111111111</v>
      </c>
      <c r="AH57" t="n">
        <v>239641.4249613972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9.8109</v>
      </c>
      <c r="E58" t="n">
        <v>10.19</v>
      </c>
      <c r="F58" t="n">
        <v>7.93</v>
      </c>
      <c r="G58" t="n">
        <v>95.19</v>
      </c>
      <c r="H58" t="n">
        <v>1.85</v>
      </c>
      <c r="I58" t="n">
        <v>5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67.73</v>
      </c>
      <c r="Q58" t="n">
        <v>198.05</v>
      </c>
      <c r="R58" t="n">
        <v>29.71</v>
      </c>
      <c r="S58" t="n">
        <v>21.27</v>
      </c>
      <c r="T58" t="n">
        <v>1515.9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193.5839492727261</v>
      </c>
      <c r="AB58" t="n">
        <v>264.8700997159185</v>
      </c>
      <c r="AC58" t="n">
        <v>239.5912691466284</v>
      </c>
      <c r="AD58" t="n">
        <v>193583.9492727261</v>
      </c>
      <c r="AE58" t="n">
        <v>264870.0997159185</v>
      </c>
      <c r="AF58" t="n">
        <v>4.408889638506921e-06</v>
      </c>
      <c r="AG58" t="n">
        <v>8.845486111111111</v>
      </c>
      <c r="AH58" t="n">
        <v>239591.2691466284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9.807399999999999</v>
      </c>
      <c r="E59" t="n">
        <v>10.2</v>
      </c>
      <c r="F59" t="n">
        <v>7.94</v>
      </c>
      <c r="G59" t="n">
        <v>95.23999999999999</v>
      </c>
      <c r="H59" t="n">
        <v>1.88</v>
      </c>
      <c r="I59" t="n">
        <v>5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67.8</v>
      </c>
      <c r="Q59" t="n">
        <v>198.05</v>
      </c>
      <c r="R59" t="n">
        <v>29.8</v>
      </c>
      <c r="S59" t="n">
        <v>21.27</v>
      </c>
      <c r="T59" t="n">
        <v>1561.59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193.6651331655664</v>
      </c>
      <c r="AB59" t="n">
        <v>264.9811790996831</v>
      </c>
      <c r="AC59" t="n">
        <v>239.6917472699074</v>
      </c>
      <c r="AD59" t="n">
        <v>193665.1331655664</v>
      </c>
      <c r="AE59" t="n">
        <v>264981.1790996831</v>
      </c>
      <c r="AF59" t="n">
        <v>4.407316784463482e-06</v>
      </c>
      <c r="AG59" t="n">
        <v>8.854166666666666</v>
      </c>
      <c r="AH59" t="n">
        <v>239691.7472699074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5.0473</v>
      </c>
      <c r="E2" t="n">
        <v>19.81</v>
      </c>
      <c r="F2" t="n">
        <v>10.49</v>
      </c>
      <c r="G2" t="n">
        <v>4.92</v>
      </c>
      <c r="H2" t="n">
        <v>0.07000000000000001</v>
      </c>
      <c r="I2" t="n">
        <v>128</v>
      </c>
      <c r="J2" t="n">
        <v>263.32</v>
      </c>
      <c r="K2" t="n">
        <v>59.89</v>
      </c>
      <c r="L2" t="n">
        <v>1</v>
      </c>
      <c r="M2" t="n">
        <v>126</v>
      </c>
      <c r="N2" t="n">
        <v>67.43000000000001</v>
      </c>
      <c r="O2" t="n">
        <v>32710.1</v>
      </c>
      <c r="P2" t="n">
        <v>176.53</v>
      </c>
      <c r="Q2" t="n">
        <v>198.14</v>
      </c>
      <c r="R2" t="n">
        <v>109.57</v>
      </c>
      <c r="S2" t="n">
        <v>21.27</v>
      </c>
      <c r="T2" t="n">
        <v>40831.98</v>
      </c>
      <c r="U2" t="n">
        <v>0.19</v>
      </c>
      <c r="V2" t="n">
        <v>0.58</v>
      </c>
      <c r="W2" t="n">
        <v>0.31</v>
      </c>
      <c r="X2" t="n">
        <v>2.63</v>
      </c>
      <c r="Y2" t="n">
        <v>1</v>
      </c>
      <c r="Z2" t="n">
        <v>10</v>
      </c>
      <c r="AA2" t="n">
        <v>551.184913027995</v>
      </c>
      <c r="AB2" t="n">
        <v>754.1555145670898</v>
      </c>
      <c r="AC2" t="n">
        <v>682.1799707207184</v>
      </c>
      <c r="AD2" t="n">
        <v>551184.913027995</v>
      </c>
      <c r="AE2" t="n">
        <v>754155.5145670897</v>
      </c>
      <c r="AF2" t="n">
        <v>1.836899485557535e-06</v>
      </c>
      <c r="AG2" t="n">
        <v>17.19618055555556</v>
      </c>
      <c r="AH2" t="n">
        <v>682179.9707207184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5.7076</v>
      </c>
      <c r="E3" t="n">
        <v>17.52</v>
      </c>
      <c r="F3" t="n">
        <v>9.81</v>
      </c>
      <c r="G3" t="n">
        <v>6.13</v>
      </c>
      <c r="H3" t="n">
        <v>0.08</v>
      </c>
      <c r="I3" t="n">
        <v>96</v>
      </c>
      <c r="J3" t="n">
        <v>263.79</v>
      </c>
      <c r="K3" t="n">
        <v>59.89</v>
      </c>
      <c r="L3" t="n">
        <v>1.25</v>
      </c>
      <c r="M3" t="n">
        <v>94</v>
      </c>
      <c r="N3" t="n">
        <v>67.65000000000001</v>
      </c>
      <c r="O3" t="n">
        <v>32767.75</v>
      </c>
      <c r="P3" t="n">
        <v>165.01</v>
      </c>
      <c r="Q3" t="n">
        <v>198.1</v>
      </c>
      <c r="R3" t="n">
        <v>88.56</v>
      </c>
      <c r="S3" t="n">
        <v>21.27</v>
      </c>
      <c r="T3" t="n">
        <v>30487.9</v>
      </c>
      <c r="U3" t="n">
        <v>0.24</v>
      </c>
      <c r="V3" t="n">
        <v>0.62</v>
      </c>
      <c r="W3" t="n">
        <v>0.26</v>
      </c>
      <c r="X3" t="n">
        <v>1.96</v>
      </c>
      <c r="Y3" t="n">
        <v>1</v>
      </c>
      <c r="Z3" t="n">
        <v>10</v>
      </c>
      <c r="AA3" t="n">
        <v>474.2838218838638</v>
      </c>
      <c r="AB3" t="n">
        <v>648.9360490269883</v>
      </c>
      <c r="AC3" t="n">
        <v>587.0025032953168</v>
      </c>
      <c r="AD3" t="n">
        <v>474283.8218838638</v>
      </c>
      <c r="AE3" t="n">
        <v>648936.0490269882</v>
      </c>
      <c r="AF3" t="n">
        <v>2.077207121385332e-06</v>
      </c>
      <c r="AG3" t="n">
        <v>15.20833333333333</v>
      </c>
      <c r="AH3" t="n">
        <v>587002.5032953168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6.1925</v>
      </c>
      <c r="E4" t="n">
        <v>16.15</v>
      </c>
      <c r="F4" t="n">
        <v>9.4</v>
      </c>
      <c r="G4" t="n">
        <v>7.33</v>
      </c>
      <c r="H4" t="n">
        <v>0.1</v>
      </c>
      <c r="I4" t="n">
        <v>77</v>
      </c>
      <c r="J4" t="n">
        <v>264.25</v>
      </c>
      <c r="K4" t="n">
        <v>59.89</v>
      </c>
      <c r="L4" t="n">
        <v>1.5</v>
      </c>
      <c r="M4" t="n">
        <v>75</v>
      </c>
      <c r="N4" t="n">
        <v>67.87</v>
      </c>
      <c r="O4" t="n">
        <v>32825.49</v>
      </c>
      <c r="P4" t="n">
        <v>157.98</v>
      </c>
      <c r="Q4" t="n">
        <v>198.17</v>
      </c>
      <c r="R4" t="n">
        <v>75.62</v>
      </c>
      <c r="S4" t="n">
        <v>21.27</v>
      </c>
      <c r="T4" t="n">
        <v>24115.1</v>
      </c>
      <c r="U4" t="n">
        <v>0.28</v>
      </c>
      <c r="V4" t="n">
        <v>0.65</v>
      </c>
      <c r="W4" t="n">
        <v>0.23</v>
      </c>
      <c r="X4" t="n">
        <v>1.55</v>
      </c>
      <c r="Y4" t="n">
        <v>1</v>
      </c>
      <c r="Z4" t="n">
        <v>10</v>
      </c>
      <c r="AA4" t="n">
        <v>427.8287321846328</v>
      </c>
      <c r="AB4" t="n">
        <v>585.3741458465862</v>
      </c>
      <c r="AC4" t="n">
        <v>529.506858944761</v>
      </c>
      <c r="AD4" t="n">
        <v>427828.7321846328</v>
      </c>
      <c r="AE4" t="n">
        <v>585374.1458465862</v>
      </c>
      <c r="AF4" t="n">
        <v>2.253680198188148e-06</v>
      </c>
      <c r="AG4" t="n">
        <v>14.01909722222222</v>
      </c>
      <c r="AH4" t="n">
        <v>529506.858944761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6.5693</v>
      </c>
      <c r="E5" t="n">
        <v>15.22</v>
      </c>
      <c r="F5" t="n">
        <v>9.130000000000001</v>
      </c>
      <c r="G5" t="n">
        <v>8.56</v>
      </c>
      <c r="H5" t="n">
        <v>0.12</v>
      </c>
      <c r="I5" t="n">
        <v>64</v>
      </c>
      <c r="J5" t="n">
        <v>264.72</v>
      </c>
      <c r="K5" t="n">
        <v>59.89</v>
      </c>
      <c r="L5" t="n">
        <v>1.75</v>
      </c>
      <c r="M5" t="n">
        <v>62</v>
      </c>
      <c r="N5" t="n">
        <v>68.09</v>
      </c>
      <c r="O5" t="n">
        <v>32883.31</v>
      </c>
      <c r="P5" t="n">
        <v>153.34</v>
      </c>
      <c r="Q5" t="n">
        <v>198.06</v>
      </c>
      <c r="R5" t="n">
        <v>67.13</v>
      </c>
      <c r="S5" t="n">
        <v>21.27</v>
      </c>
      <c r="T5" t="n">
        <v>19932.93</v>
      </c>
      <c r="U5" t="n">
        <v>0.32</v>
      </c>
      <c r="V5" t="n">
        <v>0.66</v>
      </c>
      <c r="W5" t="n">
        <v>0.21</v>
      </c>
      <c r="X5" t="n">
        <v>1.28</v>
      </c>
      <c r="Y5" t="n">
        <v>1</v>
      </c>
      <c r="Z5" t="n">
        <v>10</v>
      </c>
      <c r="AA5" t="n">
        <v>401.0205967865248</v>
      </c>
      <c r="AB5" t="n">
        <v>548.6940723034311</v>
      </c>
      <c r="AC5" t="n">
        <v>496.3274801397582</v>
      </c>
      <c r="AD5" t="n">
        <v>401020.5967865248</v>
      </c>
      <c r="AE5" t="n">
        <v>548694.0723034311</v>
      </c>
      <c r="AF5" t="n">
        <v>2.390811679605555e-06</v>
      </c>
      <c r="AG5" t="n">
        <v>13.21180555555556</v>
      </c>
      <c r="AH5" t="n">
        <v>496327.4801397581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6.8618</v>
      </c>
      <c r="E6" t="n">
        <v>14.57</v>
      </c>
      <c r="F6" t="n">
        <v>8.94</v>
      </c>
      <c r="G6" t="n">
        <v>9.75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149.99</v>
      </c>
      <c r="Q6" t="n">
        <v>198.06</v>
      </c>
      <c r="R6" t="n">
        <v>61.01</v>
      </c>
      <c r="S6" t="n">
        <v>21.27</v>
      </c>
      <c r="T6" t="n">
        <v>16917.82</v>
      </c>
      <c r="U6" t="n">
        <v>0.35</v>
      </c>
      <c r="V6" t="n">
        <v>0.68</v>
      </c>
      <c r="W6" t="n">
        <v>0.2</v>
      </c>
      <c r="X6" t="n">
        <v>1.09</v>
      </c>
      <c r="Y6" t="n">
        <v>1</v>
      </c>
      <c r="Z6" t="n">
        <v>10</v>
      </c>
      <c r="AA6" t="n">
        <v>379.3833594266216</v>
      </c>
      <c r="AB6" t="n">
        <v>519.0890495800695</v>
      </c>
      <c r="AC6" t="n">
        <v>469.5479192342036</v>
      </c>
      <c r="AD6" t="n">
        <v>379383.3594266216</v>
      </c>
      <c r="AE6" t="n">
        <v>519089.0495800695</v>
      </c>
      <c r="AF6" t="n">
        <v>2.49726326748929e-06</v>
      </c>
      <c r="AG6" t="n">
        <v>12.64756944444444</v>
      </c>
      <c r="AH6" t="n">
        <v>469547.9192342036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7.1065</v>
      </c>
      <c r="E7" t="n">
        <v>14.07</v>
      </c>
      <c r="F7" t="n">
        <v>8.789999999999999</v>
      </c>
      <c r="G7" t="n">
        <v>10.99</v>
      </c>
      <c r="H7" t="n">
        <v>0.15</v>
      </c>
      <c r="I7" t="n">
        <v>48</v>
      </c>
      <c r="J7" t="n">
        <v>265.66</v>
      </c>
      <c r="K7" t="n">
        <v>59.89</v>
      </c>
      <c r="L7" t="n">
        <v>2.25</v>
      </c>
      <c r="M7" t="n">
        <v>46</v>
      </c>
      <c r="N7" t="n">
        <v>68.53</v>
      </c>
      <c r="O7" t="n">
        <v>32999.19</v>
      </c>
      <c r="P7" t="n">
        <v>147.43</v>
      </c>
      <c r="Q7" t="n">
        <v>198.06</v>
      </c>
      <c r="R7" t="n">
        <v>56.42</v>
      </c>
      <c r="S7" t="n">
        <v>21.27</v>
      </c>
      <c r="T7" t="n">
        <v>14655.65</v>
      </c>
      <c r="U7" t="n">
        <v>0.38</v>
      </c>
      <c r="V7" t="n">
        <v>0.6899999999999999</v>
      </c>
      <c r="W7" t="n">
        <v>0.19</v>
      </c>
      <c r="X7" t="n">
        <v>0.9399999999999999</v>
      </c>
      <c r="Y7" t="n">
        <v>1</v>
      </c>
      <c r="Z7" t="n">
        <v>10</v>
      </c>
      <c r="AA7" t="n">
        <v>360.4044876834836</v>
      </c>
      <c r="AB7" t="n">
        <v>493.1213199723796</v>
      </c>
      <c r="AC7" t="n">
        <v>446.0585132943343</v>
      </c>
      <c r="AD7" t="n">
        <v>360404.4876834836</v>
      </c>
      <c r="AE7" t="n">
        <v>493121.3199723796</v>
      </c>
      <c r="AF7" t="n">
        <v>2.586318664259035e-06</v>
      </c>
      <c r="AG7" t="n">
        <v>12.21354166666667</v>
      </c>
      <c r="AH7" t="n">
        <v>446058.5132943343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7.2917</v>
      </c>
      <c r="E8" t="n">
        <v>13.71</v>
      </c>
      <c r="F8" t="n">
        <v>8.69</v>
      </c>
      <c r="G8" t="n">
        <v>12.12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145.61</v>
      </c>
      <c r="Q8" t="n">
        <v>198.11</v>
      </c>
      <c r="R8" t="n">
        <v>53.2</v>
      </c>
      <c r="S8" t="n">
        <v>21.27</v>
      </c>
      <c r="T8" t="n">
        <v>13074.02</v>
      </c>
      <c r="U8" t="n">
        <v>0.4</v>
      </c>
      <c r="V8" t="n">
        <v>0.7</v>
      </c>
      <c r="W8" t="n">
        <v>0.18</v>
      </c>
      <c r="X8" t="n">
        <v>0.83</v>
      </c>
      <c r="Y8" t="n">
        <v>1</v>
      </c>
      <c r="Z8" t="n">
        <v>10</v>
      </c>
      <c r="AA8" t="n">
        <v>354.6235920845559</v>
      </c>
      <c r="AB8" t="n">
        <v>485.2116435788124</v>
      </c>
      <c r="AC8" t="n">
        <v>438.9037253144686</v>
      </c>
      <c r="AD8" t="n">
        <v>354623.5920845559</v>
      </c>
      <c r="AE8" t="n">
        <v>485211.6435788124</v>
      </c>
      <c r="AF8" t="n">
        <v>2.653719806399437e-06</v>
      </c>
      <c r="AG8" t="n">
        <v>11.90104166666667</v>
      </c>
      <c r="AH8" t="n">
        <v>438903.7253144686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7.4567</v>
      </c>
      <c r="E9" t="n">
        <v>13.41</v>
      </c>
      <c r="F9" t="n">
        <v>8.59</v>
      </c>
      <c r="G9" t="n">
        <v>13.21</v>
      </c>
      <c r="H9" t="n">
        <v>0.18</v>
      </c>
      <c r="I9" t="n">
        <v>39</v>
      </c>
      <c r="J9" t="n">
        <v>266.6</v>
      </c>
      <c r="K9" t="n">
        <v>59.89</v>
      </c>
      <c r="L9" t="n">
        <v>2.75</v>
      </c>
      <c r="M9" t="n">
        <v>37</v>
      </c>
      <c r="N9" t="n">
        <v>68.97</v>
      </c>
      <c r="O9" t="n">
        <v>33115.41</v>
      </c>
      <c r="P9" t="n">
        <v>143.82</v>
      </c>
      <c r="Q9" t="n">
        <v>198.06</v>
      </c>
      <c r="R9" t="n">
        <v>49.89</v>
      </c>
      <c r="S9" t="n">
        <v>21.27</v>
      </c>
      <c r="T9" t="n">
        <v>11438.2</v>
      </c>
      <c r="U9" t="n">
        <v>0.43</v>
      </c>
      <c r="V9" t="n">
        <v>0.71</v>
      </c>
      <c r="W9" t="n">
        <v>0.17</v>
      </c>
      <c r="X9" t="n">
        <v>0.73</v>
      </c>
      <c r="Y9" t="n">
        <v>1</v>
      </c>
      <c r="Z9" t="n">
        <v>10</v>
      </c>
      <c r="AA9" t="n">
        <v>338.9640490288961</v>
      </c>
      <c r="AB9" t="n">
        <v>463.7855659197766</v>
      </c>
      <c r="AC9" t="n">
        <v>419.5225224355223</v>
      </c>
      <c r="AD9" t="n">
        <v>338964.049028896</v>
      </c>
      <c r="AE9" t="n">
        <v>463785.5659197766</v>
      </c>
      <c r="AF9" t="n">
        <v>2.713769420077442e-06</v>
      </c>
      <c r="AG9" t="n">
        <v>11.640625</v>
      </c>
      <c r="AH9" t="n">
        <v>419522.5224355223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7.6557</v>
      </c>
      <c r="E10" t="n">
        <v>13.06</v>
      </c>
      <c r="F10" t="n">
        <v>8.44</v>
      </c>
      <c r="G10" t="n">
        <v>14.47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141.24</v>
      </c>
      <c r="Q10" t="n">
        <v>198.05</v>
      </c>
      <c r="R10" t="n">
        <v>45.68</v>
      </c>
      <c r="S10" t="n">
        <v>21.27</v>
      </c>
      <c r="T10" t="n">
        <v>9352.93</v>
      </c>
      <c r="U10" t="n">
        <v>0.47</v>
      </c>
      <c r="V10" t="n">
        <v>0.72</v>
      </c>
      <c r="W10" t="n">
        <v>0.15</v>
      </c>
      <c r="X10" t="n">
        <v>0.59</v>
      </c>
      <c r="Y10" t="n">
        <v>1</v>
      </c>
      <c r="Z10" t="n">
        <v>10</v>
      </c>
      <c r="AA10" t="n">
        <v>332.7114104966938</v>
      </c>
      <c r="AB10" t="n">
        <v>455.2304300330738</v>
      </c>
      <c r="AC10" t="n">
        <v>411.7838767106378</v>
      </c>
      <c r="AD10" t="n">
        <v>332711.4104966937</v>
      </c>
      <c r="AE10" t="n">
        <v>455230.4300330738</v>
      </c>
      <c r="AF10" t="n">
        <v>2.786192893543642e-06</v>
      </c>
      <c r="AG10" t="n">
        <v>11.33680555555556</v>
      </c>
      <c r="AH10" t="n">
        <v>411783.8767106378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7.6583</v>
      </c>
      <c r="E11" t="n">
        <v>13.06</v>
      </c>
      <c r="F11" t="n">
        <v>8.539999999999999</v>
      </c>
      <c r="G11" t="n">
        <v>15.52</v>
      </c>
      <c r="H11" t="n">
        <v>0.22</v>
      </c>
      <c r="I11" t="n">
        <v>33</v>
      </c>
      <c r="J11" t="n">
        <v>267.55</v>
      </c>
      <c r="K11" t="n">
        <v>59.89</v>
      </c>
      <c r="L11" t="n">
        <v>3.25</v>
      </c>
      <c r="M11" t="n">
        <v>31</v>
      </c>
      <c r="N11" t="n">
        <v>69.41</v>
      </c>
      <c r="O11" t="n">
        <v>33231.97</v>
      </c>
      <c r="P11" t="n">
        <v>142.85</v>
      </c>
      <c r="Q11" t="n">
        <v>198.05</v>
      </c>
      <c r="R11" t="n">
        <v>48.74</v>
      </c>
      <c r="S11" t="n">
        <v>21.27</v>
      </c>
      <c r="T11" t="n">
        <v>10891.87</v>
      </c>
      <c r="U11" t="n">
        <v>0.44</v>
      </c>
      <c r="V11" t="n">
        <v>0.71</v>
      </c>
      <c r="W11" t="n">
        <v>0.16</v>
      </c>
      <c r="X11" t="n">
        <v>0.68</v>
      </c>
      <c r="Y11" t="n">
        <v>1</v>
      </c>
      <c r="Z11" t="n">
        <v>10</v>
      </c>
      <c r="AA11" t="n">
        <v>334.2104997573607</v>
      </c>
      <c r="AB11" t="n">
        <v>457.2815500946689</v>
      </c>
      <c r="AC11" t="n">
        <v>413.6392407523193</v>
      </c>
      <c r="AD11" t="n">
        <v>334210.4997573607</v>
      </c>
      <c r="AE11" t="n">
        <v>457281.5500946689</v>
      </c>
      <c r="AF11" t="n">
        <v>2.787139129880386e-06</v>
      </c>
      <c r="AG11" t="n">
        <v>11.33680555555556</v>
      </c>
      <c r="AH11" t="n">
        <v>413639.2407523193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7.7969</v>
      </c>
      <c r="E12" t="n">
        <v>12.83</v>
      </c>
      <c r="F12" t="n">
        <v>8.460000000000001</v>
      </c>
      <c r="G12" t="n">
        <v>16.91</v>
      </c>
      <c r="H12" t="n">
        <v>0.23</v>
      </c>
      <c r="I12" t="n">
        <v>30</v>
      </c>
      <c r="J12" t="n">
        <v>268.02</v>
      </c>
      <c r="K12" t="n">
        <v>59.89</v>
      </c>
      <c r="L12" t="n">
        <v>3.5</v>
      </c>
      <c r="M12" t="n">
        <v>28</v>
      </c>
      <c r="N12" t="n">
        <v>69.64</v>
      </c>
      <c r="O12" t="n">
        <v>33290.38</v>
      </c>
      <c r="P12" t="n">
        <v>141.39</v>
      </c>
      <c r="Q12" t="n">
        <v>198.09</v>
      </c>
      <c r="R12" t="n">
        <v>46.25</v>
      </c>
      <c r="S12" t="n">
        <v>21.27</v>
      </c>
      <c r="T12" t="n">
        <v>9662.309999999999</v>
      </c>
      <c r="U12" t="n">
        <v>0.46</v>
      </c>
      <c r="V12" t="n">
        <v>0.72</v>
      </c>
      <c r="W12" t="n">
        <v>0.15</v>
      </c>
      <c r="X12" t="n">
        <v>0.6</v>
      </c>
      <c r="Y12" t="n">
        <v>1</v>
      </c>
      <c r="Z12" t="n">
        <v>10</v>
      </c>
      <c r="AA12" t="n">
        <v>319.7360432350206</v>
      </c>
      <c r="AB12" t="n">
        <v>437.4769601128494</v>
      </c>
      <c r="AC12" t="n">
        <v>395.7247730424481</v>
      </c>
      <c r="AD12" t="n">
        <v>319736.0432350207</v>
      </c>
      <c r="AE12" t="n">
        <v>437476.9601128494</v>
      </c>
      <c r="AF12" t="n">
        <v>2.83758080536991e-06</v>
      </c>
      <c r="AG12" t="n">
        <v>11.13715277777778</v>
      </c>
      <c r="AH12" t="n">
        <v>395724.7730424481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7.8857</v>
      </c>
      <c r="E13" t="n">
        <v>12.68</v>
      </c>
      <c r="F13" t="n">
        <v>8.41</v>
      </c>
      <c r="G13" t="n">
        <v>18.03</v>
      </c>
      <c r="H13" t="n">
        <v>0.25</v>
      </c>
      <c r="I13" t="n">
        <v>28</v>
      </c>
      <c r="J13" t="n">
        <v>268.5</v>
      </c>
      <c r="K13" t="n">
        <v>59.89</v>
      </c>
      <c r="L13" t="n">
        <v>3.75</v>
      </c>
      <c r="M13" t="n">
        <v>26</v>
      </c>
      <c r="N13" t="n">
        <v>69.86</v>
      </c>
      <c r="O13" t="n">
        <v>33348.87</v>
      </c>
      <c r="P13" t="n">
        <v>140.64</v>
      </c>
      <c r="Q13" t="n">
        <v>198.07</v>
      </c>
      <c r="R13" t="n">
        <v>44.75</v>
      </c>
      <c r="S13" t="n">
        <v>21.27</v>
      </c>
      <c r="T13" t="n">
        <v>8922.9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317.5378053918311</v>
      </c>
      <c r="AB13" t="n">
        <v>434.4692341163882</v>
      </c>
      <c r="AC13" t="n">
        <v>393.0041001937192</v>
      </c>
      <c r="AD13" t="n">
        <v>317537.8053918311</v>
      </c>
      <c r="AE13" t="n">
        <v>434469.2341163883</v>
      </c>
      <c r="AF13" t="n">
        <v>2.869898415640254e-06</v>
      </c>
      <c r="AG13" t="n">
        <v>11.00694444444444</v>
      </c>
      <c r="AH13" t="n">
        <v>393004.1001937193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7.9842</v>
      </c>
      <c r="E14" t="n">
        <v>12.52</v>
      </c>
      <c r="F14" t="n">
        <v>8.359999999999999</v>
      </c>
      <c r="G14" t="n">
        <v>19.29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139.63</v>
      </c>
      <c r="Q14" t="n">
        <v>198.07</v>
      </c>
      <c r="R14" t="n">
        <v>42.93</v>
      </c>
      <c r="S14" t="n">
        <v>21.27</v>
      </c>
      <c r="T14" t="n">
        <v>8023.95</v>
      </c>
      <c r="U14" t="n">
        <v>0.5</v>
      </c>
      <c r="V14" t="n">
        <v>0.73</v>
      </c>
      <c r="W14" t="n">
        <v>0.15</v>
      </c>
      <c r="X14" t="n">
        <v>0.5</v>
      </c>
      <c r="Y14" t="n">
        <v>1</v>
      </c>
      <c r="Z14" t="n">
        <v>10</v>
      </c>
      <c r="AA14" t="n">
        <v>314.8856661611254</v>
      </c>
      <c r="AB14" t="n">
        <v>430.8404602168116</v>
      </c>
      <c r="AC14" t="n">
        <v>389.721651382102</v>
      </c>
      <c r="AD14" t="n">
        <v>314885.6661611254</v>
      </c>
      <c r="AE14" t="n">
        <v>430840.4602168116</v>
      </c>
      <c r="AF14" t="n">
        <v>2.90574621532076e-06</v>
      </c>
      <c r="AG14" t="n">
        <v>10.86805555555556</v>
      </c>
      <c r="AH14" t="n">
        <v>389721.651382102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8.0266</v>
      </c>
      <c r="E15" t="n">
        <v>12.46</v>
      </c>
      <c r="F15" t="n">
        <v>8.34</v>
      </c>
      <c r="G15" t="n">
        <v>20.02</v>
      </c>
      <c r="H15" t="n">
        <v>0.28</v>
      </c>
      <c r="I15" t="n">
        <v>25</v>
      </c>
      <c r="J15" t="n">
        <v>269.45</v>
      </c>
      <c r="K15" t="n">
        <v>59.89</v>
      </c>
      <c r="L15" t="n">
        <v>4.25</v>
      </c>
      <c r="M15" t="n">
        <v>23</v>
      </c>
      <c r="N15" t="n">
        <v>70.31</v>
      </c>
      <c r="O15" t="n">
        <v>33466.11</v>
      </c>
      <c r="P15" t="n">
        <v>139.3</v>
      </c>
      <c r="Q15" t="n">
        <v>198.06</v>
      </c>
      <c r="R15" t="n">
        <v>42.44</v>
      </c>
      <c r="S15" t="n">
        <v>21.27</v>
      </c>
      <c r="T15" t="n">
        <v>7785.4</v>
      </c>
      <c r="U15" t="n">
        <v>0.5</v>
      </c>
      <c r="V15" t="n">
        <v>0.73</v>
      </c>
      <c r="W15" t="n">
        <v>0.15</v>
      </c>
      <c r="X15" t="n">
        <v>0.49</v>
      </c>
      <c r="Y15" t="n">
        <v>1</v>
      </c>
      <c r="Z15" t="n">
        <v>10</v>
      </c>
      <c r="AA15" t="n">
        <v>313.9130663399862</v>
      </c>
      <c r="AB15" t="n">
        <v>429.5097062334531</v>
      </c>
      <c r="AC15" t="n">
        <v>388.5179026911903</v>
      </c>
      <c r="AD15" t="n">
        <v>313913.0663399862</v>
      </c>
      <c r="AE15" t="n">
        <v>429509.7062334531</v>
      </c>
      <c r="AF15" t="n">
        <v>2.921177146350745e-06</v>
      </c>
      <c r="AG15" t="n">
        <v>10.81597222222222</v>
      </c>
      <c r="AH15" t="n">
        <v>388517.9026911903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8.0625</v>
      </c>
      <c r="E16" t="n">
        <v>12.4</v>
      </c>
      <c r="F16" t="n">
        <v>8.34</v>
      </c>
      <c r="G16" t="n">
        <v>20.84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139.08</v>
      </c>
      <c r="Q16" t="n">
        <v>198.06</v>
      </c>
      <c r="R16" t="n">
        <v>42.52</v>
      </c>
      <c r="S16" t="n">
        <v>21.27</v>
      </c>
      <c r="T16" t="n">
        <v>7827.8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313.2021018615501</v>
      </c>
      <c r="AB16" t="n">
        <v>428.5369332685177</v>
      </c>
      <c r="AC16" t="n">
        <v>387.637969812733</v>
      </c>
      <c r="AD16" t="n">
        <v>313202.1018615501</v>
      </c>
      <c r="AE16" t="n">
        <v>428536.9332685177</v>
      </c>
      <c r="AF16" t="n">
        <v>2.934242486538868e-06</v>
      </c>
      <c r="AG16" t="n">
        <v>10.76388888888889</v>
      </c>
      <c r="AH16" t="n">
        <v>387637.969812733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8.1692</v>
      </c>
      <c r="E17" t="n">
        <v>12.24</v>
      </c>
      <c r="F17" t="n">
        <v>8.279999999999999</v>
      </c>
      <c r="G17" t="n">
        <v>22.57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138.1</v>
      </c>
      <c r="Q17" t="n">
        <v>198.09</v>
      </c>
      <c r="R17" t="n">
        <v>40.35</v>
      </c>
      <c r="S17" t="n">
        <v>21.27</v>
      </c>
      <c r="T17" t="n">
        <v>6751.36</v>
      </c>
      <c r="U17" t="n">
        <v>0.53</v>
      </c>
      <c r="V17" t="n">
        <v>0.73</v>
      </c>
      <c r="W17" t="n">
        <v>0.15</v>
      </c>
      <c r="X17" t="n">
        <v>0.42</v>
      </c>
      <c r="Y17" t="n">
        <v>1</v>
      </c>
      <c r="Z17" t="n">
        <v>10</v>
      </c>
      <c r="AA17" t="n">
        <v>310.6833195352299</v>
      </c>
      <c r="AB17" t="n">
        <v>425.0906241688127</v>
      </c>
      <c r="AC17" t="n">
        <v>384.5205716165786</v>
      </c>
      <c r="AD17" t="n">
        <v>310683.3195352299</v>
      </c>
      <c r="AE17" t="n">
        <v>425090.6241688126</v>
      </c>
      <c r="AF17" t="n">
        <v>2.973074570050645e-06</v>
      </c>
      <c r="AG17" t="n">
        <v>10.625</v>
      </c>
      <c r="AH17" t="n">
        <v>384520.5716165786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8.2164</v>
      </c>
      <c r="E18" t="n">
        <v>12.17</v>
      </c>
      <c r="F18" t="n">
        <v>8.26</v>
      </c>
      <c r="G18" t="n">
        <v>23.59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137.68</v>
      </c>
      <c r="Q18" t="n">
        <v>198.08</v>
      </c>
      <c r="R18" t="n">
        <v>39.78</v>
      </c>
      <c r="S18" t="n">
        <v>21.27</v>
      </c>
      <c r="T18" t="n">
        <v>6474.08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309.6233536107248</v>
      </c>
      <c r="AB18" t="n">
        <v>423.6403320285085</v>
      </c>
      <c r="AC18" t="n">
        <v>383.2086933226473</v>
      </c>
      <c r="AD18" t="n">
        <v>309623.3536107248</v>
      </c>
      <c r="AE18" t="n">
        <v>423640.3320285085</v>
      </c>
      <c r="AF18" t="n">
        <v>2.99025239893308e-06</v>
      </c>
      <c r="AG18" t="n">
        <v>10.56423611111111</v>
      </c>
      <c r="AH18" t="n">
        <v>383208.6933226472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8.2667</v>
      </c>
      <c r="E19" t="n">
        <v>12.1</v>
      </c>
      <c r="F19" t="n">
        <v>8.23</v>
      </c>
      <c r="G19" t="n">
        <v>24.7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137.22</v>
      </c>
      <c r="Q19" t="n">
        <v>198.05</v>
      </c>
      <c r="R19" t="n">
        <v>39.05</v>
      </c>
      <c r="S19" t="n">
        <v>21.27</v>
      </c>
      <c r="T19" t="n">
        <v>6112.6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297.7386300931483</v>
      </c>
      <c r="AB19" t="n">
        <v>407.3791289947633</v>
      </c>
      <c r="AC19" t="n">
        <v>368.4994366837009</v>
      </c>
      <c r="AD19" t="n">
        <v>297738.6300931483</v>
      </c>
      <c r="AE19" t="n">
        <v>407379.1289947633</v>
      </c>
      <c r="AF19" t="n">
        <v>3.008558432678557e-06</v>
      </c>
      <c r="AG19" t="n">
        <v>10.50347222222222</v>
      </c>
      <c r="AH19" t="n">
        <v>368499.4366837009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8.3262</v>
      </c>
      <c r="E20" t="n">
        <v>12.01</v>
      </c>
      <c r="F20" t="n">
        <v>8.199999999999999</v>
      </c>
      <c r="G20" t="n">
        <v>25.88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136.5</v>
      </c>
      <c r="Q20" t="n">
        <v>198.08</v>
      </c>
      <c r="R20" t="n">
        <v>37.86</v>
      </c>
      <c r="S20" t="n">
        <v>21.27</v>
      </c>
      <c r="T20" t="n">
        <v>5522.19</v>
      </c>
      <c r="U20" t="n">
        <v>0.5600000000000001</v>
      </c>
      <c r="V20" t="n">
        <v>0.74</v>
      </c>
      <c r="W20" t="n">
        <v>0.14</v>
      </c>
      <c r="X20" t="n">
        <v>0.34</v>
      </c>
      <c r="Y20" t="n">
        <v>1</v>
      </c>
      <c r="Z20" t="n">
        <v>10</v>
      </c>
      <c r="AA20" t="n">
        <v>296.1231275488213</v>
      </c>
      <c r="AB20" t="n">
        <v>405.1687271426729</v>
      </c>
      <c r="AC20" t="n">
        <v>366.4999924820555</v>
      </c>
      <c r="AD20" t="n">
        <v>296123.1275488213</v>
      </c>
      <c r="AE20" t="n">
        <v>405168.7271426729</v>
      </c>
      <c r="AF20" t="n">
        <v>3.030212687307898e-06</v>
      </c>
      <c r="AG20" t="n">
        <v>10.42534722222222</v>
      </c>
      <c r="AH20" t="n">
        <v>366499.9924820554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8.4163</v>
      </c>
      <c r="E21" t="n">
        <v>11.88</v>
      </c>
      <c r="F21" t="n">
        <v>8.119999999999999</v>
      </c>
      <c r="G21" t="n">
        <v>27.06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135.15</v>
      </c>
      <c r="Q21" t="n">
        <v>198.05</v>
      </c>
      <c r="R21" t="n">
        <v>35.47</v>
      </c>
      <c r="S21" t="n">
        <v>21.27</v>
      </c>
      <c r="T21" t="n">
        <v>4331.61</v>
      </c>
      <c r="U21" t="n">
        <v>0.6</v>
      </c>
      <c r="V21" t="n">
        <v>0.75</v>
      </c>
      <c r="W21" t="n">
        <v>0.13</v>
      </c>
      <c r="X21" t="n">
        <v>0.27</v>
      </c>
      <c r="Y21" t="n">
        <v>1</v>
      </c>
      <c r="Z21" t="n">
        <v>10</v>
      </c>
      <c r="AA21" t="n">
        <v>293.6800625530026</v>
      </c>
      <c r="AB21" t="n">
        <v>401.8260178349728</v>
      </c>
      <c r="AC21" t="n">
        <v>363.4763066591603</v>
      </c>
      <c r="AD21" t="n">
        <v>293680.0625530026</v>
      </c>
      <c r="AE21" t="n">
        <v>401826.0178349728</v>
      </c>
      <c r="AF21" t="n">
        <v>3.063003415746614e-06</v>
      </c>
      <c r="AG21" t="n">
        <v>10.3125</v>
      </c>
      <c r="AH21" t="n">
        <v>363476.3066591603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8.337999999999999</v>
      </c>
      <c r="E22" t="n">
        <v>11.99</v>
      </c>
      <c r="F22" t="n">
        <v>8.23</v>
      </c>
      <c r="G22" t="n">
        <v>27.43</v>
      </c>
      <c r="H22" t="n">
        <v>0.39</v>
      </c>
      <c r="I22" t="n">
        <v>18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137.08</v>
      </c>
      <c r="Q22" t="n">
        <v>198.05</v>
      </c>
      <c r="R22" t="n">
        <v>39.1</v>
      </c>
      <c r="S22" t="n">
        <v>21.27</v>
      </c>
      <c r="T22" t="n">
        <v>6148.51</v>
      </c>
      <c r="U22" t="n">
        <v>0.54</v>
      </c>
      <c r="V22" t="n">
        <v>0.74</v>
      </c>
      <c r="W22" t="n">
        <v>0.14</v>
      </c>
      <c r="X22" t="n">
        <v>0.38</v>
      </c>
      <c r="Y22" t="n">
        <v>1</v>
      </c>
      <c r="Z22" t="n">
        <v>10</v>
      </c>
      <c r="AA22" t="n">
        <v>296.4430406322563</v>
      </c>
      <c r="AB22" t="n">
        <v>405.6064463369978</v>
      </c>
      <c r="AC22" t="n">
        <v>366.8959363708168</v>
      </c>
      <c r="AD22" t="n">
        <v>296443.0406322563</v>
      </c>
      <c r="AE22" t="n">
        <v>405606.4463369978</v>
      </c>
      <c r="AF22" t="n">
        <v>3.034507144528506e-06</v>
      </c>
      <c r="AG22" t="n">
        <v>10.40798611111111</v>
      </c>
      <c r="AH22" t="n">
        <v>366895.9363708168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8.18</v>
      </c>
      <c r="G23" t="n">
        <v>28.88</v>
      </c>
      <c r="H23" t="n">
        <v>0.41</v>
      </c>
      <c r="I23" t="n">
        <v>17</v>
      </c>
      <c r="J23" t="n">
        <v>273.28</v>
      </c>
      <c r="K23" t="n">
        <v>59.89</v>
      </c>
      <c r="L23" t="n">
        <v>6.25</v>
      </c>
      <c r="M23" t="n">
        <v>15</v>
      </c>
      <c r="N23" t="n">
        <v>72.14</v>
      </c>
      <c r="O23" t="n">
        <v>33938.7</v>
      </c>
      <c r="P23" t="n">
        <v>136.11</v>
      </c>
      <c r="Q23" t="n">
        <v>198.06</v>
      </c>
      <c r="R23" t="n">
        <v>37.56</v>
      </c>
      <c r="S23" t="n">
        <v>21.27</v>
      </c>
      <c r="T23" t="n">
        <v>5381.07</v>
      </c>
      <c r="U23" t="n">
        <v>0.57</v>
      </c>
      <c r="V23" t="n">
        <v>0.74</v>
      </c>
      <c r="W23" t="n">
        <v>0.13</v>
      </c>
      <c r="X23" t="n">
        <v>0.33</v>
      </c>
      <c r="Y23" t="n">
        <v>1</v>
      </c>
      <c r="Z23" t="n">
        <v>10</v>
      </c>
      <c r="AA23" t="n">
        <v>294.6512518173005</v>
      </c>
      <c r="AB23" t="n">
        <v>403.1548418322316</v>
      </c>
      <c r="AC23" t="n">
        <v>364.6783095591369</v>
      </c>
      <c r="AD23" t="n">
        <v>294651.2518173005</v>
      </c>
      <c r="AE23" t="n">
        <v>403154.8418322316</v>
      </c>
      <c r="AF23" t="n">
        <v>3.059582407452231e-06</v>
      </c>
      <c r="AG23" t="n">
        <v>10.32986111111111</v>
      </c>
      <c r="AH23" t="n">
        <v>364678.3095591369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8.460000000000001</v>
      </c>
      <c r="E24" t="n">
        <v>11.82</v>
      </c>
      <c r="F24" t="n">
        <v>8.16</v>
      </c>
      <c r="G24" t="n">
        <v>30.59</v>
      </c>
      <c r="H24" t="n">
        <v>0.42</v>
      </c>
      <c r="I24" t="n">
        <v>16</v>
      </c>
      <c r="J24" t="n">
        <v>273.76</v>
      </c>
      <c r="K24" t="n">
        <v>59.89</v>
      </c>
      <c r="L24" t="n">
        <v>6.5</v>
      </c>
      <c r="M24" t="n">
        <v>14</v>
      </c>
      <c r="N24" t="n">
        <v>72.37</v>
      </c>
      <c r="O24" t="n">
        <v>33998.16</v>
      </c>
      <c r="P24" t="n">
        <v>135.68</v>
      </c>
      <c r="Q24" t="n">
        <v>198.05</v>
      </c>
      <c r="R24" t="n">
        <v>36.89</v>
      </c>
      <c r="S24" t="n">
        <v>21.27</v>
      </c>
      <c r="T24" t="n">
        <v>5053.06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293.5617510223093</v>
      </c>
      <c r="AB24" t="n">
        <v>401.6641387791418</v>
      </c>
      <c r="AC24" t="n">
        <v>363.3298771132191</v>
      </c>
      <c r="AD24" t="n">
        <v>293561.7510223093</v>
      </c>
      <c r="AE24" t="n">
        <v>401664.1387791418</v>
      </c>
      <c r="AF24" t="n">
        <v>3.078907464944971e-06</v>
      </c>
      <c r="AG24" t="n">
        <v>10.26041666666667</v>
      </c>
      <c r="AH24" t="n">
        <v>363329.8771132191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8.4541</v>
      </c>
      <c r="E25" t="n">
        <v>11.83</v>
      </c>
      <c r="F25" t="n">
        <v>8.17</v>
      </c>
      <c r="G25" t="n">
        <v>30.62</v>
      </c>
      <c r="H25" t="n">
        <v>0.44</v>
      </c>
      <c r="I25" t="n">
        <v>16</v>
      </c>
      <c r="J25" t="n">
        <v>274.24</v>
      </c>
      <c r="K25" t="n">
        <v>59.89</v>
      </c>
      <c r="L25" t="n">
        <v>6.75</v>
      </c>
      <c r="M25" t="n">
        <v>14</v>
      </c>
      <c r="N25" t="n">
        <v>72.61</v>
      </c>
      <c r="O25" t="n">
        <v>34057.71</v>
      </c>
      <c r="P25" t="n">
        <v>135.7</v>
      </c>
      <c r="Q25" t="n">
        <v>198.05</v>
      </c>
      <c r="R25" t="n">
        <v>37.12</v>
      </c>
      <c r="S25" t="n">
        <v>21.27</v>
      </c>
      <c r="T25" t="n">
        <v>5169.03</v>
      </c>
      <c r="U25" t="n">
        <v>0.57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293.6924747273052</v>
      </c>
      <c r="AB25" t="n">
        <v>401.8430007194402</v>
      </c>
      <c r="AC25" t="n">
        <v>363.4916687209698</v>
      </c>
      <c r="AD25" t="n">
        <v>293692.4747273052</v>
      </c>
      <c r="AE25" t="n">
        <v>401843.0007194402</v>
      </c>
      <c r="AF25" t="n">
        <v>3.076760236334667e-06</v>
      </c>
      <c r="AG25" t="n">
        <v>10.26909722222222</v>
      </c>
      <c r="AH25" t="n">
        <v>363491.6687209698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8.512</v>
      </c>
      <c r="E26" t="n">
        <v>11.75</v>
      </c>
      <c r="F26" t="n">
        <v>8.140000000000001</v>
      </c>
      <c r="G26" t="n">
        <v>32.55</v>
      </c>
      <c r="H26" t="n">
        <v>0.45</v>
      </c>
      <c r="I26" t="n">
        <v>15</v>
      </c>
      <c r="J26" t="n">
        <v>274.73</v>
      </c>
      <c r="K26" t="n">
        <v>59.89</v>
      </c>
      <c r="L26" t="n">
        <v>7</v>
      </c>
      <c r="M26" t="n">
        <v>13</v>
      </c>
      <c r="N26" t="n">
        <v>72.84</v>
      </c>
      <c r="O26" t="n">
        <v>34117.35</v>
      </c>
      <c r="P26" t="n">
        <v>135.15</v>
      </c>
      <c r="Q26" t="n">
        <v>198.05</v>
      </c>
      <c r="R26" t="n">
        <v>36.11</v>
      </c>
      <c r="S26" t="n">
        <v>21.27</v>
      </c>
      <c r="T26" t="n">
        <v>4668.24</v>
      </c>
      <c r="U26" t="n">
        <v>0.59</v>
      </c>
      <c r="V26" t="n">
        <v>0.75</v>
      </c>
      <c r="W26" t="n">
        <v>0.13</v>
      </c>
      <c r="X26" t="n">
        <v>0.28</v>
      </c>
      <c r="Y26" t="n">
        <v>1</v>
      </c>
      <c r="Z26" t="n">
        <v>10</v>
      </c>
      <c r="AA26" t="n">
        <v>292.4368726108212</v>
      </c>
      <c r="AB26" t="n">
        <v>400.1250305104108</v>
      </c>
      <c r="AC26" t="n">
        <v>361.9376591775038</v>
      </c>
      <c r="AD26" t="n">
        <v>292436.8726108212</v>
      </c>
      <c r="AE26" t="n">
        <v>400125.0305104108</v>
      </c>
      <c r="AF26" t="n">
        <v>3.097832191679857e-06</v>
      </c>
      <c r="AG26" t="n">
        <v>10.19965277777778</v>
      </c>
      <c r="AH26" t="n">
        <v>361937.6591775038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8.5116</v>
      </c>
      <c r="E27" t="n">
        <v>11.75</v>
      </c>
      <c r="F27" t="n">
        <v>8.140000000000001</v>
      </c>
      <c r="G27" t="n">
        <v>32.55</v>
      </c>
      <c r="H27" t="n">
        <v>0.47</v>
      </c>
      <c r="I27" t="n">
        <v>15</v>
      </c>
      <c r="J27" t="n">
        <v>275.21</v>
      </c>
      <c r="K27" t="n">
        <v>59.89</v>
      </c>
      <c r="L27" t="n">
        <v>7.25</v>
      </c>
      <c r="M27" t="n">
        <v>13</v>
      </c>
      <c r="N27" t="n">
        <v>73.08</v>
      </c>
      <c r="O27" t="n">
        <v>34177.09</v>
      </c>
      <c r="P27" t="n">
        <v>135.08</v>
      </c>
      <c r="Q27" t="n">
        <v>198.05</v>
      </c>
      <c r="R27" t="n">
        <v>36.02</v>
      </c>
      <c r="S27" t="n">
        <v>21.27</v>
      </c>
      <c r="T27" t="n">
        <v>4624.19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292.3975568817468</v>
      </c>
      <c r="AB27" t="n">
        <v>400.0712369954037</v>
      </c>
      <c r="AC27" t="n">
        <v>361.8889996400693</v>
      </c>
      <c r="AD27" t="n">
        <v>292397.5568817468</v>
      </c>
      <c r="AE27" t="n">
        <v>400071.2369954037</v>
      </c>
      <c r="AF27" t="n">
        <v>3.09768661685882e-06</v>
      </c>
      <c r="AG27" t="n">
        <v>10.19965277777778</v>
      </c>
      <c r="AH27" t="n">
        <v>361888.9996400693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8.565899999999999</v>
      </c>
      <c r="E28" t="n">
        <v>11.67</v>
      </c>
      <c r="F28" t="n">
        <v>8.109999999999999</v>
      </c>
      <c r="G28" t="n">
        <v>34.77</v>
      </c>
      <c r="H28" t="n">
        <v>0.48</v>
      </c>
      <c r="I28" t="n">
        <v>14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134.7</v>
      </c>
      <c r="Q28" t="n">
        <v>198.08</v>
      </c>
      <c r="R28" t="n">
        <v>35.36</v>
      </c>
      <c r="S28" t="n">
        <v>21.27</v>
      </c>
      <c r="T28" t="n">
        <v>4297.1</v>
      </c>
      <c r="U28" t="n">
        <v>0.6</v>
      </c>
      <c r="V28" t="n">
        <v>0.75</v>
      </c>
      <c r="W28" t="n">
        <v>0.13</v>
      </c>
      <c r="X28" t="n">
        <v>0.26</v>
      </c>
      <c r="Y28" t="n">
        <v>1</v>
      </c>
      <c r="Z28" t="n">
        <v>10</v>
      </c>
      <c r="AA28" t="n">
        <v>291.3152372198763</v>
      </c>
      <c r="AB28" t="n">
        <v>398.5903594854588</v>
      </c>
      <c r="AC28" t="n">
        <v>360.549455001249</v>
      </c>
      <c r="AD28" t="n">
        <v>291315.2372198763</v>
      </c>
      <c r="AE28" t="n">
        <v>398590.3594854588</v>
      </c>
      <c r="AF28" t="n">
        <v>3.117448398814672e-06</v>
      </c>
      <c r="AG28" t="n">
        <v>10.13020833333333</v>
      </c>
      <c r="AH28" t="n">
        <v>360549.455001249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8.5625</v>
      </c>
      <c r="E29" t="n">
        <v>11.68</v>
      </c>
      <c r="F29" t="n">
        <v>8.119999999999999</v>
      </c>
      <c r="G29" t="n">
        <v>34.79</v>
      </c>
      <c r="H29" t="n">
        <v>0.5</v>
      </c>
      <c r="I29" t="n">
        <v>14</v>
      </c>
      <c r="J29" t="n">
        <v>276.18</v>
      </c>
      <c r="K29" t="n">
        <v>59.89</v>
      </c>
      <c r="L29" t="n">
        <v>7.75</v>
      </c>
      <c r="M29" t="n">
        <v>12</v>
      </c>
      <c r="N29" t="n">
        <v>73.55</v>
      </c>
      <c r="O29" t="n">
        <v>34296.82</v>
      </c>
      <c r="P29" t="n">
        <v>134.75</v>
      </c>
      <c r="Q29" t="n">
        <v>198.06</v>
      </c>
      <c r="R29" t="n">
        <v>35.58</v>
      </c>
      <c r="S29" t="n">
        <v>21.27</v>
      </c>
      <c r="T29" t="n">
        <v>4408.16</v>
      </c>
      <c r="U29" t="n">
        <v>0.6</v>
      </c>
      <c r="V29" t="n">
        <v>0.75</v>
      </c>
      <c r="W29" t="n">
        <v>0.13</v>
      </c>
      <c r="X29" t="n">
        <v>0.27</v>
      </c>
      <c r="Y29" t="n">
        <v>1</v>
      </c>
      <c r="Z29" t="n">
        <v>10</v>
      </c>
      <c r="AA29" t="n">
        <v>291.4283585410848</v>
      </c>
      <c r="AB29" t="n">
        <v>398.7451370676968</v>
      </c>
      <c r="AC29" t="n">
        <v>360.6894608282698</v>
      </c>
      <c r="AD29" t="n">
        <v>291428.3585410848</v>
      </c>
      <c r="AE29" t="n">
        <v>398745.1370676968</v>
      </c>
      <c r="AF29" t="n">
        <v>3.116211012835852e-06</v>
      </c>
      <c r="AG29" t="n">
        <v>10.13888888888889</v>
      </c>
      <c r="AH29" t="n">
        <v>360689.4608282698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8.6234</v>
      </c>
      <c r="E30" t="n">
        <v>11.6</v>
      </c>
      <c r="F30" t="n">
        <v>8.09</v>
      </c>
      <c r="G30" t="n">
        <v>37.32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134.1</v>
      </c>
      <c r="Q30" t="n">
        <v>198.06</v>
      </c>
      <c r="R30" t="n">
        <v>34.5</v>
      </c>
      <c r="S30" t="n">
        <v>21.27</v>
      </c>
      <c r="T30" t="n">
        <v>3870.87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290.1011565959645</v>
      </c>
      <c r="AB30" t="n">
        <v>396.9292008143659</v>
      </c>
      <c r="AC30" t="n">
        <v>359.0468349822742</v>
      </c>
      <c r="AD30" t="n">
        <v>290101.1565959646</v>
      </c>
      <c r="AE30" t="n">
        <v>396929.2008143659</v>
      </c>
      <c r="AF30" t="n">
        <v>3.138374779338825e-06</v>
      </c>
      <c r="AG30" t="n">
        <v>10.06944444444444</v>
      </c>
      <c r="AH30" t="n">
        <v>359046.8349822742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8.630000000000001</v>
      </c>
      <c r="E31" t="n">
        <v>11.59</v>
      </c>
      <c r="F31" t="n">
        <v>8.08</v>
      </c>
      <c r="G31" t="n">
        <v>37.28</v>
      </c>
      <c r="H31" t="n">
        <v>0.53</v>
      </c>
      <c r="I31" t="n">
        <v>13</v>
      </c>
      <c r="J31" t="n">
        <v>277.16</v>
      </c>
      <c r="K31" t="n">
        <v>59.89</v>
      </c>
      <c r="L31" t="n">
        <v>8.25</v>
      </c>
      <c r="M31" t="n">
        <v>11</v>
      </c>
      <c r="N31" t="n">
        <v>74.02</v>
      </c>
      <c r="O31" t="n">
        <v>34416.93</v>
      </c>
      <c r="P31" t="n">
        <v>133.87</v>
      </c>
      <c r="Q31" t="n">
        <v>198.05</v>
      </c>
      <c r="R31" t="n">
        <v>34.1</v>
      </c>
      <c r="S31" t="n">
        <v>21.27</v>
      </c>
      <c r="T31" t="n">
        <v>3673.5</v>
      </c>
      <c r="U31" t="n">
        <v>0.62</v>
      </c>
      <c r="V31" t="n">
        <v>0.75</v>
      </c>
      <c r="W31" t="n">
        <v>0.13</v>
      </c>
      <c r="X31" t="n">
        <v>0.22</v>
      </c>
      <c r="Y31" t="n">
        <v>1</v>
      </c>
      <c r="Z31" t="n">
        <v>10</v>
      </c>
      <c r="AA31" t="n">
        <v>289.8338413688135</v>
      </c>
      <c r="AB31" t="n">
        <v>396.5634483274623</v>
      </c>
      <c r="AC31" t="n">
        <v>358.7159893993839</v>
      </c>
      <c r="AD31" t="n">
        <v>289833.8413688135</v>
      </c>
      <c r="AE31" t="n">
        <v>396563.4483274623</v>
      </c>
      <c r="AF31" t="n">
        <v>3.140776763885945e-06</v>
      </c>
      <c r="AG31" t="n">
        <v>10.06076388888889</v>
      </c>
      <c r="AH31" t="n">
        <v>358715.9893993839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8.6532</v>
      </c>
      <c r="E32" t="n">
        <v>11.56</v>
      </c>
      <c r="F32" t="n">
        <v>8.050000000000001</v>
      </c>
      <c r="G32" t="n">
        <v>37.14</v>
      </c>
      <c r="H32" t="n">
        <v>0.55</v>
      </c>
      <c r="I32" t="n">
        <v>13</v>
      </c>
      <c r="J32" t="n">
        <v>277.65</v>
      </c>
      <c r="K32" t="n">
        <v>59.89</v>
      </c>
      <c r="L32" t="n">
        <v>8.5</v>
      </c>
      <c r="M32" t="n">
        <v>11</v>
      </c>
      <c r="N32" t="n">
        <v>74.26000000000001</v>
      </c>
      <c r="O32" t="n">
        <v>34477.13</v>
      </c>
      <c r="P32" t="n">
        <v>133.2</v>
      </c>
      <c r="Q32" t="n">
        <v>198.05</v>
      </c>
      <c r="R32" t="n">
        <v>33.25</v>
      </c>
      <c r="S32" t="n">
        <v>21.27</v>
      </c>
      <c r="T32" t="n">
        <v>3247.67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289.0027804546186</v>
      </c>
      <c r="AB32" t="n">
        <v>395.4263541208409</v>
      </c>
      <c r="AC32" t="n">
        <v>357.6874178679207</v>
      </c>
      <c r="AD32" t="n">
        <v>289002.7804546186</v>
      </c>
      <c r="AE32" t="n">
        <v>395426.3541208409</v>
      </c>
      <c r="AF32" t="n">
        <v>3.149220103506125e-06</v>
      </c>
      <c r="AG32" t="n">
        <v>10.03472222222222</v>
      </c>
      <c r="AH32" t="n">
        <v>357687.4178679207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8.6464</v>
      </c>
      <c r="E33" t="n">
        <v>11.57</v>
      </c>
      <c r="F33" t="n">
        <v>8.109999999999999</v>
      </c>
      <c r="G33" t="n">
        <v>40.53</v>
      </c>
      <c r="H33" t="n">
        <v>0.5600000000000001</v>
      </c>
      <c r="I33" t="n">
        <v>12</v>
      </c>
      <c r="J33" t="n">
        <v>278.13</v>
      </c>
      <c r="K33" t="n">
        <v>59.89</v>
      </c>
      <c r="L33" t="n">
        <v>8.75</v>
      </c>
      <c r="M33" t="n">
        <v>10</v>
      </c>
      <c r="N33" t="n">
        <v>74.5</v>
      </c>
      <c r="O33" t="n">
        <v>34537.41</v>
      </c>
      <c r="P33" t="n">
        <v>134.12</v>
      </c>
      <c r="Q33" t="n">
        <v>198.05</v>
      </c>
      <c r="R33" t="n">
        <v>35.35</v>
      </c>
      <c r="S33" t="n">
        <v>21.27</v>
      </c>
      <c r="T33" t="n">
        <v>4303.54</v>
      </c>
      <c r="U33" t="n">
        <v>0.6</v>
      </c>
      <c r="V33" t="n">
        <v>0.75</v>
      </c>
      <c r="W33" t="n">
        <v>0.13</v>
      </c>
      <c r="X33" t="n">
        <v>0.25</v>
      </c>
      <c r="Y33" t="n">
        <v>1</v>
      </c>
      <c r="Z33" t="n">
        <v>10</v>
      </c>
      <c r="AA33" t="n">
        <v>289.8830360708975</v>
      </c>
      <c r="AB33" t="n">
        <v>396.6307586891706</v>
      </c>
      <c r="AC33" t="n">
        <v>358.7768757546415</v>
      </c>
      <c r="AD33" t="n">
        <v>289883.0360708975</v>
      </c>
      <c r="AE33" t="n">
        <v>396630.7586891706</v>
      </c>
      <c r="AF33" t="n">
        <v>3.146745331548486e-06</v>
      </c>
      <c r="AG33" t="n">
        <v>10.04340277777778</v>
      </c>
      <c r="AH33" t="n">
        <v>358776.8757546415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8.660299999999999</v>
      </c>
      <c r="E34" t="n">
        <v>11.55</v>
      </c>
      <c r="F34" t="n">
        <v>8.09</v>
      </c>
      <c r="G34" t="n">
        <v>40.44</v>
      </c>
      <c r="H34" t="n">
        <v>0.58</v>
      </c>
      <c r="I34" t="n">
        <v>12</v>
      </c>
      <c r="J34" t="n">
        <v>278.62</v>
      </c>
      <c r="K34" t="n">
        <v>59.89</v>
      </c>
      <c r="L34" t="n">
        <v>9</v>
      </c>
      <c r="M34" t="n">
        <v>10</v>
      </c>
      <c r="N34" t="n">
        <v>74.73999999999999</v>
      </c>
      <c r="O34" t="n">
        <v>34597.8</v>
      </c>
      <c r="P34" t="n">
        <v>133.89</v>
      </c>
      <c r="Q34" t="n">
        <v>198.07</v>
      </c>
      <c r="R34" t="n">
        <v>34.7</v>
      </c>
      <c r="S34" t="n">
        <v>21.27</v>
      </c>
      <c r="T34" t="n">
        <v>3975.63</v>
      </c>
      <c r="U34" t="n">
        <v>0.61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289.4859870288447</v>
      </c>
      <c r="AB34" t="n">
        <v>396.0874986732666</v>
      </c>
      <c r="AC34" t="n">
        <v>358.2854637121852</v>
      </c>
      <c r="AD34" t="n">
        <v>289485.9870288447</v>
      </c>
      <c r="AE34" t="n">
        <v>396087.4986732666</v>
      </c>
      <c r="AF34" t="n">
        <v>3.151804056579542e-06</v>
      </c>
      <c r="AG34" t="n">
        <v>10.02604166666667</v>
      </c>
      <c r="AH34" t="n">
        <v>358285.4637121852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8.6615</v>
      </c>
      <c r="E35" t="n">
        <v>11.55</v>
      </c>
      <c r="F35" t="n">
        <v>8.09</v>
      </c>
      <c r="G35" t="n">
        <v>40.43</v>
      </c>
      <c r="H35" t="n">
        <v>0.59</v>
      </c>
      <c r="I35" t="n">
        <v>12</v>
      </c>
      <c r="J35" t="n">
        <v>279.11</v>
      </c>
      <c r="K35" t="n">
        <v>59.89</v>
      </c>
      <c r="L35" t="n">
        <v>9.25</v>
      </c>
      <c r="M35" t="n">
        <v>10</v>
      </c>
      <c r="N35" t="n">
        <v>74.98</v>
      </c>
      <c r="O35" t="n">
        <v>34658.27</v>
      </c>
      <c r="P35" t="n">
        <v>133.9</v>
      </c>
      <c r="Q35" t="n">
        <v>198.05</v>
      </c>
      <c r="R35" t="n">
        <v>34.54</v>
      </c>
      <c r="S35" t="n">
        <v>21.27</v>
      </c>
      <c r="T35" t="n">
        <v>3897.32</v>
      </c>
      <c r="U35" t="n">
        <v>0.62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289.476643223277</v>
      </c>
      <c r="AB35" t="n">
        <v>396.0747140662693</v>
      </c>
      <c r="AC35" t="n">
        <v>358.2738992501364</v>
      </c>
      <c r="AD35" t="n">
        <v>289476.643223277</v>
      </c>
      <c r="AE35" t="n">
        <v>396074.7140662693</v>
      </c>
      <c r="AF35" t="n">
        <v>3.152240781042655e-06</v>
      </c>
      <c r="AG35" t="n">
        <v>10.02604166666667</v>
      </c>
      <c r="AH35" t="n">
        <v>358273.8992501363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8.6622</v>
      </c>
      <c r="E36" t="n">
        <v>11.54</v>
      </c>
      <c r="F36" t="n">
        <v>8.08</v>
      </c>
      <c r="G36" t="n">
        <v>40.42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133.71</v>
      </c>
      <c r="Q36" t="n">
        <v>198.07</v>
      </c>
      <c r="R36" t="n">
        <v>34.64</v>
      </c>
      <c r="S36" t="n">
        <v>21.27</v>
      </c>
      <c r="T36" t="n">
        <v>3947.21</v>
      </c>
      <c r="U36" t="n">
        <v>0.61</v>
      </c>
      <c r="V36" t="n">
        <v>0.75</v>
      </c>
      <c r="W36" t="n">
        <v>0.12</v>
      </c>
      <c r="X36" t="n">
        <v>0.23</v>
      </c>
      <c r="Y36" t="n">
        <v>1</v>
      </c>
      <c r="Z36" t="n">
        <v>10</v>
      </c>
      <c r="AA36" t="n">
        <v>289.3127460763258</v>
      </c>
      <c r="AB36" t="n">
        <v>395.8504627591788</v>
      </c>
      <c r="AC36" t="n">
        <v>358.0710501730559</v>
      </c>
      <c r="AD36" t="n">
        <v>289312.7460763258</v>
      </c>
      <c r="AE36" t="n">
        <v>395850.4627591788</v>
      </c>
      <c r="AF36" t="n">
        <v>3.152495536979471e-06</v>
      </c>
      <c r="AG36" t="n">
        <v>10.01736111111111</v>
      </c>
      <c r="AH36" t="n">
        <v>358071.0501730559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8.7226</v>
      </c>
      <c r="E37" t="n">
        <v>11.46</v>
      </c>
      <c r="F37" t="n">
        <v>8.06</v>
      </c>
      <c r="G37" t="n">
        <v>43.94</v>
      </c>
      <c r="H37" t="n">
        <v>0.62</v>
      </c>
      <c r="I37" t="n">
        <v>11</v>
      </c>
      <c r="J37" t="n">
        <v>280.1</v>
      </c>
      <c r="K37" t="n">
        <v>59.89</v>
      </c>
      <c r="L37" t="n">
        <v>9.75</v>
      </c>
      <c r="M37" t="n">
        <v>9</v>
      </c>
      <c r="N37" t="n">
        <v>75.45999999999999</v>
      </c>
      <c r="O37" t="n">
        <v>34779.51</v>
      </c>
      <c r="P37" t="n">
        <v>133.14</v>
      </c>
      <c r="Q37" t="n">
        <v>198.05</v>
      </c>
      <c r="R37" t="n">
        <v>33.54</v>
      </c>
      <c r="S37" t="n">
        <v>21.27</v>
      </c>
      <c r="T37" t="n">
        <v>3401.12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287.9363555354182</v>
      </c>
      <c r="AB37" t="n">
        <v>393.9672244990439</v>
      </c>
      <c r="AC37" t="n">
        <v>356.3675455293268</v>
      </c>
      <c r="AD37" t="n">
        <v>287936.3555354181</v>
      </c>
      <c r="AE37" t="n">
        <v>393967.2244990439</v>
      </c>
      <c r="AF37" t="n">
        <v>3.174477334956146e-06</v>
      </c>
      <c r="AG37" t="n">
        <v>9.947916666666666</v>
      </c>
      <c r="AH37" t="n">
        <v>356367.5455293268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8.723699999999999</v>
      </c>
      <c r="E38" t="n">
        <v>11.46</v>
      </c>
      <c r="F38" t="n">
        <v>8.050000000000001</v>
      </c>
      <c r="G38" t="n">
        <v>43.93</v>
      </c>
      <c r="H38" t="n">
        <v>0.63</v>
      </c>
      <c r="I38" t="n">
        <v>11</v>
      </c>
      <c r="J38" t="n">
        <v>280.59</v>
      </c>
      <c r="K38" t="n">
        <v>59.89</v>
      </c>
      <c r="L38" t="n">
        <v>10</v>
      </c>
      <c r="M38" t="n">
        <v>9</v>
      </c>
      <c r="N38" t="n">
        <v>75.7</v>
      </c>
      <c r="O38" t="n">
        <v>34840.27</v>
      </c>
      <c r="P38" t="n">
        <v>133.18</v>
      </c>
      <c r="Q38" t="n">
        <v>198.05</v>
      </c>
      <c r="R38" t="n">
        <v>33.47</v>
      </c>
      <c r="S38" t="n">
        <v>21.27</v>
      </c>
      <c r="T38" t="n">
        <v>3366.5</v>
      </c>
      <c r="U38" t="n">
        <v>0.64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287.9120922091659</v>
      </c>
      <c r="AB38" t="n">
        <v>393.9340263456431</v>
      </c>
      <c r="AC38" t="n">
        <v>356.3375157610927</v>
      </c>
      <c r="AD38" t="n">
        <v>287912.0922091659</v>
      </c>
      <c r="AE38" t="n">
        <v>393934.0263456432</v>
      </c>
      <c r="AF38" t="n">
        <v>3.174877665713999e-06</v>
      </c>
      <c r="AG38" t="n">
        <v>9.947916666666666</v>
      </c>
      <c r="AH38" t="n">
        <v>356337.5157610927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8.718999999999999</v>
      </c>
      <c r="E39" t="n">
        <v>11.47</v>
      </c>
      <c r="F39" t="n">
        <v>8.06</v>
      </c>
      <c r="G39" t="n">
        <v>43.96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133.17</v>
      </c>
      <c r="Q39" t="n">
        <v>198.05</v>
      </c>
      <c r="R39" t="n">
        <v>33.7</v>
      </c>
      <c r="S39" t="n">
        <v>21.27</v>
      </c>
      <c r="T39" t="n">
        <v>3483.85</v>
      </c>
      <c r="U39" t="n">
        <v>0.63</v>
      </c>
      <c r="V39" t="n">
        <v>0.75</v>
      </c>
      <c r="W39" t="n">
        <v>0.13</v>
      </c>
      <c r="X39" t="n">
        <v>0.21</v>
      </c>
      <c r="Y39" t="n">
        <v>1</v>
      </c>
      <c r="Z39" t="n">
        <v>10</v>
      </c>
      <c r="AA39" t="n">
        <v>288.0010816609301</v>
      </c>
      <c r="AB39" t="n">
        <v>394.0557856394845</v>
      </c>
      <c r="AC39" t="n">
        <v>356.44765451882</v>
      </c>
      <c r="AD39" t="n">
        <v>288001.0816609301</v>
      </c>
      <c r="AE39" t="n">
        <v>394055.7856394845</v>
      </c>
      <c r="AF39" t="n">
        <v>3.173167161566808e-06</v>
      </c>
      <c r="AG39" t="n">
        <v>9.956597222222221</v>
      </c>
      <c r="AH39" t="n">
        <v>356447.65451882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8.7188</v>
      </c>
      <c r="E40" t="n">
        <v>11.47</v>
      </c>
      <c r="F40" t="n">
        <v>8.06</v>
      </c>
      <c r="G40" t="n">
        <v>43.97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133.19</v>
      </c>
      <c r="Q40" t="n">
        <v>198.05</v>
      </c>
      <c r="R40" t="n">
        <v>33.77</v>
      </c>
      <c r="S40" t="n">
        <v>21.27</v>
      </c>
      <c r="T40" t="n">
        <v>3517.24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288.0161221254021</v>
      </c>
      <c r="AB40" t="n">
        <v>394.0763646665134</v>
      </c>
      <c r="AC40" t="n">
        <v>356.4662695123922</v>
      </c>
      <c r="AD40" t="n">
        <v>288016.1221254021</v>
      </c>
      <c r="AE40" t="n">
        <v>394076.3646665134</v>
      </c>
      <c r="AF40" t="n">
        <v>3.17309437415629e-06</v>
      </c>
      <c r="AG40" t="n">
        <v>9.956597222222221</v>
      </c>
      <c r="AH40" t="n">
        <v>356466.2695123922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8.777900000000001</v>
      </c>
      <c r="E41" t="n">
        <v>11.39</v>
      </c>
      <c r="F41" t="n">
        <v>8.029999999999999</v>
      </c>
      <c r="G41" t="n">
        <v>48.2</v>
      </c>
      <c r="H41" t="n">
        <v>0.68</v>
      </c>
      <c r="I41" t="n">
        <v>10</v>
      </c>
      <c r="J41" t="n">
        <v>282.07</v>
      </c>
      <c r="K41" t="n">
        <v>59.89</v>
      </c>
      <c r="L41" t="n">
        <v>10.75</v>
      </c>
      <c r="M41" t="n">
        <v>8</v>
      </c>
      <c r="N41" t="n">
        <v>76.44</v>
      </c>
      <c r="O41" t="n">
        <v>35023.13</v>
      </c>
      <c r="P41" t="n">
        <v>132.74</v>
      </c>
      <c r="Q41" t="n">
        <v>198.06</v>
      </c>
      <c r="R41" t="n">
        <v>32.88</v>
      </c>
      <c r="S41" t="n">
        <v>21.27</v>
      </c>
      <c r="T41" t="n">
        <v>3080.35</v>
      </c>
      <c r="U41" t="n">
        <v>0.65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276.1535713245825</v>
      </c>
      <c r="AB41" t="n">
        <v>377.8454993220262</v>
      </c>
      <c r="AC41" t="n">
        <v>341.7844551762201</v>
      </c>
      <c r="AD41" t="n">
        <v>276153.5713245824</v>
      </c>
      <c r="AE41" t="n">
        <v>377845.4993220262</v>
      </c>
      <c r="AF41" t="n">
        <v>3.194603053964593e-06</v>
      </c>
      <c r="AG41" t="n">
        <v>9.887152777777779</v>
      </c>
      <c r="AH41" t="n">
        <v>341784.4551762202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8.785600000000001</v>
      </c>
      <c r="E42" t="n">
        <v>11.38</v>
      </c>
      <c r="F42" t="n">
        <v>8.02</v>
      </c>
      <c r="G42" t="n">
        <v>48.14</v>
      </c>
      <c r="H42" t="n">
        <v>0.6899999999999999</v>
      </c>
      <c r="I42" t="n">
        <v>10</v>
      </c>
      <c r="J42" t="n">
        <v>282.57</v>
      </c>
      <c r="K42" t="n">
        <v>59.89</v>
      </c>
      <c r="L42" t="n">
        <v>11</v>
      </c>
      <c r="M42" t="n">
        <v>8</v>
      </c>
      <c r="N42" t="n">
        <v>76.68000000000001</v>
      </c>
      <c r="O42" t="n">
        <v>35084.28</v>
      </c>
      <c r="P42" t="n">
        <v>132.68</v>
      </c>
      <c r="Q42" t="n">
        <v>198.05</v>
      </c>
      <c r="R42" t="n">
        <v>32.42</v>
      </c>
      <c r="S42" t="n">
        <v>21.27</v>
      </c>
      <c r="T42" t="n">
        <v>2846.7</v>
      </c>
      <c r="U42" t="n">
        <v>0.66</v>
      </c>
      <c r="V42" t="n">
        <v>0.76</v>
      </c>
      <c r="W42" t="n">
        <v>0.13</v>
      </c>
      <c r="X42" t="n">
        <v>0.17</v>
      </c>
      <c r="Y42" t="n">
        <v>1</v>
      </c>
      <c r="Z42" t="n">
        <v>10</v>
      </c>
      <c r="AA42" t="n">
        <v>275.9847645245549</v>
      </c>
      <c r="AB42" t="n">
        <v>377.614530410998</v>
      </c>
      <c r="AC42" t="n">
        <v>341.5755296138936</v>
      </c>
      <c r="AD42" t="n">
        <v>275984.7645245549</v>
      </c>
      <c r="AE42" t="n">
        <v>377614.530410998</v>
      </c>
      <c r="AF42" t="n">
        <v>3.197405369269567e-06</v>
      </c>
      <c r="AG42" t="n">
        <v>9.878472222222221</v>
      </c>
      <c r="AH42" t="n">
        <v>341575.5296138936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8.806699999999999</v>
      </c>
      <c r="E43" t="n">
        <v>11.36</v>
      </c>
      <c r="F43" t="n">
        <v>8</v>
      </c>
      <c r="G43" t="n">
        <v>47.98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132.03</v>
      </c>
      <c r="Q43" t="n">
        <v>198.05</v>
      </c>
      <c r="R43" t="n">
        <v>31.73</v>
      </c>
      <c r="S43" t="n">
        <v>21.27</v>
      </c>
      <c r="T43" t="n">
        <v>2502.14</v>
      </c>
      <c r="U43" t="n">
        <v>0.67</v>
      </c>
      <c r="V43" t="n">
        <v>0.76</v>
      </c>
      <c r="W43" t="n">
        <v>0.12</v>
      </c>
      <c r="X43" t="n">
        <v>0.14</v>
      </c>
      <c r="Y43" t="n">
        <v>1</v>
      </c>
      <c r="Z43" t="n">
        <v>10</v>
      </c>
      <c r="AA43" t="n">
        <v>275.2494313321868</v>
      </c>
      <c r="AB43" t="n">
        <v>376.608415096589</v>
      </c>
      <c r="AC43" t="n">
        <v>340.6654365330001</v>
      </c>
      <c r="AD43" t="n">
        <v>275249.4313321868</v>
      </c>
      <c r="AE43" t="n">
        <v>376608.415096589</v>
      </c>
      <c r="AF43" t="n">
        <v>3.205084441079299e-06</v>
      </c>
      <c r="AG43" t="n">
        <v>9.861111111111111</v>
      </c>
      <c r="AH43" t="n">
        <v>340665.4365330001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8.756600000000001</v>
      </c>
      <c r="E44" t="n">
        <v>11.42</v>
      </c>
      <c r="F44" t="n">
        <v>8.06</v>
      </c>
      <c r="G44" t="n">
        <v>48.37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133.03</v>
      </c>
      <c r="Q44" t="n">
        <v>198.05</v>
      </c>
      <c r="R44" t="n">
        <v>33.96</v>
      </c>
      <c r="S44" t="n">
        <v>21.27</v>
      </c>
      <c r="T44" t="n">
        <v>3620.19</v>
      </c>
      <c r="U44" t="n">
        <v>0.63</v>
      </c>
      <c r="V44" t="n">
        <v>0.75</v>
      </c>
      <c r="W44" t="n">
        <v>0.12</v>
      </c>
      <c r="X44" t="n">
        <v>0.21</v>
      </c>
      <c r="Y44" t="n">
        <v>1</v>
      </c>
      <c r="Z44" t="n">
        <v>10</v>
      </c>
      <c r="AA44" t="n">
        <v>287.4353994674319</v>
      </c>
      <c r="AB44" t="n">
        <v>393.2817943062032</v>
      </c>
      <c r="AC44" t="n">
        <v>355.7475318320835</v>
      </c>
      <c r="AD44" t="n">
        <v>287435.3994674319</v>
      </c>
      <c r="AE44" t="n">
        <v>393281.7943062032</v>
      </c>
      <c r="AF44" t="n">
        <v>3.186851194744341e-06</v>
      </c>
      <c r="AG44" t="n">
        <v>9.913194444444445</v>
      </c>
      <c r="AH44" t="n">
        <v>355747.5318320835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8.77</v>
      </c>
      <c r="E45" t="n">
        <v>11.4</v>
      </c>
      <c r="F45" t="n">
        <v>8.039999999999999</v>
      </c>
      <c r="G45" t="n">
        <v>48.26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132.53</v>
      </c>
      <c r="Q45" t="n">
        <v>198.05</v>
      </c>
      <c r="R45" t="n">
        <v>33.28</v>
      </c>
      <c r="S45" t="n">
        <v>21.27</v>
      </c>
      <c r="T45" t="n">
        <v>3279.71</v>
      </c>
      <c r="U45" t="n">
        <v>0.64</v>
      </c>
      <c r="V45" t="n">
        <v>0.75</v>
      </c>
      <c r="W45" t="n">
        <v>0.12</v>
      </c>
      <c r="X45" t="n">
        <v>0.19</v>
      </c>
      <c r="Y45" t="n">
        <v>1</v>
      </c>
      <c r="Z45" t="n">
        <v>10</v>
      </c>
      <c r="AA45" t="n">
        <v>276.1576547850518</v>
      </c>
      <c r="AB45" t="n">
        <v>377.8510864927899</v>
      </c>
      <c r="AC45" t="n">
        <v>341.7895091152479</v>
      </c>
      <c r="AD45" t="n">
        <v>276157.6547850518</v>
      </c>
      <c r="AE45" t="n">
        <v>377851.0864927899</v>
      </c>
      <c r="AF45" t="n">
        <v>3.191727951249101e-06</v>
      </c>
      <c r="AG45" t="n">
        <v>9.895833333333334</v>
      </c>
      <c r="AH45" t="n">
        <v>341789.5091152479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8.8292</v>
      </c>
      <c r="E46" t="n">
        <v>11.33</v>
      </c>
      <c r="F46" t="n">
        <v>8.02</v>
      </c>
      <c r="G46" t="n">
        <v>53.45</v>
      </c>
      <c r="H46" t="n">
        <v>0.75</v>
      </c>
      <c r="I46" t="n">
        <v>9</v>
      </c>
      <c r="J46" t="n">
        <v>284.56</v>
      </c>
      <c r="K46" t="n">
        <v>59.89</v>
      </c>
      <c r="L46" t="n">
        <v>12</v>
      </c>
      <c r="M46" t="n">
        <v>7</v>
      </c>
      <c r="N46" t="n">
        <v>77.67</v>
      </c>
      <c r="O46" t="n">
        <v>35329.87</v>
      </c>
      <c r="P46" t="n">
        <v>131.99</v>
      </c>
      <c r="Q46" t="n">
        <v>198.05</v>
      </c>
      <c r="R46" t="n">
        <v>32.39</v>
      </c>
      <c r="S46" t="n">
        <v>21.27</v>
      </c>
      <c r="T46" t="n">
        <v>2835.7</v>
      </c>
      <c r="U46" t="n">
        <v>0.66</v>
      </c>
      <c r="V46" t="n">
        <v>0.76</v>
      </c>
      <c r="W46" t="n">
        <v>0.12</v>
      </c>
      <c r="X46" t="n">
        <v>0.17</v>
      </c>
      <c r="Y46" t="n">
        <v>1</v>
      </c>
      <c r="Z46" t="n">
        <v>10</v>
      </c>
      <c r="AA46" t="n">
        <v>275.0153414111802</v>
      </c>
      <c r="AB46" t="n">
        <v>376.2881229393494</v>
      </c>
      <c r="AC46" t="n">
        <v>340.3757126097146</v>
      </c>
      <c r="AD46" t="n">
        <v>275015.3414111802</v>
      </c>
      <c r="AE46" t="n">
        <v>376288.1229393494</v>
      </c>
      <c r="AF46" t="n">
        <v>3.213273024762664e-06</v>
      </c>
      <c r="AG46" t="n">
        <v>9.835069444444445</v>
      </c>
      <c r="AH46" t="n">
        <v>340375.7126097147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8.8261</v>
      </c>
      <c r="E47" t="n">
        <v>11.33</v>
      </c>
      <c r="F47" t="n">
        <v>8.02</v>
      </c>
      <c r="G47" t="n">
        <v>53.48</v>
      </c>
      <c r="H47" t="n">
        <v>0.77</v>
      </c>
      <c r="I47" t="n">
        <v>9</v>
      </c>
      <c r="J47" t="n">
        <v>285.06</v>
      </c>
      <c r="K47" t="n">
        <v>59.89</v>
      </c>
      <c r="L47" t="n">
        <v>12.25</v>
      </c>
      <c r="M47" t="n">
        <v>7</v>
      </c>
      <c r="N47" t="n">
        <v>77.92</v>
      </c>
      <c r="O47" t="n">
        <v>35391.51</v>
      </c>
      <c r="P47" t="n">
        <v>132.18</v>
      </c>
      <c r="Q47" t="n">
        <v>198.05</v>
      </c>
      <c r="R47" t="n">
        <v>32.56</v>
      </c>
      <c r="S47" t="n">
        <v>21.27</v>
      </c>
      <c r="T47" t="n">
        <v>2923.29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275.1708524036481</v>
      </c>
      <c r="AB47" t="n">
        <v>376.5008999399047</v>
      </c>
      <c r="AC47" t="n">
        <v>340.5681824719713</v>
      </c>
      <c r="AD47" t="n">
        <v>275170.8524036481</v>
      </c>
      <c r="AE47" t="n">
        <v>376500.8999399047</v>
      </c>
      <c r="AF47" t="n">
        <v>3.212144819899622e-06</v>
      </c>
      <c r="AG47" t="n">
        <v>9.835069444444445</v>
      </c>
      <c r="AH47" t="n">
        <v>340568.1824719713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8.830500000000001</v>
      </c>
      <c r="E48" t="n">
        <v>11.32</v>
      </c>
      <c r="F48" t="n">
        <v>8.02</v>
      </c>
      <c r="G48" t="n">
        <v>53.44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132.22</v>
      </c>
      <c r="Q48" t="n">
        <v>198.05</v>
      </c>
      <c r="R48" t="n">
        <v>32.41</v>
      </c>
      <c r="S48" t="n">
        <v>21.27</v>
      </c>
      <c r="T48" t="n">
        <v>2847.83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275.1410040424371</v>
      </c>
      <c r="AB48" t="n">
        <v>376.4600600952792</v>
      </c>
      <c r="AC48" t="n">
        <v>340.5312403247977</v>
      </c>
      <c r="AD48" t="n">
        <v>275141.0040424371</v>
      </c>
      <c r="AE48" t="n">
        <v>376460.0600952792</v>
      </c>
      <c r="AF48" t="n">
        <v>3.213746142931036e-06</v>
      </c>
      <c r="AG48" t="n">
        <v>9.826388888888889</v>
      </c>
      <c r="AH48" t="n">
        <v>340531.2403247977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8.832599999999999</v>
      </c>
      <c r="E49" t="n">
        <v>11.32</v>
      </c>
      <c r="F49" t="n">
        <v>8.01</v>
      </c>
      <c r="G49" t="n">
        <v>53.42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132.12</v>
      </c>
      <c r="Q49" t="n">
        <v>198.05</v>
      </c>
      <c r="R49" t="n">
        <v>32.25</v>
      </c>
      <c r="S49" t="n">
        <v>21.27</v>
      </c>
      <c r="T49" t="n">
        <v>2767.3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275.0186604199854</v>
      </c>
      <c r="AB49" t="n">
        <v>376.2926641536209</v>
      </c>
      <c r="AC49" t="n">
        <v>340.3798204168698</v>
      </c>
      <c r="AD49" t="n">
        <v>275018.6604199854</v>
      </c>
      <c r="AE49" t="n">
        <v>376292.6641536209</v>
      </c>
      <c r="AF49" t="n">
        <v>3.214510410741483e-06</v>
      </c>
      <c r="AG49" t="n">
        <v>9.826388888888889</v>
      </c>
      <c r="AH49" t="n">
        <v>340379.8204168698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8.827</v>
      </c>
      <c r="E50" t="n">
        <v>11.33</v>
      </c>
      <c r="F50" t="n">
        <v>8.02</v>
      </c>
      <c r="G50" t="n">
        <v>53.47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131.98</v>
      </c>
      <c r="Q50" t="n">
        <v>198.05</v>
      </c>
      <c r="R50" t="n">
        <v>32.5</v>
      </c>
      <c r="S50" t="n">
        <v>21.27</v>
      </c>
      <c r="T50" t="n">
        <v>2892.74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275.0363978786463</v>
      </c>
      <c r="AB50" t="n">
        <v>376.3169333270823</v>
      </c>
      <c r="AC50" t="n">
        <v>340.4017733744778</v>
      </c>
      <c r="AD50" t="n">
        <v>275036.3978786463</v>
      </c>
      <c r="AE50" t="n">
        <v>376316.9333270823</v>
      </c>
      <c r="AF50" t="n">
        <v>3.212472363246957e-06</v>
      </c>
      <c r="AG50" t="n">
        <v>9.835069444444445</v>
      </c>
      <c r="AH50" t="n">
        <v>340401.7733744779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8.829599999999999</v>
      </c>
      <c r="E51" t="n">
        <v>11.33</v>
      </c>
      <c r="F51" t="n">
        <v>8.02</v>
      </c>
      <c r="G51" t="n">
        <v>53.45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131.78</v>
      </c>
      <c r="Q51" t="n">
        <v>198.05</v>
      </c>
      <c r="R51" t="n">
        <v>32.43</v>
      </c>
      <c r="S51" t="n">
        <v>21.27</v>
      </c>
      <c r="T51" t="n">
        <v>2858.92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274.8809639212326</v>
      </c>
      <c r="AB51" t="n">
        <v>376.1042617292866</v>
      </c>
      <c r="AC51" t="n">
        <v>340.2093988554894</v>
      </c>
      <c r="AD51" t="n">
        <v>274880.9639212326</v>
      </c>
      <c r="AE51" t="n">
        <v>376104.2617292866</v>
      </c>
      <c r="AF51" t="n">
        <v>3.213418599583701e-06</v>
      </c>
      <c r="AG51" t="n">
        <v>9.835069444444445</v>
      </c>
      <c r="AH51" t="n">
        <v>340209.3988554894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8.8942</v>
      </c>
      <c r="E52" t="n">
        <v>11.24</v>
      </c>
      <c r="F52" t="n">
        <v>7.99</v>
      </c>
      <c r="G52" t="n">
        <v>59.89</v>
      </c>
      <c r="H52" t="n">
        <v>0.84</v>
      </c>
      <c r="I52" t="n">
        <v>8</v>
      </c>
      <c r="J52" t="n">
        <v>287.57</v>
      </c>
      <c r="K52" t="n">
        <v>59.89</v>
      </c>
      <c r="L52" t="n">
        <v>13.5</v>
      </c>
      <c r="M52" t="n">
        <v>6</v>
      </c>
      <c r="N52" t="n">
        <v>79.18000000000001</v>
      </c>
      <c r="O52" t="n">
        <v>35701.38</v>
      </c>
      <c r="P52" t="n">
        <v>131.14</v>
      </c>
      <c r="Q52" t="n">
        <v>198.05</v>
      </c>
      <c r="R52" t="n">
        <v>31.4</v>
      </c>
      <c r="S52" t="n">
        <v>21.27</v>
      </c>
      <c r="T52" t="n">
        <v>2346.86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273.593587493096</v>
      </c>
      <c r="AB52" t="n">
        <v>374.3428165052704</v>
      </c>
      <c r="AC52" t="n">
        <v>338.6160634914494</v>
      </c>
      <c r="AD52" t="n">
        <v>273593.587493096</v>
      </c>
      <c r="AE52" t="n">
        <v>374342.8165052704</v>
      </c>
      <c r="AF52" t="n">
        <v>3.236928933181272e-06</v>
      </c>
      <c r="AG52" t="n">
        <v>9.756944444444445</v>
      </c>
      <c r="AH52" t="n">
        <v>338616.0634914495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8.9069</v>
      </c>
      <c r="E53" t="n">
        <v>11.23</v>
      </c>
      <c r="F53" t="n">
        <v>7.97</v>
      </c>
      <c r="G53" t="n">
        <v>59.77</v>
      </c>
      <c r="H53" t="n">
        <v>0.85</v>
      </c>
      <c r="I53" t="n">
        <v>8</v>
      </c>
      <c r="J53" t="n">
        <v>288.08</v>
      </c>
      <c r="K53" t="n">
        <v>59.89</v>
      </c>
      <c r="L53" t="n">
        <v>13.75</v>
      </c>
      <c r="M53" t="n">
        <v>6</v>
      </c>
      <c r="N53" t="n">
        <v>79.44</v>
      </c>
      <c r="O53" t="n">
        <v>35763.64</v>
      </c>
      <c r="P53" t="n">
        <v>131.11</v>
      </c>
      <c r="Q53" t="n">
        <v>198.05</v>
      </c>
      <c r="R53" t="n">
        <v>30.7</v>
      </c>
      <c r="S53" t="n">
        <v>21.27</v>
      </c>
      <c r="T53" t="n">
        <v>1997.14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273.3526639954173</v>
      </c>
      <c r="AB53" t="n">
        <v>374.0131743469519</v>
      </c>
      <c r="AC53" t="n">
        <v>338.3178819180652</v>
      </c>
      <c r="AD53" t="n">
        <v>273352.6639954173</v>
      </c>
      <c r="AE53" t="n">
        <v>374013.1743469519</v>
      </c>
      <c r="AF53" t="n">
        <v>3.241550933749215e-06</v>
      </c>
      <c r="AG53" t="n">
        <v>9.748263888888889</v>
      </c>
      <c r="AH53" t="n">
        <v>338317.8819180651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8.9071</v>
      </c>
      <c r="E54" t="n">
        <v>11.23</v>
      </c>
      <c r="F54" t="n">
        <v>7.97</v>
      </c>
      <c r="G54" t="n">
        <v>59.77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131.05</v>
      </c>
      <c r="Q54" t="n">
        <v>198.05</v>
      </c>
      <c r="R54" t="n">
        <v>30.9</v>
      </c>
      <c r="S54" t="n">
        <v>21.27</v>
      </c>
      <c r="T54" t="n">
        <v>2095.5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273.3135907761176</v>
      </c>
      <c r="AB54" t="n">
        <v>373.9597126445173</v>
      </c>
      <c r="AC54" t="n">
        <v>338.2695225254769</v>
      </c>
      <c r="AD54" t="n">
        <v>273313.5907761176</v>
      </c>
      <c r="AE54" t="n">
        <v>373959.7126445172</v>
      </c>
      <c r="AF54" t="n">
        <v>3.241623721159733e-06</v>
      </c>
      <c r="AG54" t="n">
        <v>9.748263888888889</v>
      </c>
      <c r="AH54" t="n">
        <v>338269.5225254769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8.873799999999999</v>
      </c>
      <c r="E55" t="n">
        <v>11.27</v>
      </c>
      <c r="F55" t="n">
        <v>8.01</v>
      </c>
      <c r="G55" t="n">
        <v>60.09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131.73</v>
      </c>
      <c r="Q55" t="n">
        <v>198.05</v>
      </c>
      <c r="R55" t="n">
        <v>32.3</v>
      </c>
      <c r="S55" t="n">
        <v>21.27</v>
      </c>
      <c r="T55" t="n">
        <v>2800</v>
      </c>
      <c r="U55" t="n">
        <v>0.66</v>
      </c>
      <c r="V55" t="n">
        <v>0.76</v>
      </c>
      <c r="W55" t="n">
        <v>0.12</v>
      </c>
      <c r="X55" t="n">
        <v>0.16</v>
      </c>
      <c r="Y55" t="n">
        <v>1</v>
      </c>
      <c r="Z55" t="n">
        <v>10</v>
      </c>
      <c r="AA55" t="n">
        <v>274.2723754281153</v>
      </c>
      <c r="AB55" t="n">
        <v>375.271564103974</v>
      </c>
      <c r="AC55" t="n">
        <v>339.4561727228382</v>
      </c>
      <c r="AD55" t="n">
        <v>274272.3754281153</v>
      </c>
      <c r="AE55" t="n">
        <v>375271.564103974</v>
      </c>
      <c r="AF55" t="n">
        <v>3.229504617308355e-06</v>
      </c>
      <c r="AG55" t="n">
        <v>9.782986111111111</v>
      </c>
      <c r="AH55" t="n">
        <v>339456.1727228382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8.8863</v>
      </c>
      <c r="E56" t="n">
        <v>11.25</v>
      </c>
      <c r="F56" t="n">
        <v>8</v>
      </c>
      <c r="G56" t="n">
        <v>59.97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131.41</v>
      </c>
      <c r="Q56" t="n">
        <v>198.05</v>
      </c>
      <c r="R56" t="n">
        <v>31.79</v>
      </c>
      <c r="S56" t="n">
        <v>21.27</v>
      </c>
      <c r="T56" t="n">
        <v>2542.46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273.8892930385071</v>
      </c>
      <c r="AB56" t="n">
        <v>374.74741387811</v>
      </c>
      <c r="AC56" t="n">
        <v>338.9820466588811</v>
      </c>
      <c r="AD56" t="n">
        <v>273889.2930385071</v>
      </c>
      <c r="AE56" t="n">
        <v>374747.41387811</v>
      </c>
      <c r="AF56" t="n">
        <v>3.234053830465779e-06</v>
      </c>
      <c r="AG56" t="n">
        <v>9.765625</v>
      </c>
      <c r="AH56" t="n">
        <v>338982.0466588811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8.8797</v>
      </c>
      <c r="E57" t="n">
        <v>11.26</v>
      </c>
      <c r="F57" t="n">
        <v>8</v>
      </c>
      <c r="G57" t="n">
        <v>60.03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131.63</v>
      </c>
      <c r="Q57" t="n">
        <v>198.08</v>
      </c>
      <c r="R57" t="n">
        <v>32.01</v>
      </c>
      <c r="S57" t="n">
        <v>21.27</v>
      </c>
      <c r="T57" t="n">
        <v>2653.67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274.1044640507539</v>
      </c>
      <c r="AB57" t="n">
        <v>375.0418203497412</v>
      </c>
      <c r="AC57" t="n">
        <v>339.2483553900619</v>
      </c>
      <c r="AD57" t="n">
        <v>274104.4640507539</v>
      </c>
      <c r="AE57" t="n">
        <v>375041.8203497411</v>
      </c>
      <c r="AF57" t="n">
        <v>3.231651845918659e-06</v>
      </c>
      <c r="AG57" t="n">
        <v>9.774305555555555</v>
      </c>
      <c r="AH57" t="n">
        <v>339248.3553900619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8.8849</v>
      </c>
      <c r="E58" t="n">
        <v>11.26</v>
      </c>
      <c r="F58" t="n">
        <v>8</v>
      </c>
      <c r="G58" t="n">
        <v>59.98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131.22</v>
      </c>
      <c r="Q58" t="n">
        <v>198.05</v>
      </c>
      <c r="R58" t="n">
        <v>31.8</v>
      </c>
      <c r="S58" t="n">
        <v>21.27</v>
      </c>
      <c r="T58" t="n">
        <v>2549.08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273.7899514652972</v>
      </c>
      <c r="AB58" t="n">
        <v>374.6114903550034</v>
      </c>
      <c r="AC58" t="n">
        <v>338.8590954860499</v>
      </c>
      <c r="AD58" t="n">
        <v>273789.9514652973</v>
      </c>
      <c r="AE58" t="n">
        <v>374611.4903550033</v>
      </c>
      <c r="AF58" t="n">
        <v>3.233544318592147e-06</v>
      </c>
      <c r="AG58" t="n">
        <v>9.774305555555555</v>
      </c>
      <c r="AH58" t="n">
        <v>338859.0954860499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8.8788</v>
      </c>
      <c r="E59" t="n">
        <v>11.26</v>
      </c>
      <c r="F59" t="n">
        <v>8.01</v>
      </c>
      <c r="G59" t="n">
        <v>60.04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131.24</v>
      </c>
      <c r="Q59" t="n">
        <v>198.05</v>
      </c>
      <c r="R59" t="n">
        <v>32.03</v>
      </c>
      <c r="S59" t="n">
        <v>21.27</v>
      </c>
      <c r="T59" t="n">
        <v>2662.41</v>
      </c>
      <c r="U59" t="n">
        <v>0.66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273.9109586606299</v>
      </c>
      <c r="AB59" t="n">
        <v>374.7770577381181</v>
      </c>
      <c r="AC59" t="n">
        <v>339.0088613504955</v>
      </c>
      <c r="AD59" t="n">
        <v>273910.9586606299</v>
      </c>
      <c r="AE59" t="n">
        <v>374777.0577381181</v>
      </c>
      <c r="AF59" t="n">
        <v>3.231324302571325e-06</v>
      </c>
      <c r="AG59" t="n">
        <v>9.774305555555555</v>
      </c>
      <c r="AH59" t="n">
        <v>339008.8613504955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8.881</v>
      </c>
      <c r="E60" t="n">
        <v>11.26</v>
      </c>
      <c r="F60" t="n">
        <v>8</v>
      </c>
      <c r="G60" t="n">
        <v>60.02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131.02</v>
      </c>
      <c r="Q60" t="n">
        <v>198.05</v>
      </c>
      <c r="R60" t="n">
        <v>31.94</v>
      </c>
      <c r="S60" t="n">
        <v>21.27</v>
      </c>
      <c r="T60" t="n">
        <v>2619.55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273.7148235609034</v>
      </c>
      <c r="AB60" t="n">
        <v>374.5086970418025</v>
      </c>
      <c r="AC60" t="n">
        <v>338.7661126223896</v>
      </c>
      <c r="AD60" t="n">
        <v>273714.8235609034</v>
      </c>
      <c r="AE60" t="n">
        <v>374508.6970418025</v>
      </c>
      <c r="AF60" t="n">
        <v>3.232124964087031e-06</v>
      </c>
      <c r="AG60" t="n">
        <v>9.774305555555555</v>
      </c>
      <c r="AH60" t="n">
        <v>338766.1126223896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8.946099999999999</v>
      </c>
      <c r="E61" t="n">
        <v>11.18</v>
      </c>
      <c r="F61" t="n">
        <v>7.97</v>
      </c>
      <c r="G61" t="n">
        <v>68.31999999999999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130.42</v>
      </c>
      <c r="Q61" t="n">
        <v>198.05</v>
      </c>
      <c r="R61" t="n">
        <v>30.95</v>
      </c>
      <c r="S61" t="n">
        <v>21.27</v>
      </c>
      <c r="T61" t="n">
        <v>2127.08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272.4616369889919</v>
      </c>
      <c r="AB61" t="n">
        <v>372.7940318874235</v>
      </c>
      <c r="AC61" t="n">
        <v>337.2150927037969</v>
      </c>
      <c r="AD61" t="n">
        <v>272461.6369889919</v>
      </c>
      <c r="AE61" t="n">
        <v>372794.0318874235</v>
      </c>
      <c r="AF61" t="n">
        <v>3.255817266210898e-06</v>
      </c>
      <c r="AG61" t="n">
        <v>9.704861111111111</v>
      </c>
      <c r="AH61" t="n">
        <v>337215.0927037969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8.9474</v>
      </c>
      <c r="E62" t="n">
        <v>11.18</v>
      </c>
      <c r="F62" t="n">
        <v>7.97</v>
      </c>
      <c r="G62" t="n">
        <v>68.31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130.51</v>
      </c>
      <c r="Q62" t="n">
        <v>198.05</v>
      </c>
      <c r="R62" t="n">
        <v>30.84</v>
      </c>
      <c r="S62" t="n">
        <v>21.27</v>
      </c>
      <c r="T62" t="n">
        <v>2075.25</v>
      </c>
      <c r="U62" t="n">
        <v>0.6899999999999999</v>
      </c>
      <c r="V62" t="n">
        <v>0.76</v>
      </c>
      <c r="W62" t="n">
        <v>0.12</v>
      </c>
      <c r="X62" t="n">
        <v>0.12</v>
      </c>
      <c r="Y62" t="n">
        <v>1</v>
      </c>
      <c r="Z62" t="n">
        <v>10</v>
      </c>
      <c r="AA62" t="n">
        <v>272.5008784984459</v>
      </c>
      <c r="AB62" t="n">
        <v>372.8477238518716</v>
      </c>
      <c r="AC62" t="n">
        <v>337.2636603825153</v>
      </c>
      <c r="AD62" t="n">
        <v>272500.8784984459</v>
      </c>
      <c r="AE62" t="n">
        <v>372847.7238518717</v>
      </c>
      <c r="AF62" t="n">
        <v>3.25629038437927e-06</v>
      </c>
      <c r="AG62" t="n">
        <v>9.704861111111111</v>
      </c>
      <c r="AH62" t="n">
        <v>337263.6603825153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8.948499999999999</v>
      </c>
      <c r="E63" t="n">
        <v>11.18</v>
      </c>
      <c r="F63" t="n">
        <v>7.97</v>
      </c>
      <c r="G63" t="n">
        <v>68.3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130.55</v>
      </c>
      <c r="Q63" t="n">
        <v>198.05</v>
      </c>
      <c r="R63" t="n">
        <v>30.73</v>
      </c>
      <c r="S63" t="n">
        <v>21.27</v>
      </c>
      <c r="T63" t="n">
        <v>2016.48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272.5120872753232</v>
      </c>
      <c r="AB63" t="n">
        <v>372.8630601948915</v>
      </c>
      <c r="AC63" t="n">
        <v>337.277533046482</v>
      </c>
      <c r="AD63" t="n">
        <v>272512.0872753232</v>
      </c>
      <c r="AE63" t="n">
        <v>372863.0601948915</v>
      </c>
      <c r="AF63" t="n">
        <v>3.256690715137124e-06</v>
      </c>
      <c r="AG63" t="n">
        <v>9.704861111111111</v>
      </c>
      <c r="AH63" t="n">
        <v>337277.533046482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8.967499999999999</v>
      </c>
      <c r="E64" t="n">
        <v>11.15</v>
      </c>
      <c r="F64" t="n">
        <v>7.94</v>
      </c>
      <c r="G64" t="n">
        <v>68.09999999999999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130.06</v>
      </c>
      <c r="Q64" t="n">
        <v>198.05</v>
      </c>
      <c r="R64" t="n">
        <v>30.03</v>
      </c>
      <c r="S64" t="n">
        <v>21.27</v>
      </c>
      <c r="T64" t="n">
        <v>1670.35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271.8859868711087</v>
      </c>
      <c r="AB64" t="n">
        <v>372.0064020002449</v>
      </c>
      <c r="AC64" t="n">
        <v>336.5026331076052</v>
      </c>
      <c r="AD64" t="n">
        <v>271885.9868711087</v>
      </c>
      <c r="AE64" t="n">
        <v>372006.4020002449</v>
      </c>
      <c r="AF64" t="n">
        <v>3.263605519136409e-06</v>
      </c>
      <c r="AG64" t="n">
        <v>9.678819444444445</v>
      </c>
      <c r="AH64" t="n">
        <v>336502.6331076052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8.9503</v>
      </c>
      <c r="E65" t="n">
        <v>11.17</v>
      </c>
      <c r="F65" t="n">
        <v>7.97</v>
      </c>
      <c r="G65" t="n">
        <v>68.28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130.52</v>
      </c>
      <c r="Q65" t="n">
        <v>198.05</v>
      </c>
      <c r="R65" t="n">
        <v>30.82</v>
      </c>
      <c r="S65" t="n">
        <v>21.27</v>
      </c>
      <c r="T65" t="n">
        <v>2063.45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272.4723847248638</v>
      </c>
      <c r="AB65" t="n">
        <v>372.8087374138001</v>
      </c>
      <c r="AC65" t="n">
        <v>337.2283947553755</v>
      </c>
      <c r="AD65" t="n">
        <v>272472.3847248639</v>
      </c>
      <c r="AE65" t="n">
        <v>372808.7374138001</v>
      </c>
      <c r="AF65" t="n">
        <v>3.257345801831793e-06</v>
      </c>
      <c r="AG65" t="n">
        <v>9.696180555555555</v>
      </c>
      <c r="AH65" t="n">
        <v>337228.3947553755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8.932600000000001</v>
      </c>
      <c r="E66" t="n">
        <v>11.2</v>
      </c>
      <c r="F66" t="n">
        <v>7.99</v>
      </c>
      <c r="G66" t="n">
        <v>68.47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130.96</v>
      </c>
      <c r="Q66" t="n">
        <v>198.05</v>
      </c>
      <c r="R66" t="n">
        <v>31.57</v>
      </c>
      <c r="S66" t="n">
        <v>21.27</v>
      </c>
      <c r="T66" t="n">
        <v>2438.18</v>
      </c>
      <c r="U66" t="n">
        <v>0.67</v>
      </c>
      <c r="V66" t="n">
        <v>0.76</v>
      </c>
      <c r="W66" t="n">
        <v>0.12</v>
      </c>
      <c r="X66" t="n">
        <v>0.14</v>
      </c>
      <c r="Y66" t="n">
        <v>1</v>
      </c>
      <c r="Z66" t="n">
        <v>10</v>
      </c>
      <c r="AA66" t="n">
        <v>273.0205154799178</v>
      </c>
      <c r="AB66" t="n">
        <v>373.5587140946872</v>
      </c>
      <c r="AC66" t="n">
        <v>337.9067947144376</v>
      </c>
      <c r="AD66" t="n">
        <v>273020.5154799178</v>
      </c>
      <c r="AE66" t="n">
        <v>373558.7140946871</v>
      </c>
      <c r="AF66" t="n">
        <v>3.25090411600088e-06</v>
      </c>
      <c r="AG66" t="n">
        <v>9.722222222222221</v>
      </c>
      <c r="AH66" t="n">
        <v>337906.7947144376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8.9428</v>
      </c>
      <c r="E67" t="n">
        <v>11.18</v>
      </c>
      <c r="F67" t="n">
        <v>7.98</v>
      </c>
      <c r="G67" t="n">
        <v>68.36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130.54</v>
      </c>
      <c r="Q67" t="n">
        <v>198.05</v>
      </c>
      <c r="R67" t="n">
        <v>31.12</v>
      </c>
      <c r="S67" t="n">
        <v>21.27</v>
      </c>
      <c r="T67" t="n">
        <v>2212.09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272.6083276108808</v>
      </c>
      <c r="AB67" t="n">
        <v>372.9947404678255</v>
      </c>
      <c r="AC67" t="n">
        <v>337.3966459389816</v>
      </c>
      <c r="AD67" t="n">
        <v>272608.3276108808</v>
      </c>
      <c r="AE67" t="n">
        <v>372994.7404678254</v>
      </c>
      <c r="AF67" t="n">
        <v>3.254616273937338e-06</v>
      </c>
      <c r="AG67" t="n">
        <v>9.704861111111111</v>
      </c>
      <c r="AH67" t="n">
        <v>337396.6459389816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8.9381</v>
      </c>
      <c r="E68" t="n">
        <v>11.19</v>
      </c>
      <c r="F68" t="n">
        <v>7.98</v>
      </c>
      <c r="G68" t="n">
        <v>68.41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130.55</v>
      </c>
      <c r="Q68" t="n">
        <v>198.05</v>
      </c>
      <c r="R68" t="n">
        <v>31.29</v>
      </c>
      <c r="S68" t="n">
        <v>21.27</v>
      </c>
      <c r="T68" t="n">
        <v>2296.97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272.6705827667224</v>
      </c>
      <c r="AB68" t="n">
        <v>373.0799207185515</v>
      </c>
      <c r="AC68" t="n">
        <v>337.4736967061297</v>
      </c>
      <c r="AD68" t="n">
        <v>272670.5827667224</v>
      </c>
      <c r="AE68" t="n">
        <v>373079.9207185516</v>
      </c>
      <c r="AF68" t="n">
        <v>3.252905769790147e-06</v>
      </c>
      <c r="AG68" t="n">
        <v>9.713541666666666</v>
      </c>
      <c r="AH68" t="n">
        <v>337473.6967061296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8.9405</v>
      </c>
      <c r="E69" t="n">
        <v>11.18</v>
      </c>
      <c r="F69" t="n">
        <v>7.98</v>
      </c>
      <c r="G69" t="n">
        <v>68.38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130.39</v>
      </c>
      <c r="Q69" t="n">
        <v>198.05</v>
      </c>
      <c r="R69" t="n">
        <v>31.22</v>
      </c>
      <c r="S69" t="n">
        <v>21.27</v>
      </c>
      <c r="T69" t="n">
        <v>2262.76</v>
      </c>
      <c r="U69" t="n">
        <v>0.68</v>
      </c>
      <c r="V69" t="n">
        <v>0.76</v>
      </c>
      <c r="W69" t="n">
        <v>0.12</v>
      </c>
      <c r="X69" t="n">
        <v>0.13</v>
      </c>
      <c r="Y69" t="n">
        <v>1</v>
      </c>
      <c r="Z69" t="n">
        <v>10</v>
      </c>
      <c r="AA69" t="n">
        <v>272.5445031216188</v>
      </c>
      <c r="AB69" t="n">
        <v>372.9074129858795</v>
      </c>
      <c r="AC69" t="n">
        <v>337.3176528693476</v>
      </c>
      <c r="AD69" t="n">
        <v>272544.5031216188</v>
      </c>
      <c r="AE69" t="n">
        <v>372907.4129858795</v>
      </c>
      <c r="AF69" t="n">
        <v>3.253779218716372e-06</v>
      </c>
      <c r="AG69" t="n">
        <v>9.704861111111111</v>
      </c>
      <c r="AH69" t="n">
        <v>337317.6528693476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8.9354</v>
      </c>
      <c r="E70" t="n">
        <v>11.19</v>
      </c>
      <c r="F70" t="n">
        <v>7.98</v>
      </c>
      <c r="G70" t="n">
        <v>68.44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130.46</v>
      </c>
      <c r="Q70" t="n">
        <v>198.05</v>
      </c>
      <c r="R70" t="n">
        <v>31.38</v>
      </c>
      <c r="S70" t="n">
        <v>21.27</v>
      </c>
      <c r="T70" t="n">
        <v>2342.73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272.6480642602596</v>
      </c>
      <c r="AB70" t="n">
        <v>373.0491099045627</v>
      </c>
      <c r="AC70" t="n">
        <v>337.4458264329846</v>
      </c>
      <c r="AD70" t="n">
        <v>272648.0642602596</v>
      </c>
      <c r="AE70" t="n">
        <v>373049.1099045626</v>
      </c>
      <c r="AF70" t="n">
        <v>3.251923139748143e-06</v>
      </c>
      <c r="AG70" t="n">
        <v>9.713541666666666</v>
      </c>
      <c r="AH70" t="n">
        <v>337445.8264329846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8.9397</v>
      </c>
      <c r="E71" t="n">
        <v>11.19</v>
      </c>
      <c r="F71" t="n">
        <v>7.98</v>
      </c>
      <c r="G71" t="n">
        <v>68.39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130.21</v>
      </c>
      <c r="Q71" t="n">
        <v>198.05</v>
      </c>
      <c r="R71" t="n">
        <v>31.21</v>
      </c>
      <c r="S71" t="n">
        <v>21.27</v>
      </c>
      <c r="T71" t="n">
        <v>2259.54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272.4444826689947</v>
      </c>
      <c r="AB71" t="n">
        <v>372.7705605900083</v>
      </c>
      <c r="AC71" t="n">
        <v>337.1938614740648</v>
      </c>
      <c r="AD71" t="n">
        <v>272444.4826689948</v>
      </c>
      <c r="AE71" t="n">
        <v>372770.5605900083</v>
      </c>
      <c r="AF71" t="n">
        <v>3.253488069074297e-06</v>
      </c>
      <c r="AG71" t="n">
        <v>9.713541666666666</v>
      </c>
      <c r="AH71" t="n">
        <v>337193.8614740648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8.9354</v>
      </c>
      <c r="E72" t="n">
        <v>11.19</v>
      </c>
      <c r="F72" t="n">
        <v>7.98</v>
      </c>
      <c r="G72" t="n">
        <v>68.44</v>
      </c>
      <c r="H72" t="n">
        <v>1.11</v>
      </c>
      <c r="I72" t="n">
        <v>7</v>
      </c>
      <c r="J72" t="n">
        <v>297.83</v>
      </c>
      <c r="K72" t="n">
        <v>59.89</v>
      </c>
      <c r="L72" t="n">
        <v>18.5</v>
      </c>
      <c r="M72" t="n">
        <v>5</v>
      </c>
      <c r="N72" t="n">
        <v>84.45</v>
      </c>
      <c r="O72" t="n">
        <v>36966.84</v>
      </c>
      <c r="P72" t="n">
        <v>130.07</v>
      </c>
      <c r="Q72" t="n">
        <v>198.07</v>
      </c>
      <c r="R72" t="n">
        <v>31.42</v>
      </c>
      <c r="S72" t="n">
        <v>21.27</v>
      </c>
      <c r="T72" t="n">
        <v>2364.88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272.410541167716</v>
      </c>
      <c r="AB72" t="n">
        <v>372.7241203305653</v>
      </c>
      <c r="AC72" t="n">
        <v>337.1518534078037</v>
      </c>
      <c r="AD72" t="n">
        <v>272410.541167716</v>
      </c>
      <c r="AE72" t="n">
        <v>372724.1203305653</v>
      </c>
      <c r="AF72" t="n">
        <v>3.251923139748143e-06</v>
      </c>
      <c r="AG72" t="n">
        <v>9.713541666666666</v>
      </c>
      <c r="AH72" t="n">
        <v>337151.8534078037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9.001799999999999</v>
      </c>
      <c r="E73" t="n">
        <v>11.11</v>
      </c>
      <c r="F73" t="n">
        <v>7.95</v>
      </c>
      <c r="G73" t="n">
        <v>79.53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129.48</v>
      </c>
      <c r="Q73" t="n">
        <v>198.05</v>
      </c>
      <c r="R73" t="n">
        <v>30.33</v>
      </c>
      <c r="S73" t="n">
        <v>21.27</v>
      </c>
      <c r="T73" t="n">
        <v>1821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271.1651897506349</v>
      </c>
      <c r="AB73" t="n">
        <v>371.0201755806878</v>
      </c>
      <c r="AC73" t="n">
        <v>335.6105307533531</v>
      </c>
      <c r="AD73" t="n">
        <v>271165.1897506348</v>
      </c>
      <c r="AE73" t="n">
        <v>371020.1755806878</v>
      </c>
      <c r="AF73" t="n">
        <v>3.276088560040383e-06</v>
      </c>
      <c r="AG73" t="n">
        <v>9.644097222222221</v>
      </c>
      <c r="AH73" t="n">
        <v>335610.5307533531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9.016</v>
      </c>
      <c r="E74" t="n">
        <v>11.09</v>
      </c>
      <c r="F74" t="n">
        <v>7.93</v>
      </c>
      <c r="G74" t="n">
        <v>79.34999999999999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129.19</v>
      </c>
      <c r="Q74" t="n">
        <v>198.05</v>
      </c>
      <c r="R74" t="n">
        <v>29.62</v>
      </c>
      <c r="S74" t="n">
        <v>21.27</v>
      </c>
      <c r="T74" t="n">
        <v>1465.51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270.7561385585053</v>
      </c>
      <c r="AB74" t="n">
        <v>370.4604936935513</v>
      </c>
      <c r="AC74" t="n">
        <v>335.1042641200065</v>
      </c>
      <c r="AD74" t="n">
        <v>270756.1385585053</v>
      </c>
      <c r="AE74" t="n">
        <v>370460.4936935513</v>
      </c>
      <c r="AF74" t="n">
        <v>3.281256466187217e-06</v>
      </c>
      <c r="AG74" t="n">
        <v>9.626736111111111</v>
      </c>
      <c r="AH74" t="n">
        <v>335104.2641200065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9.0189</v>
      </c>
      <c r="E75" t="n">
        <v>11.09</v>
      </c>
      <c r="F75" t="n">
        <v>7.93</v>
      </c>
      <c r="G75" t="n">
        <v>79.31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129.28</v>
      </c>
      <c r="Q75" t="n">
        <v>198.05</v>
      </c>
      <c r="R75" t="n">
        <v>29.68</v>
      </c>
      <c r="S75" t="n">
        <v>21.27</v>
      </c>
      <c r="T75" t="n">
        <v>1499.76</v>
      </c>
      <c r="U75" t="n">
        <v>0.72</v>
      </c>
      <c r="V75" t="n">
        <v>0.77</v>
      </c>
      <c r="W75" t="n">
        <v>0.12</v>
      </c>
      <c r="X75" t="n">
        <v>0.08</v>
      </c>
      <c r="Y75" t="n">
        <v>1</v>
      </c>
      <c r="Z75" t="n">
        <v>10</v>
      </c>
      <c r="AA75" t="n">
        <v>270.7766941262011</v>
      </c>
      <c r="AB75" t="n">
        <v>370.4886187281202</v>
      </c>
      <c r="AC75" t="n">
        <v>335.1297049407498</v>
      </c>
      <c r="AD75" t="n">
        <v>270776.694126201</v>
      </c>
      <c r="AE75" t="n">
        <v>370488.6187281202</v>
      </c>
      <c r="AF75" t="n">
        <v>3.282311883639739e-06</v>
      </c>
      <c r="AG75" t="n">
        <v>9.626736111111111</v>
      </c>
      <c r="AH75" t="n">
        <v>335129.7049407498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9.0025</v>
      </c>
      <c r="E76" t="n">
        <v>11.11</v>
      </c>
      <c r="F76" t="n">
        <v>7.95</v>
      </c>
      <c r="G76" t="n">
        <v>79.52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129.74</v>
      </c>
      <c r="Q76" t="n">
        <v>198.05</v>
      </c>
      <c r="R76" t="n">
        <v>30.42</v>
      </c>
      <c r="S76" t="n">
        <v>21.27</v>
      </c>
      <c r="T76" t="n">
        <v>1867.85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271.3141650361396</v>
      </c>
      <c r="AB76" t="n">
        <v>371.2240101386411</v>
      </c>
      <c r="AC76" t="n">
        <v>335.794911627179</v>
      </c>
      <c r="AD76" t="n">
        <v>271314.1650361395</v>
      </c>
      <c r="AE76" t="n">
        <v>371224.0101386411</v>
      </c>
      <c r="AF76" t="n">
        <v>3.276343315977198e-06</v>
      </c>
      <c r="AG76" t="n">
        <v>9.644097222222221</v>
      </c>
      <c r="AH76" t="n">
        <v>335794.911627179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8.9964</v>
      </c>
      <c r="E77" t="n">
        <v>11.12</v>
      </c>
      <c r="F77" t="n">
        <v>7.96</v>
      </c>
      <c r="G77" t="n">
        <v>79.59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129.89</v>
      </c>
      <c r="Q77" t="n">
        <v>198.05</v>
      </c>
      <c r="R77" t="n">
        <v>30.6</v>
      </c>
      <c r="S77" t="n">
        <v>21.27</v>
      </c>
      <c r="T77" t="n">
        <v>1956.82</v>
      </c>
      <c r="U77" t="n">
        <v>0.7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271.5105492567617</v>
      </c>
      <c r="AB77" t="n">
        <v>371.4927116931568</v>
      </c>
      <c r="AC77" t="n">
        <v>336.0379686824567</v>
      </c>
      <c r="AD77" t="n">
        <v>271510.5492567617</v>
      </c>
      <c r="AE77" t="n">
        <v>371492.7116931567</v>
      </c>
      <c r="AF77" t="n">
        <v>3.274123299956375e-06</v>
      </c>
      <c r="AG77" t="n">
        <v>9.652777777777779</v>
      </c>
      <c r="AH77" t="n">
        <v>336037.9686824566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9.0023</v>
      </c>
      <c r="E78" t="n">
        <v>11.11</v>
      </c>
      <c r="F78" t="n">
        <v>7.95</v>
      </c>
      <c r="G78" t="n">
        <v>79.52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129.84</v>
      </c>
      <c r="Q78" t="n">
        <v>198.05</v>
      </c>
      <c r="R78" t="n">
        <v>30.37</v>
      </c>
      <c r="S78" t="n">
        <v>21.27</v>
      </c>
      <c r="T78" t="n">
        <v>1842.05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271.3769600679104</v>
      </c>
      <c r="AB78" t="n">
        <v>371.3099290714313</v>
      </c>
      <c r="AC78" t="n">
        <v>335.8726305776116</v>
      </c>
      <c r="AD78" t="n">
        <v>271376.9600679104</v>
      </c>
      <c r="AE78" t="n">
        <v>371309.9290714313</v>
      </c>
      <c r="AF78" t="n">
        <v>3.27627052856668e-06</v>
      </c>
      <c r="AG78" t="n">
        <v>9.644097222222221</v>
      </c>
      <c r="AH78" t="n">
        <v>335872.6305776116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8.9953</v>
      </c>
      <c r="E79" t="n">
        <v>11.12</v>
      </c>
      <c r="F79" t="n">
        <v>7.96</v>
      </c>
      <c r="G79" t="n">
        <v>79.61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130.02</v>
      </c>
      <c r="Q79" t="n">
        <v>198.05</v>
      </c>
      <c r="R79" t="n">
        <v>30.7</v>
      </c>
      <c r="S79" t="n">
        <v>21.27</v>
      </c>
      <c r="T79" t="n">
        <v>2008.56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271.6021239518059</v>
      </c>
      <c r="AB79" t="n">
        <v>371.6180082309066</v>
      </c>
      <c r="AC79" t="n">
        <v>336.1513070944984</v>
      </c>
      <c r="AD79" t="n">
        <v>271602.1239518059</v>
      </c>
      <c r="AE79" t="n">
        <v>371618.0082309066</v>
      </c>
      <c r="AF79" t="n">
        <v>3.273722969198522e-06</v>
      </c>
      <c r="AG79" t="n">
        <v>9.652777777777779</v>
      </c>
      <c r="AH79" t="n">
        <v>336151.3070944984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8.9948</v>
      </c>
      <c r="E80" t="n">
        <v>11.12</v>
      </c>
      <c r="F80" t="n">
        <v>7.96</v>
      </c>
      <c r="G80" t="n">
        <v>79.61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130.1</v>
      </c>
      <c r="Q80" t="n">
        <v>198.05</v>
      </c>
      <c r="R80" t="n">
        <v>30.7</v>
      </c>
      <c r="S80" t="n">
        <v>21.27</v>
      </c>
      <c r="T80" t="n">
        <v>2005.52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271.6564064605167</v>
      </c>
      <c r="AB80" t="n">
        <v>371.6922799541</v>
      </c>
      <c r="AC80" t="n">
        <v>336.2184904286714</v>
      </c>
      <c r="AD80" t="n">
        <v>271656.4064605167</v>
      </c>
      <c r="AE80" t="n">
        <v>371692.2799541</v>
      </c>
      <c r="AF80" t="n">
        <v>3.273541000672224e-06</v>
      </c>
      <c r="AG80" t="n">
        <v>9.652777777777779</v>
      </c>
      <c r="AH80" t="n">
        <v>336218.4904286714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9.001099999999999</v>
      </c>
      <c r="E81" t="n">
        <v>11.11</v>
      </c>
      <c r="F81" t="n">
        <v>7.95</v>
      </c>
      <c r="G81" t="n">
        <v>79.53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129.97</v>
      </c>
      <c r="Q81" t="n">
        <v>198.05</v>
      </c>
      <c r="R81" t="n">
        <v>30.38</v>
      </c>
      <c r="S81" t="n">
        <v>21.27</v>
      </c>
      <c r="T81" t="n">
        <v>1848.89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271.4696324206933</v>
      </c>
      <c r="AB81" t="n">
        <v>371.4367274729245</v>
      </c>
      <c r="AC81" t="n">
        <v>335.987327517629</v>
      </c>
      <c r="AD81" t="n">
        <v>271469.6324206933</v>
      </c>
      <c r="AE81" t="n">
        <v>371436.7274729245</v>
      </c>
      <c r="AF81" t="n">
        <v>3.275833804103566e-06</v>
      </c>
      <c r="AG81" t="n">
        <v>9.644097222222221</v>
      </c>
      <c r="AH81" t="n">
        <v>335987.327517629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8.996600000000001</v>
      </c>
      <c r="E82" t="n">
        <v>11.12</v>
      </c>
      <c r="F82" t="n">
        <v>7.96</v>
      </c>
      <c r="G82" t="n">
        <v>79.59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129.94</v>
      </c>
      <c r="Q82" t="n">
        <v>198.07</v>
      </c>
      <c r="R82" t="n">
        <v>30.57</v>
      </c>
      <c r="S82" t="n">
        <v>21.27</v>
      </c>
      <c r="T82" t="n">
        <v>1942.49</v>
      </c>
      <c r="U82" t="n">
        <v>0.7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271.538443660613</v>
      </c>
      <c r="AB82" t="n">
        <v>371.5308780471203</v>
      </c>
      <c r="AC82" t="n">
        <v>336.0724924931647</v>
      </c>
      <c r="AD82" t="n">
        <v>271538.443660613</v>
      </c>
      <c r="AE82" t="n">
        <v>371530.8780471203</v>
      </c>
      <c r="AF82" t="n">
        <v>3.274196087366894e-06</v>
      </c>
      <c r="AG82" t="n">
        <v>9.652777777777779</v>
      </c>
      <c r="AH82" t="n">
        <v>336072.4924931647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8.998900000000001</v>
      </c>
      <c r="E83" t="n">
        <v>11.11</v>
      </c>
      <c r="F83" t="n">
        <v>7.96</v>
      </c>
      <c r="G83" t="n">
        <v>79.56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129.78</v>
      </c>
      <c r="Q83" t="n">
        <v>198.05</v>
      </c>
      <c r="R83" t="n">
        <v>30.49</v>
      </c>
      <c r="S83" t="n">
        <v>21.27</v>
      </c>
      <c r="T83" t="n">
        <v>1905.09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271.4146592451374</v>
      </c>
      <c r="AB83" t="n">
        <v>371.3615107488835</v>
      </c>
      <c r="AC83" t="n">
        <v>335.9192893721631</v>
      </c>
      <c r="AD83" t="n">
        <v>271414.6592451374</v>
      </c>
      <c r="AE83" t="n">
        <v>371361.5107488835</v>
      </c>
      <c r="AF83" t="n">
        <v>3.27503314258786e-06</v>
      </c>
      <c r="AG83" t="n">
        <v>9.644097222222221</v>
      </c>
      <c r="AH83" t="n">
        <v>335919.2893721631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9.0016</v>
      </c>
      <c r="E84" t="n">
        <v>11.11</v>
      </c>
      <c r="F84" t="n">
        <v>7.95</v>
      </c>
      <c r="G84" t="n">
        <v>79.53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129.72</v>
      </c>
      <c r="Q84" t="n">
        <v>198.05</v>
      </c>
      <c r="R84" t="n">
        <v>30.3</v>
      </c>
      <c r="S84" t="n">
        <v>21.27</v>
      </c>
      <c r="T84" t="n">
        <v>1810.44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271.3126239977496</v>
      </c>
      <c r="AB84" t="n">
        <v>371.2219016219302</v>
      </c>
      <c r="AC84" t="n">
        <v>335.7930043443436</v>
      </c>
      <c r="AD84" t="n">
        <v>271312.6239977496</v>
      </c>
      <c r="AE84" t="n">
        <v>371221.9016219302</v>
      </c>
      <c r="AF84" t="n">
        <v>3.276015772629864e-06</v>
      </c>
      <c r="AG84" t="n">
        <v>9.644097222222221</v>
      </c>
      <c r="AH84" t="n">
        <v>335793.0043443436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9.014200000000001</v>
      </c>
      <c r="E85" t="n">
        <v>11.09</v>
      </c>
      <c r="F85" t="n">
        <v>7.94</v>
      </c>
      <c r="G85" t="n">
        <v>79.37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129.27</v>
      </c>
      <c r="Q85" t="n">
        <v>198.05</v>
      </c>
      <c r="R85" t="n">
        <v>29.77</v>
      </c>
      <c r="S85" t="n">
        <v>21.27</v>
      </c>
      <c r="T85" t="n">
        <v>1542.23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270.8594285356561</v>
      </c>
      <c r="AB85" t="n">
        <v>370.6018195971211</v>
      </c>
      <c r="AC85" t="n">
        <v>335.2321020776917</v>
      </c>
      <c r="AD85" t="n">
        <v>270859.4285356561</v>
      </c>
      <c r="AE85" t="n">
        <v>370601.8195971211</v>
      </c>
      <c r="AF85" t="n">
        <v>3.280601379492548e-06</v>
      </c>
      <c r="AG85" t="n">
        <v>9.626736111111111</v>
      </c>
      <c r="AH85" t="n">
        <v>335232.1020776917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9.010999999999999</v>
      </c>
      <c r="E86" t="n">
        <v>11.1</v>
      </c>
      <c r="F86" t="n">
        <v>7.94</v>
      </c>
      <c r="G86" t="n">
        <v>79.41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129.14</v>
      </c>
      <c r="Q86" t="n">
        <v>198.05</v>
      </c>
      <c r="R86" t="n">
        <v>30.06</v>
      </c>
      <c r="S86" t="n">
        <v>21.27</v>
      </c>
      <c r="T86" t="n">
        <v>1688.01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  <c r="AA86" t="n">
        <v>270.8182291076832</v>
      </c>
      <c r="AB86" t="n">
        <v>370.5454487221782</v>
      </c>
      <c r="AC86" t="n">
        <v>335.1811111599363</v>
      </c>
      <c r="AD86" t="n">
        <v>270818.2291076832</v>
      </c>
      <c r="AE86" t="n">
        <v>370545.4487221782</v>
      </c>
      <c r="AF86" t="n">
        <v>3.279436780924246e-06</v>
      </c>
      <c r="AG86" t="n">
        <v>9.635416666666666</v>
      </c>
      <c r="AH86" t="n">
        <v>335181.1111599364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8.994199999999999</v>
      </c>
      <c r="E87" t="n">
        <v>11.12</v>
      </c>
      <c r="F87" t="n">
        <v>7.96</v>
      </c>
      <c r="G87" t="n">
        <v>79.62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4</v>
      </c>
      <c r="N87" t="n">
        <v>88.63</v>
      </c>
      <c r="O87" t="n">
        <v>37945.85</v>
      </c>
      <c r="P87" t="n">
        <v>129.46</v>
      </c>
      <c r="Q87" t="n">
        <v>198.05</v>
      </c>
      <c r="R87" t="n">
        <v>30.79</v>
      </c>
      <c r="S87" t="n">
        <v>21.27</v>
      </c>
      <c r="T87" t="n">
        <v>2050.72</v>
      </c>
      <c r="U87" t="n">
        <v>0.6899999999999999</v>
      </c>
      <c r="V87" t="n">
        <v>0.76</v>
      </c>
      <c r="W87" t="n">
        <v>0.12</v>
      </c>
      <c r="X87" t="n">
        <v>0.11</v>
      </c>
      <c r="Y87" t="n">
        <v>1</v>
      </c>
      <c r="Z87" t="n">
        <v>10</v>
      </c>
      <c r="AA87" t="n">
        <v>271.2762351762943</v>
      </c>
      <c r="AB87" t="n">
        <v>371.1721128310536</v>
      </c>
      <c r="AC87" t="n">
        <v>335.7479673257893</v>
      </c>
      <c r="AD87" t="n">
        <v>271276.2351762943</v>
      </c>
      <c r="AE87" t="n">
        <v>371172.1128310536</v>
      </c>
      <c r="AF87" t="n">
        <v>3.273322638440668e-06</v>
      </c>
      <c r="AG87" t="n">
        <v>9.652777777777779</v>
      </c>
      <c r="AH87" t="n">
        <v>335747.9673257893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8.994199999999999</v>
      </c>
      <c r="E88" t="n">
        <v>11.12</v>
      </c>
      <c r="F88" t="n">
        <v>7.96</v>
      </c>
      <c r="G88" t="n">
        <v>79.62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4</v>
      </c>
      <c r="N88" t="n">
        <v>88.92</v>
      </c>
      <c r="O88" t="n">
        <v>38012.07</v>
      </c>
      <c r="P88" t="n">
        <v>129.34</v>
      </c>
      <c r="Q88" t="n">
        <v>198.05</v>
      </c>
      <c r="R88" t="n">
        <v>30.72</v>
      </c>
      <c r="S88" t="n">
        <v>21.27</v>
      </c>
      <c r="T88" t="n">
        <v>2017.85</v>
      </c>
      <c r="U88" t="n">
        <v>0.6899999999999999</v>
      </c>
      <c r="V88" t="n">
        <v>0.76</v>
      </c>
      <c r="W88" t="n">
        <v>0.12</v>
      </c>
      <c r="X88" t="n">
        <v>0.11</v>
      </c>
      <c r="Y88" t="n">
        <v>1</v>
      </c>
      <c r="Z88" t="n">
        <v>10</v>
      </c>
      <c r="AA88" t="n">
        <v>271.203628938048</v>
      </c>
      <c r="AB88" t="n">
        <v>371.0727697727239</v>
      </c>
      <c r="AC88" t="n">
        <v>335.6581054295176</v>
      </c>
      <c r="AD88" t="n">
        <v>271203.628938048</v>
      </c>
      <c r="AE88" t="n">
        <v>371072.7697727238</v>
      </c>
      <c r="AF88" t="n">
        <v>3.273322638440668e-06</v>
      </c>
      <c r="AG88" t="n">
        <v>9.652777777777779</v>
      </c>
      <c r="AH88" t="n">
        <v>335658.1054295176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8.9955</v>
      </c>
      <c r="E89" t="n">
        <v>11.12</v>
      </c>
      <c r="F89" t="n">
        <v>7.96</v>
      </c>
      <c r="G89" t="n">
        <v>79.59999999999999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4</v>
      </c>
      <c r="N89" t="n">
        <v>89.20999999999999</v>
      </c>
      <c r="O89" t="n">
        <v>38078.42</v>
      </c>
      <c r="P89" t="n">
        <v>129.13</v>
      </c>
      <c r="Q89" t="n">
        <v>198.05</v>
      </c>
      <c r="R89" t="n">
        <v>30.63</v>
      </c>
      <c r="S89" t="n">
        <v>21.27</v>
      </c>
      <c r="T89" t="n">
        <v>1974.04</v>
      </c>
      <c r="U89" t="n">
        <v>0.6899999999999999</v>
      </c>
      <c r="V89" t="n">
        <v>0.76</v>
      </c>
      <c r="W89" t="n">
        <v>0.12</v>
      </c>
      <c r="X89" t="n">
        <v>0.11</v>
      </c>
      <c r="Y89" t="n">
        <v>1</v>
      </c>
      <c r="Z89" t="n">
        <v>10</v>
      </c>
      <c r="AA89" t="n">
        <v>271.0613530581156</v>
      </c>
      <c r="AB89" t="n">
        <v>370.8781016370314</v>
      </c>
      <c r="AC89" t="n">
        <v>335.4820161474773</v>
      </c>
      <c r="AD89" t="n">
        <v>271061.3530581156</v>
      </c>
      <c r="AE89" t="n">
        <v>370878.1016370314</v>
      </c>
      <c r="AF89" t="n">
        <v>3.27379575660904e-06</v>
      </c>
      <c r="AG89" t="n">
        <v>9.652777777777779</v>
      </c>
      <c r="AH89" t="n">
        <v>335482.0161474773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9.058</v>
      </c>
      <c r="E90" t="n">
        <v>11.04</v>
      </c>
      <c r="F90" t="n">
        <v>7.93</v>
      </c>
      <c r="G90" t="n">
        <v>95.20999999999999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128.32</v>
      </c>
      <c r="Q90" t="n">
        <v>198.05</v>
      </c>
      <c r="R90" t="n">
        <v>29.82</v>
      </c>
      <c r="S90" t="n">
        <v>21.27</v>
      </c>
      <c r="T90" t="n">
        <v>1573.5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269.7467681696355</v>
      </c>
      <c r="AB90" t="n">
        <v>369.0794285972208</v>
      </c>
      <c r="AC90" t="n">
        <v>333.8550059381326</v>
      </c>
      <c r="AD90" t="n">
        <v>269746.7681696354</v>
      </c>
      <c r="AE90" t="n">
        <v>369079.4285972208</v>
      </c>
      <c r="AF90" t="n">
        <v>3.296541822396163e-06</v>
      </c>
      <c r="AG90" t="n">
        <v>9.583333333333334</v>
      </c>
      <c r="AH90" t="n">
        <v>333855.0059381326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9.0557</v>
      </c>
      <c r="E91" t="n">
        <v>11.04</v>
      </c>
      <c r="F91" t="n">
        <v>7.94</v>
      </c>
      <c r="G91" t="n">
        <v>95.23999999999999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128.48</v>
      </c>
      <c r="Q91" t="n">
        <v>198.05</v>
      </c>
      <c r="R91" t="n">
        <v>29.89</v>
      </c>
      <c r="S91" t="n">
        <v>21.27</v>
      </c>
      <c r="T91" t="n">
        <v>1609.82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269.9031991773758</v>
      </c>
      <c r="AB91" t="n">
        <v>369.29346440326</v>
      </c>
      <c r="AC91" t="n">
        <v>334.0486144672447</v>
      </c>
      <c r="AD91" t="n">
        <v>269903.1991773758</v>
      </c>
      <c r="AE91" t="n">
        <v>369293.46440326</v>
      </c>
      <c r="AF91" t="n">
        <v>3.295704767175197e-06</v>
      </c>
      <c r="AG91" t="n">
        <v>9.583333333333334</v>
      </c>
      <c r="AH91" t="n">
        <v>334048.6144672447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9.062799999999999</v>
      </c>
      <c r="E92" t="n">
        <v>11.03</v>
      </c>
      <c r="F92" t="n">
        <v>7.93</v>
      </c>
      <c r="G92" t="n">
        <v>95.14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128.36</v>
      </c>
      <c r="Q92" t="n">
        <v>198.05</v>
      </c>
      <c r="R92" t="n">
        <v>29.57</v>
      </c>
      <c r="S92" t="n">
        <v>21.27</v>
      </c>
      <c r="T92" t="n">
        <v>1449.69</v>
      </c>
      <c r="U92" t="n">
        <v>0.72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269.7157302188998</v>
      </c>
      <c r="AB92" t="n">
        <v>369.0369611037265</v>
      </c>
      <c r="AC92" t="n">
        <v>333.816591482614</v>
      </c>
      <c r="AD92" t="n">
        <v>269715.7302188998</v>
      </c>
      <c r="AE92" t="n">
        <v>369036.9611037265</v>
      </c>
      <c r="AF92" t="n">
        <v>3.298288720248615e-06</v>
      </c>
      <c r="AG92" t="n">
        <v>9.574652777777779</v>
      </c>
      <c r="AH92" t="n">
        <v>333816.591482614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9.0609</v>
      </c>
      <c r="E93" t="n">
        <v>11.04</v>
      </c>
      <c r="F93" t="n">
        <v>7.93</v>
      </c>
      <c r="G93" t="n">
        <v>95.17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128.61</v>
      </c>
      <c r="Q93" t="n">
        <v>198.05</v>
      </c>
      <c r="R93" t="n">
        <v>29.7</v>
      </c>
      <c r="S93" t="n">
        <v>21.27</v>
      </c>
      <c r="T93" t="n">
        <v>1513.35</v>
      </c>
      <c r="U93" t="n">
        <v>0.72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269.887671114929</v>
      </c>
      <c r="AB93" t="n">
        <v>369.2722182231706</v>
      </c>
      <c r="AC93" t="n">
        <v>334.0293959927638</v>
      </c>
      <c r="AD93" t="n">
        <v>269887.671114929</v>
      </c>
      <c r="AE93" t="n">
        <v>369272.2182231706</v>
      </c>
      <c r="AF93" t="n">
        <v>3.297597239848686e-06</v>
      </c>
      <c r="AG93" t="n">
        <v>9.583333333333334</v>
      </c>
      <c r="AH93" t="n">
        <v>334029.3959927638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9.057700000000001</v>
      </c>
      <c r="E94" t="n">
        <v>11.04</v>
      </c>
      <c r="F94" t="n">
        <v>7.93</v>
      </c>
      <c r="G94" t="n">
        <v>95.20999999999999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128.82</v>
      </c>
      <c r="Q94" t="n">
        <v>198.05</v>
      </c>
      <c r="R94" t="n">
        <v>29.78</v>
      </c>
      <c r="S94" t="n">
        <v>21.27</v>
      </c>
      <c r="T94" t="n">
        <v>1555.44</v>
      </c>
      <c r="U94" t="n">
        <v>0.71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270.0506162603364</v>
      </c>
      <c r="AB94" t="n">
        <v>369.4951669597496</v>
      </c>
      <c r="AC94" t="n">
        <v>334.2310668148342</v>
      </c>
      <c r="AD94" t="n">
        <v>270050.6162603364</v>
      </c>
      <c r="AE94" t="n">
        <v>369495.1669597495</v>
      </c>
      <c r="AF94" t="n">
        <v>3.296432641280385e-06</v>
      </c>
      <c r="AG94" t="n">
        <v>9.583333333333334</v>
      </c>
      <c r="AH94" t="n">
        <v>334231.0668148341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9.070499999999999</v>
      </c>
      <c r="E95" t="n">
        <v>11.02</v>
      </c>
      <c r="F95" t="n">
        <v>7.92</v>
      </c>
      <c r="G95" t="n">
        <v>95.03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128.67</v>
      </c>
      <c r="Q95" t="n">
        <v>198.06</v>
      </c>
      <c r="R95" t="n">
        <v>29.21</v>
      </c>
      <c r="S95" t="n">
        <v>21.27</v>
      </c>
      <c r="T95" t="n">
        <v>1265.99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269.7796767515018</v>
      </c>
      <c r="AB95" t="n">
        <v>369.1244555707544</v>
      </c>
      <c r="AC95" t="n">
        <v>333.895735600508</v>
      </c>
      <c r="AD95" t="n">
        <v>269779.6767515017</v>
      </c>
      <c r="AE95" t="n">
        <v>369124.4555707544</v>
      </c>
      <c r="AF95" t="n">
        <v>3.301091035553588e-06</v>
      </c>
      <c r="AG95" t="n">
        <v>9.565972222222221</v>
      </c>
      <c r="AH95" t="n">
        <v>333895.7356005081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9.0733</v>
      </c>
      <c r="E96" t="n">
        <v>11.02</v>
      </c>
      <c r="F96" t="n">
        <v>7.92</v>
      </c>
      <c r="G96" t="n">
        <v>94.98999999999999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128.67</v>
      </c>
      <c r="Q96" t="n">
        <v>198.05</v>
      </c>
      <c r="R96" t="n">
        <v>29.16</v>
      </c>
      <c r="S96" t="n">
        <v>21.27</v>
      </c>
      <c r="T96" t="n">
        <v>1242.06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269.7475872755431</v>
      </c>
      <c r="AB96" t="n">
        <v>369.08054933406</v>
      </c>
      <c r="AC96" t="n">
        <v>333.856019713421</v>
      </c>
      <c r="AD96" t="n">
        <v>269747.5872755431</v>
      </c>
      <c r="AE96" t="n">
        <v>369080.5493340601</v>
      </c>
      <c r="AF96" t="n">
        <v>3.302110059300851e-06</v>
      </c>
      <c r="AG96" t="n">
        <v>9.565972222222221</v>
      </c>
      <c r="AH96" t="n">
        <v>333856.019713421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9.065</v>
      </c>
      <c r="E97" t="n">
        <v>11.03</v>
      </c>
      <c r="F97" t="n">
        <v>7.93</v>
      </c>
      <c r="G97" t="n">
        <v>95.11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128.99</v>
      </c>
      <c r="Q97" t="n">
        <v>198.05</v>
      </c>
      <c r="R97" t="n">
        <v>29.54</v>
      </c>
      <c r="S97" t="n">
        <v>21.27</v>
      </c>
      <c r="T97" t="n">
        <v>1434.39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270.0687151077927</v>
      </c>
      <c r="AB97" t="n">
        <v>369.5199306013041</v>
      </c>
      <c r="AC97" t="n">
        <v>334.2534670491947</v>
      </c>
      <c r="AD97" t="n">
        <v>270068.7151077928</v>
      </c>
      <c r="AE97" t="n">
        <v>369519.9306013041</v>
      </c>
      <c r="AF97" t="n">
        <v>3.299089381764321e-06</v>
      </c>
      <c r="AG97" t="n">
        <v>9.574652777777779</v>
      </c>
      <c r="AH97" t="n">
        <v>334253.4670491947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9.053000000000001</v>
      </c>
      <c r="E98" t="n">
        <v>11.05</v>
      </c>
      <c r="F98" t="n">
        <v>7.94</v>
      </c>
      <c r="G98" t="n">
        <v>95.28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129.17</v>
      </c>
      <c r="Q98" t="n">
        <v>198.05</v>
      </c>
      <c r="R98" t="n">
        <v>30.06</v>
      </c>
      <c r="S98" t="n">
        <v>21.27</v>
      </c>
      <c r="T98" t="n">
        <v>1691.48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270.3490230903204</v>
      </c>
      <c r="AB98" t="n">
        <v>369.9034603493137</v>
      </c>
      <c r="AC98" t="n">
        <v>334.6003932563417</v>
      </c>
      <c r="AD98" t="n">
        <v>270349.0230903203</v>
      </c>
      <c r="AE98" t="n">
        <v>369903.4603493137</v>
      </c>
      <c r="AF98" t="n">
        <v>3.294722137133194e-06</v>
      </c>
      <c r="AG98" t="n">
        <v>9.592013888888889</v>
      </c>
      <c r="AH98" t="n">
        <v>334600.3932563417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9.0555</v>
      </c>
      <c r="E99" t="n">
        <v>11.04</v>
      </c>
      <c r="F99" t="n">
        <v>7.94</v>
      </c>
      <c r="G99" t="n">
        <v>95.25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129.25</v>
      </c>
      <c r="Q99" t="n">
        <v>198.05</v>
      </c>
      <c r="R99" t="n">
        <v>29.89</v>
      </c>
      <c r="S99" t="n">
        <v>21.27</v>
      </c>
      <c r="T99" t="n">
        <v>1608.51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270.3682347647206</v>
      </c>
      <c r="AB99" t="n">
        <v>369.9297466097875</v>
      </c>
      <c r="AC99" t="n">
        <v>334.6241707930088</v>
      </c>
      <c r="AD99" t="n">
        <v>270368.2347647205</v>
      </c>
      <c r="AE99" t="n">
        <v>369929.7466097875</v>
      </c>
      <c r="AF99" t="n">
        <v>3.295631979764679e-06</v>
      </c>
      <c r="AG99" t="n">
        <v>9.583333333333334</v>
      </c>
      <c r="AH99" t="n">
        <v>334624.1707930088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9.059100000000001</v>
      </c>
      <c r="E100" t="n">
        <v>11.04</v>
      </c>
      <c r="F100" t="n">
        <v>7.93</v>
      </c>
      <c r="G100" t="n">
        <v>95.19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3</v>
      </c>
      <c r="N100" t="n">
        <v>92.44</v>
      </c>
      <c r="O100" t="n">
        <v>38816.85</v>
      </c>
      <c r="P100" t="n">
        <v>129.14</v>
      </c>
      <c r="Q100" t="n">
        <v>198.05</v>
      </c>
      <c r="R100" t="n">
        <v>29.78</v>
      </c>
      <c r="S100" t="n">
        <v>21.27</v>
      </c>
      <c r="T100" t="n">
        <v>1552.55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270.2267340540473</v>
      </c>
      <c r="AB100" t="n">
        <v>369.7361390948735</v>
      </c>
      <c r="AC100" t="n">
        <v>334.4490409075883</v>
      </c>
      <c r="AD100" t="n">
        <v>270226.7340540473</v>
      </c>
      <c r="AE100" t="n">
        <v>369736.1390948734</v>
      </c>
      <c r="AF100" t="n">
        <v>3.296942153154017e-06</v>
      </c>
      <c r="AG100" t="n">
        <v>9.583333333333334</v>
      </c>
      <c r="AH100" t="n">
        <v>334449.0409075883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9.053599999999999</v>
      </c>
      <c r="E101" t="n">
        <v>11.05</v>
      </c>
      <c r="F101" t="n">
        <v>7.94</v>
      </c>
      <c r="G101" t="n">
        <v>95.27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3</v>
      </c>
      <c r="N101" t="n">
        <v>92.75</v>
      </c>
      <c r="O101" t="n">
        <v>38884.75</v>
      </c>
      <c r="P101" t="n">
        <v>129.35</v>
      </c>
      <c r="Q101" t="n">
        <v>198.05</v>
      </c>
      <c r="R101" t="n">
        <v>30</v>
      </c>
      <c r="S101" t="n">
        <v>21.27</v>
      </c>
      <c r="T101" t="n">
        <v>1660.7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270.4502888910819</v>
      </c>
      <c r="AB101" t="n">
        <v>370.0420166854475</v>
      </c>
      <c r="AC101" t="n">
        <v>334.7257259702199</v>
      </c>
      <c r="AD101" t="n">
        <v>270450.2888910819</v>
      </c>
      <c r="AE101" t="n">
        <v>370042.0166854475</v>
      </c>
      <c r="AF101" t="n">
        <v>3.294940499364749e-06</v>
      </c>
      <c r="AG101" t="n">
        <v>9.592013888888889</v>
      </c>
      <c r="AH101" t="n">
        <v>334725.7259702199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9.055199999999999</v>
      </c>
      <c r="E102" t="n">
        <v>11.04</v>
      </c>
      <c r="F102" t="n">
        <v>7.94</v>
      </c>
      <c r="G102" t="n">
        <v>95.25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3</v>
      </c>
      <c r="N102" t="n">
        <v>93.05</v>
      </c>
      <c r="O102" t="n">
        <v>38952.8</v>
      </c>
      <c r="P102" t="n">
        <v>129.34</v>
      </c>
      <c r="Q102" t="n">
        <v>198.06</v>
      </c>
      <c r="R102" t="n">
        <v>29.91</v>
      </c>
      <c r="S102" t="n">
        <v>21.27</v>
      </c>
      <c r="T102" t="n">
        <v>1616.04</v>
      </c>
      <c r="U102" t="n">
        <v>0.71</v>
      </c>
      <c r="V102" t="n">
        <v>0.77</v>
      </c>
      <c r="W102" t="n">
        <v>0.12</v>
      </c>
      <c r="X102" t="n">
        <v>0.08</v>
      </c>
      <c r="Y102" t="n">
        <v>1</v>
      </c>
      <c r="Z102" t="n">
        <v>10</v>
      </c>
      <c r="AA102" t="n">
        <v>270.4257871411085</v>
      </c>
      <c r="AB102" t="n">
        <v>370.008492310193</v>
      </c>
      <c r="AC102" t="n">
        <v>334.695401114288</v>
      </c>
      <c r="AD102" t="n">
        <v>270425.7871411085</v>
      </c>
      <c r="AE102" t="n">
        <v>370008.492310193</v>
      </c>
      <c r="AF102" t="n">
        <v>3.2955227986489e-06</v>
      </c>
      <c r="AG102" t="n">
        <v>9.583333333333334</v>
      </c>
      <c r="AH102" t="n">
        <v>334695.401114288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9.058400000000001</v>
      </c>
      <c r="E103" t="n">
        <v>11.04</v>
      </c>
      <c r="F103" t="n">
        <v>7.93</v>
      </c>
      <c r="G103" t="n">
        <v>95.2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3</v>
      </c>
      <c r="N103" t="n">
        <v>93.34999999999999</v>
      </c>
      <c r="O103" t="n">
        <v>39020.97</v>
      </c>
      <c r="P103" t="n">
        <v>129.41</v>
      </c>
      <c r="Q103" t="n">
        <v>198.05</v>
      </c>
      <c r="R103" t="n">
        <v>29.78</v>
      </c>
      <c r="S103" t="n">
        <v>21.27</v>
      </c>
      <c r="T103" t="n">
        <v>1553.56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270.3970103847176</v>
      </c>
      <c r="AB103" t="n">
        <v>369.9691186825582</v>
      </c>
      <c r="AC103" t="n">
        <v>334.6597852504133</v>
      </c>
      <c r="AD103" t="n">
        <v>270397.0103847177</v>
      </c>
      <c r="AE103" t="n">
        <v>369969.1186825582</v>
      </c>
      <c r="AF103" t="n">
        <v>3.296687397217201e-06</v>
      </c>
      <c r="AG103" t="n">
        <v>9.583333333333334</v>
      </c>
      <c r="AH103" t="n">
        <v>334659.7852504133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9.058400000000001</v>
      </c>
      <c r="E104" t="n">
        <v>11.04</v>
      </c>
      <c r="F104" t="n">
        <v>7.93</v>
      </c>
      <c r="G104" t="n">
        <v>95.2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3</v>
      </c>
      <c r="N104" t="n">
        <v>93.65000000000001</v>
      </c>
      <c r="O104" t="n">
        <v>39089.29</v>
      </c>
      <c r="P104" t="n">
        <v>129.49</v>
      </c>
      <c r="Q104" t="n">
        <v>198.05</v>
      </c>
      <c r="R104" t="n">
        <v>29.76</v>
      </c>
      <c r="S104" t="n">
        <v>21.27</v>
      </c>
      <c r="T104" t="n">
        <v>1543.35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270.4450714866073</v>
      </c>
      <c r="AB104" t="n">
        <v>370.0348780024697</v>
      </c>
      <c r="AC104" t="n">
        <v>334.7192685931263</v>
      </c>
      <c r="AD104" t="n">
        <v>270445.0714866073</v>
      </c>
      <c r="AE104" t="n">
        <v>370034.8780024697</v>
      </c>
      <c r="AF104" t="n">
        <v>3.296687397217201e-06</v>
      </c>
      <c r="AG104" t="n">
        <v>9.583333333333334</v>
      </c>
      <c r="AH104" t="n">
        <v>334719.2685931263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9.0589</v>
      </c>
      <c r="E105" t="n">
        <v>11.04</v>
      </c>
      <c r="F105" t="n">
        <v>7.93</v>
      </c>
      <c r="G105" t="n">
        <v>95.2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3</v>
      </c>
      <c r="N105" t="n">
        <v>93.95999999999999</v>
      </c>
      <c r="O105" t="n">
        <v>39157.74</v>
      </c>
      <c r="P105" t="n">
        <v>129.43</v>
      </c>
      <c r="Q105" t="n">
        <v>198.05</v>
      </c>
      <c r="R105" t="n">
        <v>29.69</v>
      </c>
      <c r="S105" t="n">
        <v>21.27</v>
      </c>
      <c r="T105" t="n">
        <v>1505.89</v>
      </c>
      <c r="U105" t="n">
        <v>0.72</v>
      </c>
      <c r="V105" t="n">
        <v>0.77</v>
      </c>
      <c r="W105" t="n">
        <v>0.12</v>
      </c>
      <c r="X105" t="n">
        <v>0.08</v>
      </c>
      <c r="Y105" t="n">
        <v>1</v>
      </c>
      <c r="Z105" t="n">
        <v>10</v>
      </c>
      <c r="AA105" t="n">
        <v>270.4032515513193</v>
      </c>
      <c r="AB105" t="n">
        <v>369.9776581220433</v>
      </c>
      <c r="AC105" t="n">
        <v>334.6675096977792</v>
      </c>
      <c r="AD105" t="n">
        <v>270403.2515513193</v>
      </c>
      <c r="AE105" t="n">
        <v>369977.6581220433</v>
      </c>
      <c r="AF105" t="n">
        <v>3.296869365743498e-06</v>
      </c>
      <c r="AG105" t="n">
        <v>9.583333333333334</v>
      </c>
      <c r="AH105" t="n">
        <v>334667.5096977792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9.0692</v>
      </c>
      <c r="E106" t="n">
        <v>11.03</v>
      </c>
      <c r="F106" t="n">
        <v>7.92</v>
      </c>
      <c r="G106" t="n">
        <v>95.05</v>
      </c>
      <c r="H106" t="n">
        <v>1.52</v>
      </c>
      <c r="I106" t="n">
        <v>5</v>
      </c>
      <c r="J106" t="n">
        <v>316.15</v>
      </c>
      <c r="K106" t="n">
        <v>59.89</v>
      </c>
      <c r="L106" t="n">
        <v>27</v>
      </c>
      <c r="M106" t="n">
        <v>3</v>
      </c>
      <c r="N106" t="n">
        <v>94.26000000000001</v>
      </c>
      <c r="O106" t="n">
        <v>39226.32</v>
      </c>
      <c r="P106" t="n">
        <v>129.14</v>
      </c>
      <c r="Q106" t="n">
        <v>198.05</v>
      </c>
      <c r="R106" t="n">
        <v>29.3</v>
      </c>
      <c r="S106" t="n">
        <v>21.27</v>
      </c>
      <c r="T106" t="n">
        <v>1312.98</v>
      </c>
      <c r="U106" t="n">
        <v>0.73</v>
      </c>
      <c r="V106" t="n">
        <v>0.77</v>
      </c>
      <c r="W106" t="n">
        <v>0.12</v>
      </c>
      <c r="X106" t="n">
        <v>0.07000000000000001</v>
      </c>
      <c r="Y106" t="n">
        <v>1</v>
      </c>
      <c r="Z106" t="n">
        <v>10</v>
      </c>
      <c r="AA106" t="n">
        <v>270.0766049003461</v>
      </c>
      <c r="AB106" t="n">
        <v>369.5307257635486</v>
      </c>
      <c r="AC106" t="n">
        <v>334.2632319363058</v>
      </c>
      <c r="AD106" t="n">
        <v>270076.6049003461</v>
      </c>
      <c r="AE106" t="n">
        <v>369530.7257635486</v>
      </c>
      <c r="AF106" t="n">
        <v>3.300617917385216e-06</v>
      </c>
      <c r="AG106" t="n">
        <v>9.574652777777779</v>
      </c>
      <c r="AH106" t="n">
        <v>334263.2319363058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9.0685</v>
      </c>
      <c r="E107" t="n">
        <v>11.03</v>
      </c>
      <c r="F107" t="n">
        <v>7.92</v>
      </c>
      <c r="G107" t="n">
        <v>95.06</v>
      </c>
      <c r="H107" t="n">
        <v>1.53</v>
      </c>
      <c r="I107" t="n">
        <v>5</v>
      </c>
      <c r="J107" t="n">
        <v>316.71</v>
      </c>
      <c r="K107" t="n">
        <v>59.89</v>
      </c>
      <c r="L107" t="n">
        <v>27.25</v>
      </c>
      <c r="M107" t="n">
        <v>3</v>
      </c>
      <c r="N107" t="n">
        <v>94.56999999999999</v>
      </c>
      <c r="O107" t="n">
        <v>39295.05</v>
      </c>
      <c r="P107" t="n">
        <v>129.1</v>
      </c>
      <c r="Q107" t="n">
        <v>198.05</v>
      </c>
      <c r="R107" t="n">
        <v>29.41</v>
      </c>
      <c r="S107" t="n">
        <v>21.27</v>
      </c>
      <c r="T107" t="n">
        <v>1366.92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270.0606506485492</v>
      </c>
      <c r="AB107" t="n">
        <v>369.5088964523882</v>
      </c>
      <c r="AC107" t="n">
        <v>334.2434859839649</v>
      </c>
      <c r="AD107" t="n">
        <v>270060.6506485492</v>
      </c>
      <c r="AE107" t="n">
        <v>369508.8964523882</v>
      </c>
      <c r="AF107" t="n">
        <v>3.3003631614484e-06</v>
      </c>
      <c r="AG107" t="n">
        <v>9.574652777777779</v>
      </c>
      <c r="AH107" t="n">
        <v>334243.4859839649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9.058</v>
      </c>
      <c r="E108" t="n">
        <v>11.04</v>
      </c>
      <c r="F108" t="n">
        <v>7.93</v>
      </c>
      <c r="G108" t="n">
        <v>95.20999999999999</v>
      </c>
      <c r="H108" t="n">
        <v>1.54</v>
      </c>
      <c r="I108" t="n">
        <v>5</v>
      </c>
      <c r="J108" t="n">
        <v>317.27</v>
      </c>
      <c r="K108" t="n">
        <v>59.89</v>
      </c>
      <c r="L108" t="n">
        <v>27.5</v>
      </c>
      <c r="M108" t="n">
        <v>3</v>
      </c>
      <c r="N108" t="n">
        <v>94.88</v>
      </c>
      <c r="O108" t="n">
        <v>39363.91</v>
      </c>
      <c r="P108" t="n">
        <v>129.22</v>
      </c>
      <c r="Q108" t="n">
        <v>198.05</v>
      </c>
      <c r="R108" t="n">
        <v>29.88</v>
      </c>
      <c r="S108" t="n">
        <v>21.27</v>
      </c>
      <c r="T108" t="n">
        <v>1601.12</v>
      </c>
      <c r="U108" t="n">
        <v>0.71</v>
      </c>
      <c r="V108" t="n">
        <v>0.77</v>
      </c>
      <c r="W108" t="n">
        <v>0.11</v>
      </c>
      <c r="X108" t="n">
        <v>0.08</v>
      </c>
      <c r="Y108" t="n">
        <v>1</v>
      </c>
      <c r="Z108" t="n">
        <v>10</v>
      </c>
      <c r="AA108" t="n">
        <v>270.2874794425724</v>
      </c>
      <c r="AB108" t="n">
        <v>369.8192536153508</v>
      </c>
      <c r="AC108" t="n">
        <v>334.5242230948834</v>
      </c>
      <c r="AD108" t="n">
        <v>270287.4794425723</v>
      </c>
      <c r="AE108" t="n">
        <v>369819.2536153508</v>
      </c>
      <c r="AF108" t="n">
        <v>3.296541822396163e-06</v>
      </c>
      <c r="AG108" t="n">
        <v>9.583333333333334</v>
      </c>
      <c r="AH108" t="n">
        <v>334524.2230948834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9.046799999999999</v>
      </c>
      <c r="E109" t="n">
        <v>11.05</v>
      </c>
      <c r="F109" t="n">
        <v>7.95</v>
      </c>
      <c r="G109" t="n">
        <v>95.37</v>
      </c>
      <c r="H109" t="n">
        <v>1.56</v>
      </c>
      <c r="I109" t="n">
        <v>5</v>
      </c>
      <c r="J109" t="n">
        <v>317.83</v>
      </c>
      <c r="K109" t="n">
        <v>59.89</v>
      </c>
      <c r="L109" t="n">
        <v>27.75</v>
      </c>
      <c r="M109" t="n">
        <v>3</v>
      </c>
      <c r="N109" t="n">
        <v>95.19</v>
      </c>
      <c r="O109" t="n">
        <v>39432.92</v>
      </c>
      <c r="P109" t="n">
        <v>129.4</v>
      </c>
      <c r="Q109" t="n">
        <v>198.05</v>
      </c>
      <c r="R109" t="n">
        <v>30.27</v>
      </c>
      <c r="S109" t="n">
        <v>21.27</v>
      </c>
      <c r="T109" t="n">
        <v>1795.58</v>
      </c>
      <c r="U109" t="n">
        <v>0.7</v>
      </c>
      <c r="V109" t="n">
        <v>0.76</v>
      </c>
      <c r="W109" t="n">
        <v>0.12</v>
      </c>
      <c r="X109" t="n">
        <v>0.1</v>
      </c>
      <c r="Y109" t="n">
        <v>1</v>
      </c>
      <c r="Z109" t="n">
        <v>10</v>
      </c>
      <c r="AA109" t="n">
        <v>270.592940910611</v>
      </c>
      <c r="AB109" t="n">
        <v>370.2371994719303</v>
      </c>
      <c r="AC109" t="n">
        <v>334.9022807855016</v>
      </c>
      <c r="AD109" t="n">
        <v>270592.9409106111</v>
      </c>
      <c r="AE109" t="n">
        <v>370237.1994719303</v>
      </c>
      <c r="AF109" t="n">
        <v>3.292465727407111e-06</v>
      </c>
      <c r="AG109" t="n">
        <v>9.592013888888889</v>
      </c>
      <c r="AH109" t="n">
        <v>334902.2807855016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9.053599999999999</v>
      </c>
      <c r="E110" t="n">
        <v>11.05</v>
      </c>
      <c r="F110" t="n">
        <v>7.94</v>
      </c>
      <c r="G110" t="n">
        <v>95.27</v>
      </c>
      <c r="H110" t="n">
        <v>1.57</v>
      </c>
      <c r="I110" t="n">
        <v>5</v>
      </c>
      <c r="J110" t="n">
        <v>318.39</v>
      </c>
      <c r="K110" t="n">
        <v>59.89</v>
      </c>
      <c r="L110" t="n">
        <v>28</v>
      </c>
      <c r="M110" t="n">
        <v>3</v>
      </c>
      <c r="N110" t="n">
        <v>95.5</v>
      </c>
      <c r="O110" t="n">
        <v>39502.07</v>
      </c>
      <c r="P110" t="n">
        <v>129.21</v>
      </c>
      <c r="Q110" t="n">
        <v>198.05</v>
      </c>
      <c r="R110" t="n">
        <v>29.95</v>
      </c>
      <c r="S110" t="n">
        <v>21.27</v>
      </c>
      <c r="T110" t="n">
        <v>1638.78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270.3661373713136</v>
      </c>
      <c r="AB110" t="n">
        <v>369.9268768635975</v>
      </c>
      <c r="AC110" t="n">
        <v>334.6215749313675</v>
      </c>
      <c r="AD110" t="n">
        <v>270366.1373713136</v>
      </c>
      <c r="AE110" t="n">
        <v>369926.8768635975</v>
      </c>
      <c r="AF110" t="n">
        <v>3.294940499364749e-06</v>
      </c>
      <c r="AG110" t="n">
        <v>9.592013888888889</v>
      </c>
      <c r="AH110" t="n">
        <v>334621.5749313675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9.055899999999999</v>
      </c>
      <c r="E111" t="n">
        <v>11.04</v>
      </c>
      <c r="F111" t="n">
        <v>7.94</v>
      </c>
      <c r="G111" t="n">
        <v>95.23999999999999</v>
      </c>
      <c r="H111" t="n">
        <v>1.58</v>
      </c>
      <c r="I111" t="n">
        <v>5</v>
      </c>
      <c r="J111" t="n">
        <v>318.95</v>
      </c>
      <c r="K111" t="n">
        <v>59.89</v>
      </c>
      <c r="L111" t="n">
        <v>28.25</v>
      </c>
      <c r="M111" t="n">
        <v>3</v>
      </c>
      <c r="N111" t="n">
        <v>95.81</v>
      </c>
      <c r="O111" t="n">
        <v>39571.36</v>
      </c>
      <c r="P111" t="n">
        <v>128.94</v>
      </c>
      <c r="Q111" t="n">
        <v>198.05</v>
      </c>
      <c r="R111" t="n">
        <v>29.95</v>
      </c>
      <c r="S111" t="n">
        <v>21.27</v>
      </c>
      <c r="T111" t="n">
        <v>1636.5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270.1773275661783</v>
      </c>
      <c r="AB111" t="n">
        <v>369.6685389585107</v>
      </c>
      <c r="AC111" t="n">
        <v>334.3878924333627</v>
      </c>
      <c r="AD111" t="n">
        <v>270177.3275661783</v>
      </c>
      <c r="AE111" t="n">
        <v>369668.5389585107</v>
      </c>
      <c r="AF111" t="n">
        <v>3.295777554585716e-06</v>
      </c>
      <c r="AG111" t="n">
        <v>9.583333333333334</v>
      </c>
      <c r="AH111" t="n">
        <v>334387.8924333627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9.051399999999999</v>
      </c>
      <c r="E112" t="n">
        <v>11.05</v>
      </c>
      <c r="F112" t="n">
        <v>7.94</v>
      </c>
      <c r="G112" t="n">
        <v>95.31</v>
      </c>
      <c r="H112" t="n">
        <v>1.59</v>
      </c>
      <c r="I112" t="n">
        <v>5</v>
      </c>
      <c r="J112" t="n">
        <v>319.51</v>
      </c>
      <c r="K112" t="n">
        <v>59.89</v>
      </c>
      <c r="L112" t="n">
        <v>28.5</v>
      </c>
      <c r="M112" t="n">
        <v>3</v>
      </c>
      <c r="N112" t="n">
        <v>96.13</v>
      </c>
      <c r="O112" t="n">
        <v>39640.79</v>
      </c>
      <c r="P112" t="n">
        <v>129.06</v>
      </c>
      <c r="Q112" t="n">
        <v>198.05</v>
      </c>
      <c r="R112" t="n">
        <v>30.12</v>
      </c>
      <c r="S112" t="n">
        <v>21.27</v>
      </c>
      <c r="T112" t="n">
        <v>1722.3</v>
      </c>
      <c r="U112" t="n">
        <v>0.71</v>
      </c>
      <c r="V112" t="n">
        <v>0.76</v>
      </c>
      <c r="W112" t="n">
        <v>0.12</v>
      </c>
      <c r="X112" t="n">
        <v>0.09</v>
      </c>
      <c r="Y112" t="n">
        <v>1</v>
      </c>
      <c r="Z112" t="n">
        <v>10</v>
      </c>
      <c r="AA112" t="n">
        <v>270.3013698204442</v>
      </c>
      <c r="AB112" t="n">
        <v>369.8382590431553</v>
      </c>
      <c r="AC112" t="n">
        <v>334.5414146713324</v>
      </c>
      <c r="AD112" t="n">
        <v>270301.3698204441</v>
      </c>
      <c r="AE112" t="n">
        <v>369838.2590431553</v>
      </c>
      <c r="AF112" t="n">
        <v>3.294139837849043e-06</v>
      </c>
      <c r="AG112" t="n">
        <v>9.592013888888889</v>
      </c>
      <c r="AH112" t="n">
        <v>334541.4146713324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9.054600000000001</v>
      </c>
      <c r="E113" t="n">
        <v>11.04</v>
      </c>
      <c r="F113" t="n">
        <v>7.94</v>
      </c>
      <c r="G113" t="n">
        <v>95.26000000000001</v>
      </c>
      <c r="H113" t="n">
        <v>1.6</v>
      </c>
      <c r="I113" t="n">
        <v>5</v>
      </c>
      <c r="J113" t="n">
        <v>320.08</v>
      </c>
      <c r="K113" t="n">
        <v>59.89</v>
      </c>
      <c r="L113" t="n">
        <v>28.75</v>
      </c>
      <c r="M113" t="n">
        <v>3</v>
      </c>
      <c r="N113" t="n">
        <v>96.44</v>
      </c>
      <c r="O113" t="n">
        <v>39710.36</v>
      </c>
      <c r="P113" t="n">
        <v>128.87</v>
      </c>
      <c r="Q113" t="n">
        <v>198.05</v>
      </c>
      <c r="R113" t="n">
        <v>29.94</v>
      </c>
      <c r="S113" t="n">
        <v>21.27</v>
      </c>
      <c r="T113" t="n">
        <v>1634.42</v>
      </c>
      <c r="U113" t="n">
        <v>0.71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270.1502430000353</v>
      </c>
      <c r="AB113" t="n">
        <v>369.631480660227</v>
      </c>
      <c r="AC113" t="n">
        <v>334.3543709270556</v>
      </c>
      <c r="AD113" t="n">
        <v>270150.2430000353</v>
      </c>
      <c r="AE113" t="n">
        <v>369631.480660227</v>
      </c>
      <c r="AF113" t="n">
        <v>3.295304436417344e-06</v>
      </c>
      <c r="AG113" t="n">
        <v>9.583333333333334</v>
      </c>
      <c r="AH113" t="n">
        <v>334354.3709270556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9.0548</v>
      </c>
      <c r="E114" t="n">
        <v>11.04</v>
      </c>
      <c r="F114" t="n">
        <v>7.94</v>
      </c>
      <c r="G114" t="n">
        <v>95.26000000000001</v>
      </c>
      <c r="H114" t="n">
        <v>1.61</v>
      </c>
      <c r="I114" t="n">
        <v>5</v>
      </c>
      <c r="J114" t="n">
        <v>320.64</v>
      </c>
      <c r="K114" t="n">
        <v>59.89</v>
      </c>
      <c r="L114" t="n">
        <v>29</v>
      </c>
      <c r="M114" t="n">
        <v>3</v>
      </c>
      <c r="N114" t="n">
        <v>96.75</v>
      </c>
      <c r="O114" t="n">
        <v>39780.08</v>
      </c>
      <c r="P114" t="n">
        <v>128.65</v>
      </c>
      <c r="Q114" t="n">
        <v>198.05</v>
      </c>
      <c r="R114" t="n">
        <v>29.94</v>
      </c>
      <c r="S114" t="n">
        <v>21.27</v>
      </c>
      <c r="T114" t="n">
        <v>1634.41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270.0157174491519</v>
      </c>
      <c r="AB114" t="n">
        <v>369.4474168666599</v>
      </c>
      <c r="AC114" t="n">
        <v>334.1878739236113</v>
      </c>
      <c r="AD114" t="n">
        <v>270015.7174491519</v>
      </c>
      <c r="AE114" t="n">
        <v>369447.4168666599</v>
      </c>
      <c r="AF114" t="n">
        <v>3.295377223827863e-06</v>
      </c>
      <c r="AG114" t="n">
        <v>9.583333333333334</v>
      </c>
      <c r="AH114" t="n">
        <v>334187.8739236114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9.058</v>
      </c>
      <c r="E115" t="n">
        <v>11.04</v>
      </c>
      <c r="F115" t="n">
        <v>7.93</v>
      </c>
      <c r="G115" t="n">
        <v>95.20999999999999</v>
      </c>
      <c r="H115" t="n">
        <v>1.62</v>
      </c>
      <c r="I115" t="n">
        <v>5</v>
      </c>
      <c r="J115" t="n">
        <v>321.21</v>
      </c>
      <c r="K115" t="n">
        <v>59.89</v>
      </c>
      <c r="L115" t="n">
        <v>29.25</v>
      </c>
      <c r="M115" t="n">
        <v>3</v>
      </c>
      <c r="N115" t="n">
        <v>97.06999999999999</v>
      </c>
      <c r="O115" t="n">
        <v>39849.95</v>
      </c>
      <c r="P115" t="n">
        <v>128.22</v>
      </c>
      <c r="Q115" t="n">
        <v>198.05</v>
      </c>
      <c r="R115" t="n">
        <v>29.79</v>
      </c>
      <c r="S115" t="n">
        <v>21.27</v>
      </c>
      <c r="T115" t="n">
        <v>1556.46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269.6866891393091</v>
      </c>
      <c r="AB115" t="n">
        <v>368.9972258174286</v>
      </c>
      <c r="AC115" t="n">
        <v>333.7806484762715</v>
      </c>
      <c r="AD115" t="n">
        <v>269686.6891393091</v>
      </c>
      <c r="AE115" t="n">
        <v>368997.2258174286</v>
      </c>
      <c r="AF115" t="n">
        <v>3.296541822396163e-06</v>
      </c>
      <c r="AG115" t="n">
        <v>9.583333333333334</v>
      </c>
      <c r="AH115" t="n">
        <v>333780.6484762715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9.062099999999999</v>
      </c>
      <c r="E116" t="n">
        <v>11.04</v>
      </c>
      <c r="F116" t="n">
        <v>7.93</v>
      </c>
      <c r="G116" t="n">
        <v>95.15000000000001</v>
      </c>
      <c r="H116" t="n">
        <v>1.63</v>
      </c>
      <c r="I116" t="n">
        <v>5</v>
      </c>
      <c r="J116" t="n">
        <v>321.78</v>
      </c>
      <c r="K116" t="n">
        <v>59.89</v>
      </c>
      <c r="L116" t="n">
        <v>29.5</v>
      </c>
      <c r="M116" t="n">
        <v>3</v>
      </c>
      <c r="N116" t="n">
        <v>97.39</v>
      </c>
      <c r="O116" t="n">
        <v>39919.96</v>
      </c>
      <c r="P116" t="n">
        <v>128.08</v>
      </c>
      <c r="Q116" t="n">
        <v>198.07</v>
      </c>
      <c r="R116" t="n">
        <v>29.56</v>
      </c>
      <c r="S116" t="n">
        <v>21.27</v>
      </c>
      <c r="T116" t="n">
        <v>1440.49</v>
      </c>
      <c r="U116" t="n">
        <v>0.72</v>
      </c>
      <c r="V116" t="n">
        <v>0.77</v>
      </c>
      <c r="W116" t="n">
        <v>0.12</v>
      </c>
      <c r="X116" t="n">
        <v>0.08</v>
      </c>
      <c r="Y116" t="n">
        <v>1</v>
      </c>
      <c r="Z116" t="n">
        <v>10</v>
      </c>
      <c r="AA116" t="n">
        <v>269.5556123874075</v>
      </c>
      <c r="AB116" t="n">
        <v>368.8178808227784</v>
      </c>
      <c r="AC116" t="n">
        <v>333.6184199161985</v>
      </c>
      <c r="AD116" t="n">
        <v>269555.6123874075</v>
      </c>
      <c r="AE116" t="n">
        <v>368817.8808227784</v>
      </c>
      <c r="AF116" t="n">
        <v>3.298033964311798e-06</v>
      </c>
      <c r="AG116" t="n">
        <v>9.583333333333334</v>
      </c>
      <c r="AH116" t="n">
        <v>333618.4199161985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9.066000000000001</v>
      </c>
      <c r="E117" t="n">
        <v>11.03</v>
      </c>
      <c r="F117" t="n">
        <v>7.92</v>
      </c>
      <c r="G117" t="n">
        <v>95.09</v>
      </c>
      <c r="H117" t="n">
        <v>1.64</v>
      </c>
      <c r="I117" t="n">
        <v>5</v>
      </c>
      <c r="J117" t="n">
        <v>322.34</v>
      </c>
      <c r="K117" t="n">
        <v>59.89</v>
      </c>
      <c r="L117" t="n">
        <v>29.75</v>
      </c>
      <c r="M117" t="n">
        <v>3</v>
      </c>
      <c r="N117" t="n">
        <v>97.70999999999999</v>
      </c>
      <c r="O117" t="n">
        <v>39990.12</v>
      </c>
      <c r="P117" t="n">
        <v>127.83</v>
      </c>
      <c r="Q117" t="n">
        <v>198.05</v>
      </c>
      <c r="R117" t="n">
        <v>29.45</v>
      </c>
      <c r="S117" t="n">
        <v>21.27</v>
      </c>
      <c r="T117" t="n">
        <v>1386.58</v>
      </c>
      <c r="U117" t="n">
        <v>0.72</v>
      </c>
      <c r="V117" t="n">
        <v>0.77</v>
      </c>
      <c r="W117" t="n">
        <v>0.12</v>
      </c>
      <c r="X117" t="n">
        <v>0.07000000000000001</v>
      </c>
      <c r="Y117" t="n">
        <v>1</v>
      </c>
      <c r="Z117" t="n">
        <v>10</v>
      </c>
      <c r="AA117" t="n">
        <v>269.3270721196151</v>
      </c>
      <c r="AB117" t="n">
        <v>368.5051819458999</v>
      </c>
      <c r="AC117" t="n">
        <v>333.3355645812537</v>
      </c>
      <c r="AD117" t="n">
        <v>269327.0721196152</v>
      </c>
      <c r="AE117" t="n">
        <v>368505.1819459</v>
      </c>
      <c r="AF117" t="n">
        <v>3.299453318816915e-06</v>
      </c>
      <c r="AG117" t="n">
        <v>9.574652777777779</v>
      </c>
      <c r="AH117" t="n">
        <v>333335.5645812537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9.060700000000001</v>
      </c>
      <c r="E118" t="n">
        <v>11.04</v>
      </c>
      <c r="F118" t="n">
        <v>7.93</v>
      </c>
      <c r="G118" t="n">
        <v>95.17</v>
      </c>
      <c r="H118" t="n">
        <v>1.66</v>
      </c>
      <c r="I118" t="n">
        <v>5</v>
      </c>
      <c r="J118" t="n">
        <v>322.91</v>
      </c>
      <c r="K118" t="n">
        <v>59.89</v>
      </c>
      <c r="L118" t="n">
        <v>30</v>
      </c>
      <c r="M118" t="n">
        <v>3</v>
      </c>
      <c r="N118" t="n">
        <v>98.03</v>
      </c>
      <c r="O118" t="n">
        <v>40060.43</v>
      </c>
      <c r="P118" t="n">
        <v>127.82</v>
      </c>
      <c r="Q118" t="n">
        <v>198.05</v>
      </c>
      <c r="R118" t="n">
        <v>29.73</v>
      </c>
      <c r="S118" t="n">
        <v>21.27</v>
      </c>
      <c r="T118" t="n">
        <v>1527.73</v>
      </c>
      <c r="U118" t="n">
        <v>0.72</v>
      </c>
      <c r="V118" t="n">
        <v>0.77</v>
      </c>
      <c r="W118" t="n">
        <v>0.11</v>
      </c>
      <c r="X118" t="n">
        <v>0.08</v>
      </c>
      <c r="Y118" t="n">
        <v>1</v>
      </c>
      <c r="Z118" t="n">
        <v>10</v>
      </c>
      <c r="AA118" t="n">
        <v>269.4154858854361</v>
      </c>
      <c r="AB118" t="n">
        <v>368.6261535608363</v>
      </c>
      <c r="AC118" t="n">
        <v>333.4449908350452</v>
      </c>
      <c r="AD118" t="n">
        <v>269415.4858854361</v>
      </c>
      <c r="AE118" t="n">
        <v>368626.1535608363</v>
      </c>
      <c r="AF118" t="n">
        <v>3.297524452438168e-06</v>
      </c>
      <c r="AG118" t="n">
        <v>9.583333333333334</v>
      </c>
      <c r="AH118" t="n">
        <v>333444.9908350452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9.0486</v>
      </c>
      <c r="E119" t="n">
        <v>11.05</v>
      </c>
      <c r="F119" t="n">
        <v>7.95</v>
      </c>
      <c r="G119" t="n">
        <v>95.34999999999999</v>
      </c>
      <c r="H119" t="n">
        <v>1.67</v>
      </c>
      <c r="I119" t="n">
        <v>5</v>
      </c>
      <c r="J119" t="n">
        <v>323.49</v>
      </c>
      <c r="K119" t="n">
        <v>59.89</v>
      </c>
      <c r="L119" t="n">
        <v>30.25</v>
      </c>
      <c r="M119" t="n">
        <v>3</v>
      </c>
      <c r="N119" t="n">
        <v>98.34999999999999</v>
      </c>
      <c r="O119" t="n">
        <v>40131.01</v>
      </c>
      <c r="P119" t="n">
        <v>127.81</v>
      </c>
      <c r="Q119" t="n">
        <v>198.05</v>
      </c>
      <c r="R119" t="n">
        <v>30.27</v>
      </c>
      <c r="S119" t="n">
        <v>21.27</v>
      </c>
      <c r="T119" t="n">
        <v>1799.7</v>
      </c>
      <c r="U119" t="n">
        <v>0.7</v>
      </c>
      <c r="V119" t="n">
        <v>0.76</v>
      </c>
      <c r="W119" t="n">
        <v>0.11</v>
      </c>
      <c r="X119" t="n">
        <v>0.09</v>
      </c>
      <c r="Y119" t="n">
        <v>1</v>
      </c>
      <c r="Z119" t="n">
        <v>10</v>
      </c>
      <c r="AA119" t="n">
        <v>269.6158449357227</v>
      </c>
      <c r="AB119" t="n">
        <v>368.9002936526559</v>
      </c>
      <c r="AC119" t="n">
        <v>333.6929673812597</v>
      </c>
      <c r="AD119" t="n">
        <v>269615.8449357227</v>
      </c>
      <c r="AE119" t="n">
        <v>368900.2936526559</v>
      </c>
      <c r="AF119" t="n">
        <v>3.293120814101781e-06</v>
      </c>
      <c r="AG119" t="n">
        <v>9.592013888888889</v>
      </c>
      <c r="AH119" t="n">
        <v>333692.9673812597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9.1165</v>
      </c>
      <c r="E120" t="n">
        <v>10.97</v>
      </c>
      <c r="F120" t="n">
        <v>7.91</v>
      </c>
      <c r="G120" t="n">
        <v>118.71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127.23</v>
      </c>
      <c r="Q120" t="n">
        <v>198.05</v>
      </c>
      <c r="R120" t="n">
        <v>29.18</v>
      </c>
      <c r="S120" t="n">
        <v>21.27</v>
      </c>
      <c r="T120" t="n">
        <v>1255.57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268.3617520296437</v>
      </c>
      <c r="AB120" t="n">
        <v>367.1843884118843</v>
      </c>
      <c r="AC120" t="n">
        <v>332.1408257283791</v>
      </c>
      <c r="AD120" t="n">
        <v>268361.7520296437</v>
      </c>
      <c r="AE120" t="n">
        <v>367184.3884118843</v>
      </c>
      <c r="AF120" t="n">
        <v>3.317832139972911e-06</v>
      </c>
      <c r="AG120" t="n">
        <v>9.522569444444445</v>
      </c>
      <c r="AH120" t="n">
        <v>332140.8257283791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9.116899999999999</v>
      </c>
      <c r="E121" t="n">
        <v>10.97</v>
      </c>
      <c r="F121" t="n">
        <v>7.91</v>
      </c>
      <c r="G121" t="n">
        <v>118.7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127.47</v>
      </c>
      <c r="Q121" t="n">
        <v>198.05</v>
      </c>
      <c r="R121" t="n">
        <v>29.15</v>
      </c>
      <c r="S121" t="n">
        <v>21.27</v>
      </c>
      <c r="T121" t="n">
        <v>1241.63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268.500510083987</v>
      </c>
      <c r="AB121" t="n">
        <v>367.3742433034101</v>
      </c>
      <c r="AC121" t="n">
        <v>332.3125611355207</v>
      </c>
      <c r="AD121" t="n">
        <v>268500.510083987</v>
      </c>
      <c r="AE121" t="n">
        <v>367374.2433034101</v>
      </c>
      <c r="AF121" t="n">
        <v>3.317977714793948e-06</v>
      </c>
      <c r="AG121" t="n">
        <v>9.522569444444445</v>
      </c>
      <c r="AH121" t="n">
        <v>332312.5611355207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9.116199999999999</v>
      </c>
      <c r="E122" t="n">
        <v>10.97</v>
      </c>
      <c r="F122" t="n">
        <v>7.91</v>
      </c>
      <c r="G122" t="n">
        <v>118.71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127.53</v>
      </c>
      <c r="Q122" t="n">
        <v>198.05</v>
      </c>
      <c r="R122" t="n">
        <v>29.18</v>
      </c>
      <c r="S122" t="n">
        <v>21.27</v>
      </c>
      <c r="T122" t="n">
        <v>1259.92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268.5442137607277</v>
      </c>
      <c r="AB122" t="n">
        <v>367.4340406019969</v>
      </c>
      <c r="AC122" t="n">
        <v>332.3666514638564</v>
      </c>
      <c r="AD122" t="n">
        <v>268544.2137607277</v>
      </c>
      <c r="AE122" t="n">
        <v>367434.0406019969</v>
      </c>
      <c r="AF122" t="n">
        <v>3.317722958857132e-06</v>
      </c>
      <c r="AG122" t="n">
        <v>9.522569444444445</v>
      </c>
      <c r="AH122" t="n">
        <v>332366.6514638565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9.117599999999999</v>
      </c>
      <c r="E123" t="n">
        <v>10.97</v>
      </c>
      <c r="F123" t="n">
        <v>7.91</v>
      </c>
      <c r="G123" t="n">
        <v>118.69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127.62</v>
      </c>
      <c r="Q123" t="n">
        <v>198.05</v>
      </c>
      <c r="R123" t="n">
        <v>29.14</v>
      </c>
      <c r="S123" t="n">
        <v>21.27</v>
      </c>
      <c r="T123" t="n">
        <v>1236.56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268.5821543589231</v>
      </c>
      <c r="AB123" t="n">
        <v>367.4859526022689</v>
      </c>
      <c r="AC123" t="n">
        <v>332.4136090556814</v>
      </c>
      <c r="AD123" t="n">
        <v>268582.1543589231</v>
      </c>
      <c r="AE123" t="n">
        <v>367485.9526022689</v>
      </c>
      <c r="AF123" t="n">
        <v>3.318232470730764e-06</v>
      </c>
      <c r="AG123" t="n">
        <v>9.522569444444445</v>
      </c>
      <c r="AH123" t="n">
        <v>332413.6090556814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9.116199999999999</v>
      </c>
      <c r="E124" t="n">
        <v>10.97</v>
      </c>
      <c r="F124" t="n">
        <v>7.91</v>
      </c>
      <c r="G124" t="n">
        <v>118.71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127.83</v>
      </c>
      <c r="Q124" t="n">
        <v>198.05</v>
      </c>
      <c r="R124" t="n">
        <v>29.19</v>
      </c>
      <c r="S124" t="n">
        <v>21.27</v>
      </c>
      <c r="T124" t="n">
        <v>1260.6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268.7233001750328</v>
      </c>
      <c r="AB124" t="n">
        <v>367.6790745347842</v>
      </c>
      <c r="AC124" t="n">
        <v>332.5882997020057</v>
      </c>
      <c r="AD124" t="n">
        <v>268723.3001750328</v>
      </c>
      <c r="AE124" t="n">
        <v>367679.0745347842</v>
      </c>
      <c r="AF124" t="n">
        <v>3.317722958857132e-06</v>
      </c>
      <c r="AG124" t="n">
        <v>9.522569444444445</v>
      </c>
      <c r="AH124" t="n">
        <v>332588.2997020057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9.119</v>
      </c>
      <c r="E125" t="n">
        <v>10.97</v>
      </c>
      <c r="F125" t="n">
        <v>7.91</v>
      </c>
      <c r="G125" t="n">
        <v>118.66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127.9</v>
      </c>
      <c r="Q125" t="n">
        <v>198.05</v>
      </c>
      <c r="R125" t="n">
        <v>29</v>
      </c>
      <c r="S125" t="n">
        <v>21.27</v>
      </c>
      <c r="T125" t="n">
        <v>1167.8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268.7334698769612</v>
      </c>
      <c r="AB125" t="n">
        <v>367.6929891696182</v>
      </c>
      <c r="AC125" t="n">
        <v>332.6008863436205</v>
      </c>
      <c r="AD125" t="n">
        <v>268733.4698769613</v>
      </c>
      <c r="AE125" t="n">
        <v>367692.9891696182</v>
      </c>
      <c r="AF125" t="n">
        <v>3.318741982604395e-06</v>
      </c>
      <c r="AG125" t="n">
        <v>9.522569444444445</v>
      </c>
      <c r="AH125" t="n">
        <v>332600.8863436205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9.126200000000001</v>
      </c>
      <c r="E126" t="n">
        <v>10.96</v>
      </c>
      <c r="F126" t="n">
        <v>7.9</v>
      </c>
      <c r="G126" t="n">
        <v>118.53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127.8</v>
      </c>
      <c r="Q126" t="n">
        <v>198.05</v>
      </c>
      <c r="R126" t="n">
        <v>28.7</v>
      </c>
      <c r="S126" t="n">
        <v>21.27</v>
      </c>
      <c r="T126" t="n">
        <v>1017.84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268.5590113633526</v>
      </c>
      <c r="AB126" t="n">
        <v>367.4542873347325</v>
      </c>
      <c r="AC126" t="n">
        <v>332.3849658768361</v>
      </c>
      <c r="AD126" t="n">
        <v>268559.0113633526</v>
      </c>
      <c r="AE126" t="n">
        <v>367454.2873347325</v>
      </c>
      <c r="AF126" t="n">
        <v>3.321362329383072e-06</v>
      </c>
      <c r="AG126" t="n">
        <v>9.513888888888889</v>
      </c>
      <c r="AH126" t="n">
        <v>332384.9658768362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9.1287</v>
      </c>
      <c r="E127" t="n">
        <v>10.95</v>
      </c>
      <c r="F127" t="n">
        <v>7.9</v>
      </c>
      <c r="G127" t="n">
        <v>118.49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127.77</v>
      </c>
      <c r="Q127" t="n">
        <v>198.05</v>
      </c>
      <c r="R127" t="n">
        <v>28.68</v>
      </c>
      <c r="S127" t="n">
        <v>21.27</v>
      </c>
      <c r="T127" t="n">
        <v>1009.42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268.5129840981871</v>
      </c>
      <c r="AB127" t="n">
        <v>367.3913107999533</v>
      </c>
      <c r="AC127" t="n">
        <v>332.3279997341482</v>
      </c>
      <c r="AD127" t="n">
        <v>268512.9840981871</v>
      </c>
      <c r="AE127" t="n">
        <v>367391.3107999533</v>
      </c>
      <c r="AF127" t="n">
        <v>3.322272172014557e-06</v>
      </c>
      <c r="AG127" t="n">
        <v>9.505208333333334</v>
      </c>
      <c r="AH127" t="n">
        <v>332327.9997341483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9.124599999999999</v>
      </c>
      <c r="E128" t="n">
        <v>10.96</v>
      </c>
      <c r="F128" t="n">
        <v>7.9</v>
      </c>
      <c r="G128" t="n">
        <v>118.56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127.9</v>
      </c>
      <c r="Q128" t="n">
        <v>198.05</v>
      </c>
      <c r="R128" t="n">
        <v>28.86</v>
      </c>
      <c r="S128" t="n">
        <v>21.27</v>
      </c>
      <c r="T128" t="n">
        <v>1098.41</v>
      </c>
      <c r="U128" t="n">
        <v>0.74</v>
      </c>
      <c r="V128" t="n">
        <v>0.77</v>
      </c>
      <c r="W128" t="n">
        <v>0.11</v>
      </c>
      <c r="X128" t="n">
        <v>0.05</v>
      </c>
      <c r="Y128" t="n">
        <v>1</v>
      </c>
      <c r="Z128" t="n">
        <v>10</v>
      </c>
      <c r="AA128" t="n">
        <v>268.6366715866326</v>
      </c>
      <c r="AB128" t="n">
        <v>367.5605454783514</v>
      </c>
      <c r="AC128" t="n">
        <v>332.4810828923625</v>
      </c>
      <c r="AD128" t="n">
        <v>268636.6715866326</v>
      </c>
      <c r="AE128" t="n">
        <v>367560.5454783514</v>
      </c>
      <c r="AF128" t="n">
        <v>3.320780030098921e-06</v>
      </c>
      <c r="AG128" t="n">
        <v>9.513888888888889</v>
      </c>
      <c r="AH128" t="n">
        <v>332481.0828923624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9.117599999999999</v>
      </c>
      <c r="E129" t="n">
        <v>10.97</v>
      </c>
      <c r="F129" t="n">
        <v>7.91</v>
      </c>
      <c r="G129" t="n">
        <v>118.69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128.06</v>
      </c>
      <c r="Q129" t="n">
        <v>198.05</v>
      </c>
      <c r="R129" t="n">
        <v>29.16</v>
      </c>
      <c r="S129" t="n">
        <v>21.27</v>
      </c>
      <c r="T129" t="n">
        <v>1247.99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268.8447741019982</v>
      </c>
      <c r="AB129" t="n">
        <v>367.8452805207097</v>
      </c>
      <c r="AC129" t="n">
        <v>332.738643221906</v>
      </c>
      <c r="AD129" t="n">
        <v>268844.7741019982</v>
      </c>
      <c r="AE129" t="n">
        <v>367845.2805207096</v>
      </c>
      <c r="AF129" t="n">
        <v>3.318232470730764e-06</v>
      </c>
      <c r="AG129" t="n">
        <v>9.522569444444445</v>
      </c>
      <c r="AH129" t="n">
        <v>332738.643221906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9.114800000000001</v>
      </c>
      <c r="E130" t="n">
        <v>10.97</v>
      </c>
      <c r="F130" t="n">
        <v>7.92</v>
      </c>
      <c r="G130" t="n">
        <v>118.74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128.27</v>
      </c>
      <c r="Q130" t="n">
        <v>198.07</v>
      </c>
      <c r="R130" t="n">
        <v>29.23</v>
      </c>
      <c r="S130" t="n">
        <v>21.27</v>
      </c>
      <c r="T130" t="n">
        <v>1281.51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269.0354684197953</v>
      </c>
      <c r="AB130" t="n">
        <v>368.1061968991591</v>
      </c>
      <c r="AC130" t="n">
        <v>332.9746581073948</v>
      </c>
      <c r="AD130" t="n">
        <v>269035.4684197953</v>
      </c>
      <c r="AE130" t="n">
        <v>368106.1968991591</v>
      </c>
      <c r="AF130" t="n">
        <v>3.317213446983501e-06</v>
      </c>
      <c r="AG130" t="n">
        <v>9.522569444444445</v>
      </c>
      <c r="AH130" t="n">
        <v>332974.6581073948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9.1172</v>
      </c>
      <c r="E131" t="n">
        <v>10.97</v>
      </c>
      <c r="F131" t="n">
        <v>7.91</v>
      </c>
      <c r="G131" t="n">
        <v>118.7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128.26</v>
      </c>
      <c r="Q131" t="n">
        <v>198.05</v>
      </c>
      <c r="R131" t="n">
        <v>29.15</v>
      </c>
      <c r="S131" t="n">
        <v>21.27</v>
      </c>
      <c r="T131" t="n">
        <v>1244.33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268.9686730701736</v>
      </c>
      <c r="AB131" t="n">
        <v>368.0148045550039</v>
      </c>
      <c r="AC131" t="n">
        <v>332.8919881202958</v>
      </c>
      <c r="AD131" t="n">
        <v>268968.6730701736</v>
      </c>
      <c r="AE131" t="n">
        <v>368014.8045550039</v>
      </c>
      <c r="AF131" t="n">
        <v>3.318086895909726e-06</v>
      </c>
      <c r="AG131" t="n">
        <v>9.522569444444445</v>
      </c>
      <c r="AH131" t="n">
        <v>332891.9881202957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9.115500000000001</v>
      </c>
      <c r="E132" t="n">
        <v>10.97</v>
      </c>
      <c r="F132" t="n">
        <v>7.92</v>
      </c>
      <c r="G132" t="n">
        <v>118.72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128.34</v>
      </c>
      <c r="Q132" t="n">
        <v>198.05</v>
      </c>
      <c r="R132" t="n">
        <v>29.22</v>
      </c>
      <c r="S132" t="n">
        <v>21.27</v>
      </c>
      <c r="T132" t="n">
        <v>1276.44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269.069330378543</v>
      </c>
      <c r="AB132" t="n">
        <v>368.152528325002</v>
      </c>
      <c r="AC132" t="n">
        <v>333.0165677269818</v>
      </c>
      <c r="AD132" t="n">
        <v>269069.330378543</v>
      </c>
      <c r="AE132" t="n">
        <v>368152.5283250021</v>
      </c>
      <c r="AF132" t="n">
        <v>3.317468202920317e-06</v>
      </c>
      <c r="AG132" t="n">
        <v>9.522569444444445</v>
      </c>
      <c r="AH132" t="n">
        <v>333016.5677269818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9.1151</v>
      </c>
      <c r="E133" t="n">
        <v>10.97</v>
      </c>
      <c r="F133" t="n">
        <v>7.92</v>
      </c>
      <c r="G133" t="n">
        <v>118.73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128.28</v>
      </c>
      <c r="Q133" t="n">
        <v>198.05</v>
      </c>
      <c r="R133" t="n">
        <v>29.23</v>
      </c>
      <c r="S133" t="n">
        <v>21.27</v>
      </c>
      <c r="T133" t="n">
        <v>1280.92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269.0380407895917</v>
      </c>
      <c r="AB133" t="n">
        <v>368.1097165289996</v>
      </c>
      <c r="AC133" t="n">
        <v>332.9778418287032</v>
      </c>
      <c r="AD133" t="n">
        <v>269038.0407895917</v>
      </c>
      <c r="AE133" t="n">
        <v>368109.7165289996</v>
      </c>
      <c r="AF133" t="n">
        <v>3.317322628099279e-06</v>
      </c>
      <c r="AG133" t="n">
        <v>9.522569444444445</v>
      </c>
      <c r="AH133" t="n">
        <v>332977.8418287032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9.1142</v>
      </c>
      <c r="E134" t="n">
        <v>10.97</v>
      </c>
      <c r="F134" t="n">
        <v>7.92</v>
      </c>
      <c r="G134" t="n">
        <v>118.75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128.35</v>
      </c>
      <c r="Q134" t="n">
        <v>198.05</v>
      </c>
      <c r="R134" t="n">
        <v>29.26</v>
      </c>
      <c r="S134" t="n">
        <v>21.27</v>
      </c>
      <c r="T134" t="n">
        <v>1299.74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269.0900317430526</v>
      </c>
      <c r="AB134" t="n">
        <v>368.1808528452038</v>
      </c>
      <c r="AC134" t="n">
        <v>333.0421889947293</v>
      </c>
      <c r="AD134" t="n">
        <v>269090.0317430526</v>
      </c>
      <c r="AE134" t="n">
        <v>368180.8528452038</v>
      </c>
      <c r="AF134" t="n">
        <v>3.316995084751944e-06</v>
      </c>
      <c r="AG134" t="n">
        <v>9.522569444444445</v>
      </c>
      <c r="AH134" t="n">
        <v>333042.1889947293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9.116</v>
      </c>
      <c r="E135" t="n">
        <v>10.97</v>
      </c>
      <c r="F135" t="n">
        <v>7.91</v>
      </c>
      <c r="G135" t="n">
        <v>118.72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128.32</v>
      </c>
      <c r="Q135" t="n">
        <v>198.05</v>
      </c>
      <c r="R135" t="n">
        <v>29.11</v>
      </c>
      <c r="S135" t="n">
        <v>21.27</v>
      </c>
      <c r="T135" t="n">
        <v>1221.6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269.0180725952447</v>
      </c>
      <c r="AB135" t="n">
        <v>368.0823951645596</v>
      </c>
      <c r="AC135" t="n">
        <v>332.9531279769394</v>
      </c>
      <c r="AD135" t="n">
        <v>269018.0725952447</v>
      </c>
      <c r="AE135" t="n">
        <v>368082.3951645596</v>
      </c>
      <c r="AF135" t="n">
        <v>3.317650171446614e-06</v>
      </c>
      <c r="AG135" t="n">
        <v>9.522569444444445</v>
      </c>
      <c r="AH135" t="n">
        <v>332953.1279769394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9.123900000000001</v>
      </c>
      <c r="E136" t="n">
        <v>10.96</v>
      </c>
      <c r="F136" t="n">
        <v>7.91</v>
      </c>
      <c r="G136" t="n">
        <v>118.58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128.21</v>
      </c>
      <c r="Q136" t="n">
        <v>198.05</v>
      </c>
      <c r="R136" t="n">
        <v>28.8</v>
      </c>
      <c r="S136" t="n">
        <v>21.27</v>
      </c>
      <c r="T136" t="n">
        <v>1066.7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268.8630863836705</v>
      </c>
      <c r="AB136" t="n">
        <v>367.8703361923746</v>
      </c>
      <c r="AC136" t="n">
        <v>332.7613076154332</v>
      </c>
      <c r="AD136" t="n">
        <v>268863.0863836705</v>
      </c>
      <c r="AE136" t="n">
        <v>367870.3361923746</v>
      </c>
      <c r="AF136" t="n">
        <v>3.320525274162106e-06</v>
      </c>
      <c r="AG136" t="n">
        <v>9.513888888888889</v>
      </c>
      <c r="AH136" t="n">
        <v>332761.3076154332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9.126200000000001</v>
      </c>
      <c r="E137" t="n">
        <v>10.96</v>
      </c>
      <c r="F137" t="n">
        <v>7.9</v>
      </c>
      <c r="G137" t="n">
        <v>118.53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128.23</v>
      </c>
      <c r="Q137" t="n">
        <v>198.06</v>
      </c>
      <c r="R137" t="n">
        <v>28.73</v>
      </c>
      <c r="S137" t="n">
        <v>21.27</v>
      </c>
      <c r="T137" t="n">
        <v>1035.18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268.8154206228244</v>
      </c>
      <c r="AB137" t="n">
        <v>367.80511779552</v>
      </c>
      <c r="AC137" t="n">
        <v>332.7023135708398</v>
      </c>
      <c r="AD137" t="n">
        <v>268815.4206228245</v>
      </c>
      <c r="AE137" t="n">
        <v>367805.11779552</v>
      </c>
      <c r="AF137" t="n">
        <v>3.321362329383072e-06</v>
      </c>
      <c r="AG137" t="n">
        <v>9.513888888888889</v>
      </c>
      <c r="AH137" t="n">
        <v>332702.3135708398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9.125</v>
      </c>
      <c r="E138" t="n">
        <v>10.96</v>
      </c>
      <c r="F138" t="n">
        <v>7.9</v>
      </c>
      <c r="G138" t="n">
        <v>118.55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128.37</v>
      </c>
      <c r="Q138" t="n">
        <v>198.05</v>
      </c>
      <c r="R138" t="n">
        <v>28.85</v>
      </c>
      <c r="S138" t="n">
        <v>21.27</v>
      </c>
      <c r="T138" t="n">
        <v>1094.93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268.9124615930128</v>
      </c>
      <c r="AB138" t="n">
        <v>367.9378935320773</v>
      </c>
      <c r="AC138" t="n">
        <v>332.822417377452</v>
      </c>
      <c r="AD138" t="n">
        <v>268912.4615930128</v>
      </c>
      <c r="AE138" t="n">
        <v>367937.8935320773</v>
      </c>
      <c r="AF138" t="n">
        <v>3.320925604919959e-06</v>
      </c>
      <c r="AG138" t="n">
        <v>9.513888888888889</v>
      </c>
      <c r="AH138" t="n">
        <v>332822.417377452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9.118499999999999</v>
      </c>
      <c r="E139" t="n">
        <v>10.97</v>
      </c>
      <c r="F139" t="n">
        <v>7.91</v>
      </c>
      <c r="G139" t="n">
        <v>118.67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128.53</v>
      </c>
      <c r="Q139" t="n">
        <v>198.05</v>
      </c>
      <c r="R139" t="n">
        <v>29.11</v>
      </c>
      <c r="S139" t="n">
        <v>21.27</v>
      </c>
      <c r="T139" t="n">
        <v>1225.07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269.1151009779255</v>
      </c>
      <c r="AB139" t="n">
        <v>368.2151536783334</v>
      </c>
      <c r="AC139" t="n">
        <v>333.0732162044864</v>
      </c>
      <c r="AD139" t="n">
        <v>269115.1009779255</v>
      </c>
      <c r="AE139" t="n">
        <v>368215.1536783334</v>
      </c>
      <c r="AF139" t="n">
        <v>3.318560014078098e-06</v>
      </c>
      <c r="AG139" t="n">
        <v>9.522569444444445</v>
      </c>
      <c r="AH139" t="n">
        <v>333073.2162044864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9.1135</v>
      </c>
      <c r="E140" t="n">
        <v>10.97</v>
      </c>
      <c r="F140" t="n">
        <v>7.92</v>
      </c>
      <c r="G140" t="n">
        <v>118.76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128.71</v>
      </c>
      <c r="Q140" t="n">
        <v>198.05</v>
      </c>
      <c r="R140" t="n">
        <v>29.28</v>
      </c>
      <c r="S140" t="n">
        <v>21.27</v>
      </c>
      <c r="T140" t="n">
        <v>1309.91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269.3129331193794</v>
      </c>
      <c r="AB140" t="n">
        <v>368.4858363420087</v>
      </c>
      <c r="AC140" t="n">
        <v>333.3180652946461</v>
      </c>
      <c r="AD140" t="n">
        <v>269312.9331193793</v>
      </c>
      <c r="AE140" t="n">
        <v>368485.8363420087</v>
      </c>
      <c r="AF140" t="n">
        <v>3.316740328815129e-06</v>
      </c>
      <c r="AG140" t="n">
        <v>9.522569444444445</v>
      </c>
      <c r="AH140" t="n">
        <v>333318.0652946461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9.1158</v>
      </c>
      <c r="E141" t="n">
        <v>10.97</v>
      </c>
      <c r="F141" t="n">
        <v>7.91</v>
      </c>
      <c r="G141" t="n">
        <v>118.72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128.69</v>
      </c>
      <c r="Q141" t="n">
        <v>198.05</v>
      </c>
      <c r="R141" t="n">
        <v>29.2</v>
      </c>
      <c r="S141" t="n">
        <v>21.27</v>
      </c>
      <c r="T141" t="n">
        <v>1268.6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269.2412202409919</v>
      </c>
      <c r="AB141" t="n">
        <v>368.3877156180502</v>
      </c>
      <c r="AC141" t="n">
        <v>333.2293090748689</v>
      </c>
      <c r="AD141" t="n">
        <v>269241.2202409919</v>
      </c>
      <c r="AE141" t="n">
        <v>368387.7156180502</v>
      </c>
      <c r="AF141" t="n">
        <v>3.317577384036095e-06</v>
      </c>
      <c r="AG141" t="n">
        <v>9.522569444444445</v>
      </c>
      <c r="AH141" t="n">
        <v>333229.3090748689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9.114800000000001</v>
      </c>
      <c r="E142" t="n">
        <v>10.97</v>
      </c>
      <c r="F142" t="n">
        <v>7.92</v>
      </c>
      <c r="G142" t="n">
        <v>118.74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128.8</v>
      </c>
      <c r="Q142" t="n">
        <v>198.05</v>
      </c>
      <c r="R142" t="n">
        <v>29.23</v>
      </c>
      <c r="S142" t="n">
        <v>21.27</v>
      </c>
      <c r="T142" t="n">
        <v>1283.6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269.351903014135</v>
      </c>
      <c r="AB142" t="n">
        <v>368.5391566712439</v>
      </c>
      <c r="AC142" t="n">
        <v>333.3662968064946</v>
      </c>
      <c r="AD142" t="n">
        <v>269351.903014135</v>
      </c>
      <c r="AE142" t="n">
        <v>368539.1566712439</v>
      </c>
      <c r="AF142" t="n">
        <v>3.317213446983501e-06</v>
      </c>
      <c r="AG142" t="n">
        <v>9.522569444444445</v>
      </c>
      <c r="AH142" t="n">
        <v>333366.2968064946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9.1137</v>
      </c>
      <c r="E143" t="n">
        <v>10.97</v>
      </c>
      <c r="F143" t="n">
        <v>7.92</v>
      </c>
      <c r="G143" t="n">
        <v>118.76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128.79</v>
      </c>
      <c r="Q143" t="n">
        <v>198.05</v>
      </c>
      <c r="R143" t="n">
        <v>29.29</v>
      </c>
      <c r="S143" t="n">
        <v>21.27</v>
      </c>
      <c r="T143" t="n">
        <v>1314.12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269.3584308945887</v>
      </c>
      <c r="AB143" t="n">
        <v>368.5480884052702</v>
      </c>
      <c r="AC143" t="n">
        <v>333.3743761083613</v>
      </c>
      <c r="AD143" t="n">
        <v>269358.4308945886</v>
      </c>
      <c r="AE143" t="n">
        <v>368548.0884052702</v>
      </c>
      <c r="AF143" t="n">
        <v>3.316813116225647e-06</v>
      </c>
      <c r="AG143" t="n">
        <v>9.522569444444445</v>
      </c>
      <c r="AH143" t="n">
        <v>333374.3761083613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9.1142</v>
      </c>
      <c r="E144" t="n">
        <v>10.97</v>
      </c>
      <c r="F144" t="n">
        <v>7.92</v>
      </c>
      <c r="G144" t="n">
        <v>118.75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128.73</v>
      </c>
      <c r="Q144" t="n">
        <v>198.05</v>
      </c>
      <c r="R144" t="n">
        <v>29.28</v>
      </c>
      <c r="S144" t="n">
        <v>21.27</v>
      </c>
      <c r="T144" t="n">
        <v>1309.67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269.3169243123889</v>
      </c>
      <c r="AB144" t="n">
        <v>368.4912972683634</v>
      </c>
      <c r="AC144" t="n">
        <v>333.3230050378539</v>
      </c>
      <c r="AD144" t="n">
        <v>269316.9243123889</v>
      </c>
      <c r="AE144" t="n">
        <v>368491.2972683634</v>
      </c>
      <c r="AF144" t="n">
        <v>3.316995084751944e-06</v>
      </c>
      <c r="AG144" t="n">
        <v>9.522569444444445</v>
      </c>
      <c r="AH144" t="n">
        <v>333323.005037854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9.112500000000001</v>
      </c>
      <c r="E145" t="n">
        <v>10.97</v>
      </c>
      <c r="F145" t="n">
        <v>7.92</v>
      </c>
      <c r="G145" t="n">
        <v>118.78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128.86</v>
      </c>
      <c r="Q145" t="n">
        <v>198.05</v>
      </c>
      <c r="R145" t="n">
        <v>29.32</v>
      </c>
      <c r="S145" t="n">
        <v>21.27</v>
      </c>
      <c r="T145" t="n">
        <v>1327.53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269.4138726905401</v>
      </c>
      <c r="AB145" t="n">
        <v>368.6239463164106</v>
      </c>
      <c r="AC145" t="n">
        <v>333.4429942469296</v>
      </c>
      <c r="AD145" t="n">
        <v>269413.8726905402</v>
      </c>
      <c r="AE145" t="n">
        <v>368623.9463164106</v>
      </c>
      <c r="AF145" t="n">
        <v>3.316376391762535e-06</v>
      </c>
      <c r="AG145" t="n">
        <v>9.522569444444445</v>
      </c>
      <c r="AH145" t="n">
        <v>333442.9942469296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9.1188</v>
      </c>
      <c r="E146" t="n">
        <v>10.97</v>
      </c>
      <c r="F146" t="n">
        <v>7.91</v>
      </c>
      <c r="G146" t="n">
        <v>118.67</v>
      </c>
      <c r="H146" t="n">
        <v>1.94</v>
      </c>
      <c r="I146" t="n">
        <v>4</v>
      </c>
      <c r="J146" t="n">
        <v>339.4</v>
      </c>
      <c r="K146" t="n">
        <v>59.89</v>
      </c>
      <c r="L146" t="n">
        <v>37</v>
      </c>
      <c r="M146" t="n">
        <v>2</v>
      </c>
      <c r="N146" t="n">
        <v>107.51</v>
      </c>
      <c r="O146" t="n">
        <v>42093.75</v>
      </c>
      <c r="P146" t="n">
        <v>128.62</v>
      </c>
      <c r="Q146" t="n">
        <v>198.05</v>
      </c>
      <c r="R146" t="n">
        <v>29.01</v>
      </c>
      <c r="S146" t="n">
        <v>21.27</v>
      </c>
      <c r="T146" t="n">
        <v>1175.45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269.1654124447326</v>
      </c>
      <c r="AB146" t="n">
        <v>368.2839920468041</v>
      </c>
      <c r="AC146" t="n">
        <v>333.1354847356856</v>
      </c>
      <c r="AD146" t="n">
        <v>269165.4124447326</v>
      </c>
      <c r="AE146" t="n">
        <v>368283.9920468042</v>
      </c>
      <c r="AF146" t="n">
        <v>3.318669195193877e-06</v>
      </c>
      <c r="AG146" t="n">
        <v>9.522569444444445</v>
      </c>
      <c r="AH146" t="n">
        <v>333135.4847356856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9.1236</v>
      </c>
      <c r="E147" t="n">
        <v>10.96</v>
      </c>
      <c r="F147" t="n">
        <v>7.91</v>
      </c>
      <c r="G147" t="n">
        <v>118.58</v>
      </c>
      <c r="H147" t="n">
        <v>1.95</v>
      </c>
      <c r="I147" t="n">
        <v>4</v>
      </c>
      <c r="J147" t="n">
        <v>340.01</v>
      </c>
      <c r="K147" t="n">
        <v>59.89</v>
      </c>
      <c r="L147" t="n">
        <v>37.25</v>
      </c>
      <c r="M147" t="n">
        <v>2</v>
      </c>
      <c r="N147" t="n">
        <v>107.87</v>
      </c>
      <c r="O147" t="n">
        <v>42168.82</v>
      </c>
      <c r="P147" t="n">
        <v>128.44</v>
      </c>
      <c r="Q147" t="n">
        <v>198.05</v>
      </c>
      <c r="R147" t="n">
        <v>28.8</v>
      </c>
      <c r="S147" t="n">
        <v>21.27</v>
      </c>
      <c r="T147" t="n">
        <v>1069.9</v>
      </c>
      <c r="U147" t="n">
        <v>0.74</v>
      </c>
      <c r="V147" t="n">
        <v>0.77</v>
      </c>
      <c r="W147" t="n">
        <v>0.12</v>
      </c>
      <c r="X147" t="n">
        <v>0.05</v>
      </c>
      <c r="Y147" t="n">
        <v>1</v>
      </c>
      <c r="Z147" t="n">
        <v>10</v>
      </c>
      <c r="AA147" t="n">
        <v>269.0036636704354</v>
      </c>
      <c r="AB147" t="n">
        <v>368.0626802379584</v>
      </c>
      <c r="AC147" t="n">
        <v>332.935294615263</v>
      </c>
      <c r="AD147" t="n">
        <v>269003.6636704354</v>
      </c>
      <c r="AE147" t="n">
        <v>368062.6802379584</v>
      </c>
      <c r="AF147" t="n">
        <v>3.320416093046328e-06</v>
      </c>
      <c r="AG147" t="n">
        <v>9.513888888888889</v>
      </c>
      <c r="AH147" t="n">
        <v>332935.2946152631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9.1248</v>
      </c>
      <c r="E148" t="n">
        <v>10.96</v>
      </c>
      <c r="F148" t="n">
        <v>7.9</v>
      </c>
      <c r="G148" t="n">
        <v>118.56</v>
      </c>
      <c r="H148" t="n">
        <v>1.96</v>
      </c>
      <c r="I148" t="n">
        <v>4</v>
      </c>
      <c r="J148" t="n">
        <v>340.62</v>
      </c>
      <c r="K148" t="n">
        <v>59.89</v>
      </c>
      <c r="L148" t="n">
        <v>37.5</v>
      </c>
      <c r="M148" t="n">
        <v>2</v>
      </c>
      <c r="N148" t="n">
        <v>108.23</v>
      </c>
      <c r="O148" t="n">
        <v>42244.08</v>
      </c>
      <c r="P148" t="n">
        <v>128.45</v>
      </c>
      <c r="Q148" t="n">
        <v>198.05</v>
      </c>
      <c r="R148" t="n">
        <v>28.84</v>
      </c>
      <c r="S148" t="n">
        <v>21.27</v>
      </c>
      <c r="T148" t="n">
        <v>1088.46</v>
      </c>
      <c r="U148" t="n">
        <v>0.74</v>
      </c>
      <c r="V148" t="n">
        <v>0.77</v>
      </c>
      <c r="W148" t="n">
        <v>0.11</v>
      </c>
      <c r="X148" t="n">
        <v>0.05</v>
      </c>
      <c r="Y148" t="n">
        <v>1</v>
      </c>
      <c r="Z148" t="n">
        <v>10</v>
      </c>
      <c r="AA148" t="n">
        <v>268.9624331214281</v>
      </c>
      <c r="AB148" t="n">
        <v>368.0062667818431</v>
      </c>
      <c r="AC148" t="n">
        <v>332.8842651802227</v>
      </c>
      <c r="AD148" t="n">
        <v>268962.4331214281</v>
      </c>
      <c r="AE148" t="n">
        <v>368006.2667818432</v>
      </c>
      <c r="AF148" t="n">
        <v>3.320852817509441e-06</v>
      </c>
      <c r="AG148" t="n">
        <v>9.513888888888889</v>
      </c>
      <c r="AH148" t="n">
        <v>332884.2651802227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9.1213</v>
      </c>
      <c r="E149" t="n">
        <v>10.96</v>
      </c>
      <c r="F149" t="n">
        <v>7.91</v>
      </c>
      <c r="G149" t="n">
        <v>118.62</v>
      </c>
      <c r="H149" t="n">
        <v>1.97</v>
      </c>
      <c r="I149" t="n">
        <v>4</v>
      </c>
      <c r="J149" t="n">
        <v>341.23</v>
      </c>
      <c r="K149" t="n">
        <v>59.89</v>
      </c>
      <c r="L149" t="n">
        <v>37.75</v>
      </c>
      <c r="M149" t="n">
        <v>2</v>
      </c>
      <c r="N149" t="n">
        <v>108.59</v>
      </c>
      <c r="O149" t="n">
        <v>42319.51</v>
      </c>
      <c r="P149" t="n">
        <v>128.47</v>
      </c>
      <c r="Q149" t="n">
        <v>198.05</v>
      </c>
      <c r="R149" t="n">
        <v>29.02</v>
      </c>
      <c r="S149" t="n">
        <v>21.27</v>
      </c>
      <c r="T149" t="n">
        <v>1179.31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269.0475871209021</v>
      </c>
      <c r="AB149" t="n">
        <v>368.1227782406528</v>
      </c>
      <c r="AC149" t="n">
        <v>332.9896569489284</v>
      </c>
      <c r="AD149" t="n">
        <v>269047.5871209021</v>
      </c>
      <c r="AE149" t="n">
        <v>368122.7782406529</v>
      </c>
      <c r="AF149" t="n">
        <v>3.319579037825362e-06</v>
      </c>
      <c r="AG149" t="n">
        <v>9.513888888888889</v>
      </c>
      <c r="AH149" t="n">
        <v>332989.6569489284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9.114800000000001</v>
      </c>
      <c r="E150" t="n">
        <v>10.97</v>
      </c>
      <c r="F150" t="n">
        <v>7.92</v>
      </c>
      <c r="G150" t="n">
        <v>118.74</v>
      </c>
      <c r="H150" t="n">
        <v>1.98</v>
      </c>
      <c r="I150" t="n">
        <v>4</v>
      </c>
      <c r="J150" t="n">
        <v>341.84</v>
      </c>
      <c r="K150" t="n">
        <v>59.89</v>
      </c>
      <c r="L150" t="n">
        <v>38</v>
      </c>
      <c r="M150" t="n">
        <v>2</v>
      </c>
      <c r="N150" t="n">
        <v>108.96</v>
      </c>
      <c r="O150" t="n">
        <v>42395.13</v>
      </c>
      <c r="P150" t="n">
        <v>128.69</v>
      </c>
      <c r="Q150" t="n">
        <v>198.05</v>
      </c>
      <c r="R150" t="n">
        <v>29.26</v>
      </c>
      <c r="S150" t="n">
        <v>21.27</v>
      </c>
      <c r="T150" t="n">
        <v>1296.42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269.2862279096494</v>
      </c>
      <c r="AB150" t="n">
        <v>368.4492970959055</v>
      </c>
      <c r="AC150" t="n">
        <v>333.2850133029079</v>
      </c>
      <c r="AD150" t="n">
        <v>269286.2279096494</v>
      </c>
      <c r="AE150" t="n">
        <v>368449.2970959055</v>
      </c>
      <c r="AF150" t="n">
        <v>3.317213446983501e-06</v>
      </c>
      <c r="AG150" t="n">
        <v>9.522569444444445</v>
      </c>
      <c r="AH150" t="n">
        <v>333285.0133029079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9.113</v>
      </c>
      <c r="E151" t="n">
        <v>10.97</v>
      </c>
      <c r="F151" t="n">
        <v>7.92</v>
      </c>
      <c r="G151" t="n">
        <v>118.77</v>
      </c>
      <c r="H151" t="n">
        <v>1.99</v>
      </c>
      <c r="I151" t="n">
        <v>4</v>
      </c>
      <c r="J151" t="n">
        <v>342.46</v>
      </c>
      <c r="K151" t="n">
        <v>59.89</v>
      </c>
      <c r="L151" t="n">
        <v>38.25</v>
      </c>
      <c r="M151" t="n">
        <v>2</v>
      </c>
      <c r="N151" t="n">
        <v>109.32</v>
      </c>
      <c r="O151" t="n">
        <v>42470.94</v>
      </c>
      <c r="P151" t="n">
        <v>128.63</v>
      </c>
      <c r="Q151" t="n">
        <v>198.05</v>
      </c>
      <c r="R151" t="n">
        <v>29.31</v>
      </c>
      <c r="S151" t="n">
        <v>21.27</v>
      </c>
      <c r="T151" t="n">
        <v>1322.79</v>
      </c>
      <c r="U151" t="n">
        <v>0.73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269.2708396642298</v>
      </c>
      <c r="AB151" t="n">
        <v>368.428242219641</v>
      </c>
      <c r="AC151" t="n">
        <v>333.2659678744833</v>
      </c>
      <c r="AD151" t="n">
        <v>269270.8396642298</v>
      </c>
      <c r="AE151" t="n">
        <v>368428.242219641</v>
      </c>
      <c r="AF151" t="n">
        <v>3.316558360288832e-06</v>
      </c>
      <c r="AG151" t="n">
        <v>9.522569444444445</v>
      </c>
      <c r="AH151" t="n">
        <v>333265.9678744833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9.1142</v>
      </c>
      <c r="E152" t="n">
        <v>10.97</v>
      </c>
      <c r="F152" t="n">
        <v>7.92</v>
      </c>
      <c r="G152" t="n">
        <v>118.75</v>
      </c>
      <c r="H152" t="n">
        <v>2</v>
      </c>
      <c r="I152" t="n">
        <v>4</v>
      </c>
      <c r="J152" t="n">
        <v>343.08</v>
      </c>
      <c r="K152" t="n">
        <v>59.89</v>
      </c>
      <c r="L152" t="n">
        <v>38.5</v>
      </c>
      <c r="M152" t="n">
        <v>2</v>
      </c>
      <c r="N152" t="n">
        <v>109.69</v>
      </c>
      <c r="O152" t="n">
        <v>42546.93</v>
      </c>
      <c r="P152" t="n">
        <v>128.63</v>
      </c>
      <c r="Q152" t="n">
        <v>198.07</v>
      </c>
      <c r="R152" t="n">
        <v>29.27</v>
      </c>
      <c r="S152" t="n">
        <v>21.27</v>
      </c>
      <c r="T152" t="n">
        <v>1300.97</v>
      </c>
      <c r="U152" t="n">
        <v>0.73</v>
      </c>
      <c r="V152" t="n">
        <v>0.77</v>
      </c>
      <c r="W152" t="n">
        <v>0.11</v>
      </c>
      <c r="X152" t="n">
        <v>0.06</v>
      </c>
      <c r="Y152" t="n">
        <v>1</v>
      </c>
      <c r="Z152" t="n">
        <v>10</v>
      </c>
      <c r="AA152" t="n">
        <v>269.2572157415109</v>
      </c>
      <c r="AB152" t="n">
        <v>368.4096013675319</v>
      </c>
      <c r="AC152" t="n">
        <v>333.2491060791369</v>
      </c>
      <c r="AD152" t="n">
        <v>269257.2157415109</v>
      </c>
      <c r="AE152" t="n">
        <v>368409.6013675319</v>
      </c>
      <c r="AF152" t="n">
        <v>3.316995084751944e-06</v>
      </c>
      <c r="AG152" t="n">
        <v>9.522569444444445</v>
      </c>
      <c r="AH152" t="n">
        <v>333249.1060791369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9.113200000000001</v>
      </c>
      <c r="E153" t="n">
        <v>10.97</v>
      </c>
      <c r="F153" t="n">
        <v>7.92</v>
      </c>
      <c r="G153" t="n">
        <v>118.77</v>
      </c>
      <c r="H153" t="n">
        <v>2.01</v>
      </c>
      <c r="I153" t="n">
        <v>4</v>
      </c>
      <c r="J153" t="n">
        <v>343.69</v>
      </c>
      <c r="K153" t="n">
        <v>59.89</v>
      </c>
      <c r="L153" t="n">
        <v>38.75</v>
      </c>
      <c r="M153" t="n">
        <v>2</v>
      </c>
      <c r="N153" t="n">
        <v>110.06</v>
      </c>
      <c r="O153" t="n">
        <v>42623.24</v>
      </c>
      <c r="P153" t="n">
        <v>128.51</v>
      </c>
      <c r="Q153" t="n">
        <v>198.05</v>
      </c>
      <c r="R153" t="n">
        <v>29.35</v>
      </c>
      <c r="S153" t="n">
        <v>21.27</v>
      </c>
      <c r="T153" t="n">
        <v>1341.35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269.1969106139757</v>
      </c>
      <c r="AB153" t="n">
        <v>368.3270892315637</v>
      </c>
      <c r="AC153" t="n">
        <v>333.1744687856191</v>
      </c>
      <c r="AD153" t="n">
        <v>269196.9106139757</v>
      </c>
      <c r="AE153" t="n">
        <v>368327.0892315637</v>
      </c>
      <c r="AF153" t="n">
        <v>3.316631147699351e-06</v>
      </c>
      <c r="AG153" t="n">
        <v>9.522569444444445</v>
      </c>
      <c r="AH153" t="n">
        <v>333174.4687856191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9.113</v>
      </c>
      <c r="E154" t="n">
        <v>10.97</v>
      </c>
      <c r="F154" t="n">
        <v>7.92</v>
      </c>
      <c r="G154" t="n">
        <v>118.77</v>
      </c>
      <c r="H154" t="n">
        <v>2.02</v>
      </c>
      <c r="I154" t="n">
        <v>4</v>
      </c>
      <c r="J154" t="n">
        <v>344.31</v>
      </c>
      <c r="K154" t="n">
        <v>59.89</v>
      </c>
      <c r="L154" t="n">
        <v>39</v>
      </c>
      <c r="M154" t="n">
        <v>2</v>
      </c>
      <c r="N154" t="n">
        <v>110.43</v>
      </c>
      <c r="O154" t="n">
        <v>42699.62</v>
      </c>
      <c r="P154" t="n">
        <v>128.5</v>
      </c>
      <c r="Q154" t="n">
        <v>198.05</v>
      </c>
      <c r="R154" t="n">
        <v>29.33</v>
      </c>
      <c r="S154" t="n">
        <v>21.27</v>
      </c>
      <c r="T154" t="n">
        <v>1334.07</v>
      </c>
      <c r="U154" t="n">
        <v>0.73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269.1932083009352</v>
      </c>
      <c r="AB154" t="n">
        <v>368.3220235635272</v>
      </c>
      <c r="AC154" t="n">
        <v>333.1698865778302</v>
      </c>
      <c r="AD154" t="n">
        <v>269193.2083009352</v>
      </c>
      <c r="AE154" t="n">
        <v>368322.0235635272</v>
      </c>
      <c r="AF154" t="n">
        <v>3.316558360288832e-06</v>
      </c>
      <c r="AG154" t="n">
        <v>9.522569444444445</v>
      </c>
      <c r="AH154" t="n">
        <v>333169.8865778302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9.110900000000001</v>
      </c>
      <c r="E155" t="n">
        <v>10.98</v>
      </c>
      <c r="F155" t="n">
        <v>7.92</v>
      </c>
      <c r="G155" t="n">
        <v>118.81</v>
      </c>
      <c r="H155" t="n">
        <v>2.03</v>
      </c>
      <c r="I155" t="n">
        <v>4</v>
      </c>
      <c r="J155" t="n">
        <v>344.93</v>
      </c>
      <c r="K155" t="n">
        <v>59.89</v>
      </c>
      <c r="L155" t="n">
        <v>39.25</v>
      </c>
      <c r="M155" t="n">
        <v>2</v>
      </c>
      <c r="N155" t="n">
        <v>110.8</v>
      </c>
      <c r="O155" t="n">
        <v>42776.18</v>
      </c>
      <c r="P155" t="n">
        <v>128.36</v>
      </c>
      <c r="Q155" t="n">
        <v>198.06</v>
      </c>
      <c r="R155" t="n">
        <v>29.39</v>
      </c>
      <c r="S155" t="n">
        <v>21.27</v>
      </c>
      <c r="T155" t="n">
        <v>1363.98</v>
      </c>
      <c r="U155" t="n">
        <v>0.72</v>
      </c>
      <c r="V155" t="n">
        <v>0.77</v>
      </c>
      <c r="W155" t="n">
        <v>0.12</v>
      </c>
      <c r="X155" t="n">
        <v>0.07000000000000001</v>
      </c>
      <c r="Y155" t="n">
        <v>1</v>
      </c>
      <c r="Z155" t="n">
        <v>10</v>
      </c>
      <c r="AA155" t="n">
        <v>269.1334186312583</v>
      </c>
      <c r="AB155" t="n">
        <v>368.2402166997413</v>
      </c>
      <c r="AC155" t="n">
        <v>333.0958872463073</v>
      </c>
      <c r="AD155" t="n">
        <v>269133.4186312584</v>
      </c>
      <c r="AE155" t="n">
        <v>368240.2166997413</v>
      </c>
      <c r="AF155" t="n">
        <v>3.315794092478385e-06</v>
      </c>
      <c r="AG155" t="n">
        <v>9.53125</v>
      </c>
      <c r="AH155" t="n">
        <v>333095.8872463073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9.1144</v>
      </c>
      <c r="E156" t="n">
        <v>10.97</v>
      </c>
      <c r="F156" t="n">
        <v>7.92</v>
      </c>
      <c r="G156" t="n">
        <v>118.75</v>
      </c>
      <c r="H156" t="n">
        <v>2.04</v>
      </c>
      <c r="I156" t="n">
        <v>4</v>
      </c>
      <c r="J156" t="n">
        <v>345.56</v>
      </c>
      <c r="K156" t="n">
        <v>59.89</v>
      </c>
      <c r="L156" t="n">
        <v>39.5</v>
      </c>
      <c r="M156" t="n">
        <v>2</v>
      </c>
      <c r="N156" t="n">
        <v>111.17</v>
      </c>
      <c r="O156" t="n">
        <v>42852.94</v>
      </c>
      <c r="P156" t="n">
        <v>128.2</v>
      </c>
      <c r="Q156" t="n">
        <v>198.05</v>
      </c>
      <c r="R156" t="n">
        <v>29.21</v>
      </c>
      <c r="S156" t="n">
        <v>21.27</v>
      </c>
      <c r="T156" t="n">
        <v>1274.7</v>
      </c>
      <c r="U156" t="n">
        <v>0.73</v>
      </c>
      <c r="V156" t="n">
        <v>0.77</v>
      </c>
      <c r="W156" t="n">
        <v>0.12</v>
      </c>
      <c r="X156" t="n">
        <v>0.06</v>
      </c>
      <c r="Y156" t="n">
        <v>1</v>
      </c>
      <c r="Z156" t="n">
        <v>10</v>
      </c>
      <c r="AA156" t="n">
        <v>268.9982042156016</v>
      </c>
      <c r="AB156" t="n">
        <v>368.0552103710007</v>
      </c>
      <c r="AC156" t="n">
        <v>332.9285376619237</v>
      </c>
      <c r="AD156" t="n">
        <v>268998.2042156016</v>
      </c>
      <c r="AE156" t="n">
        <v>368055.2103710007</v>
      </c>
      <c r="AF156" t="n">
        <v>3.317067872162463e-06</v>
      </c>
      <c r="AG156" t="n">
        <v>9.522569444444445</v>
      </c>
      <c r="AH156" t="n">
        <v>332928.5376619237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9.119899999999999</v>
      </c>
      <c r="E157" t="n">
        <v>10.96</v>
      </c>
      <c r="F157" t="n">
        <v>7.91</v>
      </c>
      <c r="G157" t="n">
        <v>118.65</v>
      </c>
      <c r="H157" t="n">
        <v>2.05</v>
      </c>
      <c r="I157" t="n">
        <v>4</v>
      </c>
      <c r="J157" t="n">
        <v>346.18</v>
      </c>
      <c r="K157" t="n">
        <v>59.89</v>
      </c>
      <c r="L157" t="n">
        <v>39.75</v>
      </c>
      <c r="M157" t="n">
        <v>2</v>
      </c>
      <c r="N157" t="n">
        <v>111.54</v>
      </c>
      <c r="O157" t="n">
        <v>42929.9</v>
      </c>
      <c r="P157" t="n">
        <v>128.35</v>
      </c>
      <c r="Q157" t="n">
        <v>198.05</v>
      </c>
      <c r="R157" t="n">
        <v>29</v>
      </c>
      <c r="S157" t="n">
        <v>21.27</v>
      </c>
      <c r="T157" t="n">
        <v>1168.02</v>
      </c>
      <c r="U157" t="n">
        <v>0.73</v>
      </c>
      <c r="V157" t="n">
        <v>0.77</v>
      </c>
      <c r="W157" t="n">
        <v>0.12</v>
      </c>
      <c r="X157" t="n">
        <v>0.06</v>
      </c>
      <c r="Y157" t="n">
        <v>1</v>
      </c>
      <c r="Z157" t="n">
        <v>10</v>
      </c>
      <c r="AA157" t="n">
        <v>268.9918319884544</v>
      </c>
      <c r="AB157" t="n">
        <v>368.0464916086951</v>
      </c>
      <c r="AC157" t="n">
        <v>332.9206510060558</v>
      </c>
      <c r="AD157" t="n">
        <v>268991.8319884544</v>
      </c>
      <c r="AE157" t="n">
        <v>368046.4916086951</v>
      </c>
      <c r="AF157" t="n">
        <v>3.31906952595173e-06</v>
      </c>
      <c r="AG157" t="n">
        <v>9.513888888888889</v>
      </c>
      <c r="AH157" t="n">
        <v>332920.6510060558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9.1225</v>
      </c>
      <c r="E158" t="n">
        <v>10.96</v>
      </c>
      <c r="F158" t="n">
        <v>7.91</v>
      </c>
      <c r="G158" t="n">
        <v>118.6</v>
      </c>
      <c r="H158" t="n">
        <v>2.06</v>
      </c>
      <c r="I158" t="n">
        <v>4</v>
      </c>
      <c r="J158" t="n">
        <v>346.81</v>
      </c>
      <c r="K158" t="n">
        <v>59.89</v>
      </c>
      <c r="L158" t="n">
        <v>40</v>
      </c>
      <c r="M158" t="n">
        <v>2</v>
      </c>
      <c r="N158" t="n">
        <v>111.92</v>
      </c>
      <c r="O158" t="n">
        <v>43007.05</v>
      </c>
      <c r="P158" t="n">
        <v>128.15</v>
      </c>
      <c r="Q158" t="n">
        <v>198.05</v>
      </c>
      <c r="R158" t="n">
        <v>28.86</v>
      </c>
      <c r="S158" t="n">
        <v>21.27</v>
      </c>
      <c r="T158" t="n">
        <v>1099.34</v>
      </c>
      <c r="U158" t="n">
        <v>0.74</v>
      </c>
      <c r="V158" t="n">
        <v>0.77</v>
      </c>
      <c r="W158" t="n">
        <v>0.12</v>
      </c>
      <c r="X158" t="n">
        <v>0.05</v>
      </c>
      <c r="Y158" t="n">
        <v>1</v>
      </c>
      <c r="Z158" t="n">
        <v>10</v>
      </c>
      <c r="AA158" t="n">
        <v>268.84311137469</v>
      </c>
      <c r="AB158" t="n">
        <v>367.8430055038523</v>
      </c>
      <c r="AC158" t="n">
        <v>332.7365853294646</v>
      </c>
      <c r="AD158" t="n">
        <v>268843.11137469</v>
      </c>
      <c r="AE158" t="n">
        <v>367843.0055038523</v>
      </c>
      <c r="AF158" t="n">
        <v>3.320015762288474e-06</v>
      </c>
      <c r="AG158" t="n">
        <v>9.513888888888889</v>
      </c>
      <c r="AH158" t="n">
        <v>332736.5853294646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6.8331</v>
      </c>
      <c r="E2" t="n">
        <v>14.63</v>
      </c>
      <c r="F2" t="n">
        <v>9.57</v>
      </c>
      <c r="G2" t="n">
        <v>6.76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116.47</v>
      </c>
      <c r="Q2" t="n">
        <v>198.17</v>
      </c>
      <c r="R2" t="n">
        <v>80.92</v>
      </c>
      <c r="S2" t="n">
        <v>21.27</v>
      </c>
      <c r="T2" t="n">
        <v>26722.17</v>
      </c>
      <c r="U2" t="n">
        <v>0.26</v>
      </c>
      <c r="V2" t="n">
        <v>0.63</v>
      </c>
      <c r="W2" t="n">
        <v>0.24</v>
      </c>
      <c r="X2" t="n">
        <v>1.72</v>
      </c>
      <c r="Y2" t="n">
        <v>1</v>
      </c>
      <c r="Z2" t="n">
        <v>10</v>
      </c>
      <c r="AA2" t="n">
        <v>331.8447678000584</v>
      </c>
      <c r="AB2" t="n">
        <v>454.0446512619598</v>
      </c>
      <c r="AC2" t="n">
        <v>410.711267001188</v>
      </c>
      <c r="AD2" t="n">
        <v>331844.7678000584</v>
      </c>
      <c r="AE2" t="n">
        <v>454044.6512619598</v>
      </c>
      <c r="AF2" t="n">
        <v>2.85737207613299e-06</v>
      </c>
      <c r="AG2" t="n">
        <v>12.69965277777778</v>
      </c>
      <c r="AH2" t="n">
        <v>410711.267001188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7.3757</v>
      </c>
      <c r="E3" t="n">
        <v>13.56</v>
      </c>
      <c r="F3" t="n">
        <v>9.140000000000001</v>
      </c>
      <c r="G3" t="n">
        <v>8.44</v>
      </c>
      <c r="H3" t="n">
        <v>0.14</v>
      </c>
      <c r="I3" t="n">
        <v>65</v>
      </c>
      <c r="J3" t="n">
        <v>159.48</v>
      </c>
      <c r="K3" t="n">
        <v>50.28</v>
      </c>
      <c r="L3" t="n">
        <v>1.25</v>
      </c>
      <c r="M3" t="n">
        <v>63</v>
      </c>
      <c r="N3" t="n">
        <v>27.95</v>
      </c>
      <c r="O3" t="n">
        <v>19902.91</v>
      </c>
      <c r="P3" t="n">
        <v>110.97</v>
      </c>
      <c r="Q3" t="n">
        <v>198.17</v>
      </c>
      <c r="R3" t="n">
        <v>67.29000000000001</v>
      </c>
      <c r="S3" t="n">
        <v>21.27</v>
      </c>
      <c r="T3" t="n">
        <v>20007.77</v>
      </c>
      <c r="U3" t="n">
        <v>0.32</v>
      </c>
      <c r="V3" t="n">
        <v>0.66</v>
      </c>
      <c r="W3" t="n">
        <v>0.21</v>
      </c>
      <c r="X3" t="n">
        <v>1.28</v>
      </c>
      <c r="Y3" t="n">
        <v>1</v>
      </c>
      <c r="Z3" t="n">
        <v>10</v>
      </c>
      <c r="AA3" t="n">
        <v>296.7742502264326</v>
      </c>
      <c r="AB3" t="n">
        <v>406.0596219156858</v>
      </c>
      <c r="AC3" t="n">
        <v>367.3058615083107</v>
      </c>
      <c r="AD3" t="n">
        <v>296774.2502264326</v>
      </c>
      <c r="AE3" t="n">
        <v>406059.6219156858</v>
      </c>
      <c r="AF3" t="n">
        <v>3.084269105081748e-06</v>
      </c>
      <c r="AG3" t="n">
        <v>11.77083333333333</v>
      </c>
      <c r="AH3" t="n">
        <v>367305.8615083107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7.7306</v>
      </c>
      <c r="E4" t="n">
        <v>12.94</v>
      </c>
      <c r="F4" t="n">
        <v>8.9</v>
      </c>
      <c r="G4" t="n">
        <v>10.08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107.86</v>
      </c>
      <c r="Q4" t="n">
        <v>198.11</v>
      </c>
      <c r="R4" t="n">
        <v>60.09</v>
      </c>
      <c r="S4" t="n">
        <v>21.27</v>
      </c>
      <c r="T4" t="n">
        <v>16469.37</v>
      </c>
      <c r="U4" t="n">
        <v>0.35</v>
      </c>
      <c r="V4" t="n">
        <v>0.68</v>
      </c>
      <c r="W4" t="n">
        <v>0.19</v>
      </c>
      <c r="X4" t="n">
        <v>1.05</v>
      </c>
      <c r="Y4" t="n">
        <v>1</v>
      </c>
      <c r="Z4" t="n">
        <v>10</v>
      </c>
      <c r="AA4" t="n">
        <v>288.4711150549664</v>
      </c>
      <c r="AB4" t="n">
        <v>394.6989060656148</v>
      </c>
      <c r="AC4" t="n">
        <v>357.0293964341056</v>
      </c>
      <c r="AD4" t="n">
        <v>288471.1150549664</v>
      </c>
      <c r="AE4" t="n">
        <v>394698.9060656148</v>
      </c>
      <c r="AF4" t="n">
        <v>3.23267632139932e-06</v>
      </c>
      <c r="AG4" t="n">
        <v>11.23263888888889</v>
      </c>
      <c r="AH4" t="n">
        <v>357029.3964341056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7.9931</v>
      </c>
      <c r="E5" t="n">
        <v>12.51</v>
      </c>
      <c r="F5" t="n">
        <v>8.74</v>
      </c>
      <c r="G5" t="n">
        <v>11.65</v>
      </c>
      <c r="H5" t="n">
        <v>0.19</v>
      </c>
      <c r="I5" t="n">
        <v>45</v>
      </c>
      <c r="J5" t="n">
        <v>160.19</v>
      </c>
      <c r="K5" t="n">
        <v>50.28</v>
      </c>
      <c r="L5" t="n">
        <v>1.75</v>
      </c>
      <c r="M5" t="n">
        <v>43</v>
      </c>
      <c r="N5" t="n">
        <v>28.16</v>
      </c>
      <c r="O5" t="n">
        <v>19990.53</v>
      </c>
      <c r="P5" t="n">
        <v>105.61</v>
      </c>
      <c r="Q5" t="n">
        <v>198.06</v>
      </c>
      <c r="R5" t="n">
        <v>54.84</v>
      </c>
      <c r="S5" t="n">
        <v>21.27</v>
      </c>
      <c r="T5" t="n">
        <v>13883.09</v>
      </c>
      <c r="U5" t="n">
        <v>0.39</v>
      </c>
      <c r="V5" t="n">
        <v>0.7</v>
      </c>
      <c r="W5" t="n">
        <v>0.18</v>
      </c>
      <c r="X5" t="n">
        <v>0.88</v>
      </c>
      <c r="Y5" t="n">
        <v>1</v>
      </c>
      <c r="Z5" t="n">
        <v>10</v>
      </c>
      <c r="AA5" t="n">
        <v>272.9187422696308</v>
      </c>
      <c r="AB5" t="n">
        <v>373.4194634984553</v>
      </c>
      <c r="AC5" t="n">
        <v>337.7808339996707</v>
      </c>
      <c r="AD5" t="n">
        <v>272918.7422696308</v>
      </c>
      <c r="AE5" t="n">
        <v>373419.4634984554</v>
      </c>
      <c r="AF5" t="n">
        <v>3.342444972521784e-06</v>
      </c>
      <c r="AG5" t="n">
        <v>10.859375</v>
      </c>
      <c r="AH5" t="n">
        <v>337780.8339996707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8.2658</v>
      </c>
      <c r="E6" t="n">
        <v>12.1</v>
      </c>
      <c r="F6" t="n">
        <v>8.550000000000001</v>
      </c>
      <c r="G6" t="n">
        <v>13.5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36</v>
      </c>
      <c r="N6" t="n">
        <v>28.26</v>
      </c>
      <c r="O6" t="n">
        <v>20034.4</v>
      </c>
      <c r="P6" t="n">
        <v>103.16</v>
      </c>
      <c r="Q6" t="n">
        <v>198.07</v>
      </c>
      <c r="R6" t="n">
        <v>48.52</v>
      </c>
      <c r="S6" t="n">
        <v>21.27</v>
      </c>
      <c r="T6" t="n">
        <v>10758.61</v>
      </c>
      <c r="U6" t="n">
        <v>0.44</v>
      </c>
      <c r="V6" t="n">
        <v>0.71</v>
      </c>
      <c r="W6" t="n">
        <v>0.17</v>
      </c>
      <c r="X6" t="n">
        <v>0.6899999999999999</v>
      </c>
      <c r="Y6" t="n">
        <v>1</v>
      </c>
      <c r="Z6" t="n">
        <v>10</v>
      </c>
      <c r="AA6" t="n">
        <v>257.5465314796233</v>
      </c>
      <c r="AB6" t="n">
        <v>352.3865265213235</v>
      </c>
      <c r="AC6" t="n">
        <v>318.7552510078299</v>
      </c>
      <c r="AD6" t="n">
        <v>257546.5314796233</v>
      </c>
      <c r="AE6" t="n">
        <v>352386.5265213235</v>
      </c>
      <c r="AF6" t="n">
        <v>3.45647891980215e-06</v>
      </c>
      <c r="AG6" t="n">
        <v>10.50347222222222</v>
      </c>
      <c r="AH6" t="n">
        <v>318755.2510078299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8.249700000000001</v>
      </c>
      <c r="E7" t="n">
        <v>12.12</v>
      </c>
      <c r="F7" t="n">
        <v>8.67</v>
      </c>
      <c r="G7" t="n">
        <v>14.86</v>
      </c>
      <c r="H7" t="n">
        <v>0.25</v>
      </c>
      <c r="I7" t="n">
        <v>35</v>
      </c>
      <c r="J7" t="n">
        <v>160.9</v>
      </c>
      <c r="K7" t="n">
        <v>50.28</v>
      </c>
      <c r="L7" t="n">
        <v>2.25</v>
      </c>
      <c r="M7" t="n">
        <v>33</v>
      </c>
      <c r="N7" t="n">
        <v>28.37</v>
      </c>
      <c r="O7" t="n">
        <v>20078.3</v>
      </c>
      <c r="P7" t="n">
        <v>104.42</v>
      </c>
      <c r="Q7" t="n">
        <v>198.05</v>
      </c>
      <c r="R7" t="n">
        <v>54.1</v>
      </c>
      <c r="S7" t="n">
        <v>21.27</v>
      </c>
      <c r="T7" t="n">
        <v>13564.15</v>
      </c>
      <c r="U7" t="n">
        <v>0.39</v>
      </c>
      <c r="V7" t="n">
        <v>0.7</v>
      </c>
      <c r="W7" t="n">
        <v>0.14</v>
      </c>
      <c r="X7" t="n">
        <v>0.82</v>
      </c>
      <c r="Y7" t="n">
        <v>1</v>
      </c>
      <c r="Z7" t="n">
        <v>10</v>
      </c>
      <c r="AA7" t="n">
        <v>258.9217351811739</v>
      </c>
      <c r="AB7" t="n">
        <v>354.2681408956571</v>
      </c>
      <c r="AC7" t="n">
        <v>320.4572867470334</v>
      </c>
      <c r="AD7" t="n">
        <v>258921.7351811738</v>
      </c>
      <c r="AE7" t="n">
        <v>354268.1408956571</v>
      </c>
      <c r="AF7" t="n">
        <v>3.449746442533306e-06</v>
      </c>
      <c r="AG7" t="n">
        <v>10.52083333333333</v>
      </c>
      <c r="AH7" t="n">
        <v>320457.2867470334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8.472799999999999</v>
      </c>
      <c r="E8" t="n">
        <v>11.8</v>
      </c>
      <c r="F8" t="n">
        <v>8.48</v>
      </c>
      <c r="G8" t="n">
        <v>16.41</v>
      </c>
      <c r="H8" t="n">
        <v>0.27</v>
      </c>
      <c r="I8" t="n">
        <v>31</v>
      </c>
      <c r="J8" t="n">
        <v>161.26</v>
      </c>
      <c r="K8" t="n">
        <v>50.28</v>
      </c>
      <c r="L8" t="n">
        <v>2.5</v>
      </c>
      <c r="M8" t="n">
        <v>29</v>
      </c>
      <c r="N8" t="n">
        <v>28.48</v>
      </c>
      <c r="O8" t="n">
        <v>20122.23</v>
      </c>
      <c r="P8" t="n">
        <v>101.85</v>
      </c>
      <c r="Q8" t="n">
        <v>198.05</v>
      </c>
      <c r="R8" t="n">
        <v>46.93</v>
      </c>
      <c r="S8" t="n">
        <v>21.27</v>
      </c>
      <c r="T8" t="n">
        <v>9996.309999999999</v>
      </c>
      <c r="U8" t="n">
        <v>0.45</v>
      </c>
      <c r="V8" t="n">
        <v>0.72</v>
      </c>
      <c r="W8" t="n">
        <v>0.16</v>
      </c>
      <c r="X8" t="n">
        <v>0.63</v>
      </c>
      <c r="Y8" t="n">
        <v>1</v>
      </c>
      <c r="Z8" t="n">
        <v>10</v>
      </c>
      <c r="AA8" t="n">
        <v>254.0422381184312</v>
      </c>
      <c r="AB8" t="n">
        <v>347.5917977460309</v>
      </c>
      <c r="AC8" t="n">
        <v>314.4181244174055</v>
      </c>
      <c r="AD8" t="n">
        <v>254042.2381184312</v>
      </c>
      <c r="AE8" t="n">
        <v>347591.7977460308</v>
      </c>
      <c r="AF8" t="n">
        <v>3.543039341830149e-06</v>
      </c>
      <c r="AG8" t="n">
        <v>10.24305555555556</v>
      </c>
      <c r="AH8" t="n">
        <v>314418.1244174055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8.594799999999999</v>
      </c>
      <c r="E9" t="n">
        <v>11.64</v>
      </c>
      <c r="F9" t="n">
        <v>8.41</v>
      </c>
      <c r="G9" t="n">
        <v>18.02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26</v>
      </c>
      <c r="N9" t="n">
        <v>28.58</v>
      </c>
      <c r="O9" t="n">
        <v>20166.2</v>
      </c>
      <c r="P9" t="n">
        <v>100.83</v>
      </c>
      <c r="Q9" t="n">
        <v>198.05</v>
      </c>
      <c r="R9" t="n">
        <v>44.63</v>
      </c>
      <c r="S9" t="n">
        <v>21.27</v>
      </c>
      <c r="T9" t="n">
        <v>8864.969999999999</v>
      </c>
      <c r="U9" t="n">
        <v>0.48</v>
      </c>
      <c r="V9" t="n">
        <v>0.72</v>
      </c>
      <c r="W9" t="n">
        <v>0.15</v>
      </c>
      <c r="X9" t="n">
        <v>0.5600000000000001</v>
      </c>
      <c r="Y9" t="n">
        <v>1</v>
      </c>
      <c r="Z9" t="n">
        <v>10</v>
      </c>
      <c r="AA9" t="n">
        <v>251.9126027978463</v>
      </c>
      <c r="AB9" t="n">
        <v>344.6779367475286</v>
      </c>
      <c r="AC9" t="n">
        <v>311.7823582229698</v>
      </c>
      <c r="AD9" t="n">
        <v>251912.6027978463</v>
      </c>
      <c r="AE9" t="n">
        <v>344677.9367475286</v>
      </c>
      <c r="AF9" t="n">
        <v>3.594055629208971e-06</v>
      </c>
      <c r="AG9" t="n">
        <v>10.10416666666667</v>
      </c>
      <c r="AH9" t="n">
        <v>311782.3582229697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8.718</v>
      </c>
      <c r="E10" t="n">
        <v>11.47</v>
      </c>
      <c r="F10" t="n">
        <v>8.34</v>
      </c>
      <c r="G10" t="n">
        <v>20.02</v>
      </c>
      <c r="H10" t="n">
        <v>0.33</v>
      </c>
      <c r="I10" t="n">
        <v>25</v>
      </c>
      <c r="J10" t="n">
        <v>161.97</v>
      </c>
      <c r="K10" t="n">
        <v>50.28</v>
      </c>
      <c r="L10" t="n">
        <v>3</v>
      </c>
      <c r="M10" t="n">
        <v>23</v>
      </c>
      <c r="N10" t="n">
        <v>28.69</v>
      </c>
      <c r="O10" t="n">
        <v>20210.21</v>
      </c>
      <c r="P10" t="n">
        <v>99.83</v>
      </c>
      <c r="Q10" t="n">
        <v>198.07</v>
      </c>
      <c r="R10" t="n">
        <v>42.48</v>
      </c>
      <c r="S10" t="n">
        <v>21.27</v>
      </c>
      <c r="T10" t="n">
        <v>7804.03</v>
      </c>
      <c r="U10" t="n">
        <v>0.5</v>
      </c>
      <c r="V10" t="n">
        <v>0.73</v>
      </c>
      <c r="W10" t="n">
        <v>0.15</v>
      </c>
      <c r="X10" t="n">
        <v>0.49</v>
      </c>
      <c r="Y10" t="n">
        <v>1</v>
      </c>
      <c r="Z10" t="n">
        <v>10</v>
      </c>
      <c r="AA10" t="n">
        <v>249.672623731414</v>
      </c>
      <c r="AB10" t="n">
        <v>341.6130985679355</v>
      </c>
      <c r="AC10" t="n">
        <v>309.0100238977086</v>
      </c>
      <c r="AD10" t="n">
        <v>249672.623731414</v>
      </c>
      <c r="AE10" t="n">
        <v>341613.0985679355</v>
      </c>
      <c r="AF10" t="n">
        <v>3.645573716135781e-06</v>
      </c>
      <c r="AG10" t="n">
        <v>9.956597222222221</v>
      </c>
      <c r="AH10" t="n">
        <v>309010.0238977086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8.8028</v>
      </c>
      <c r="E11" t="n">
        <v>11.36</v>
      </c>
      <c r="F11" t="n">
        <v>8.289999999999999</v>
      </c>
      <c r="G11" t="n">
        <v>21.64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21</v>
      </c>
      <c r="N11" t="n">
        <v>28.8</v>
      </c>
      <c r="O11" t="n">
        <v>20254.26</v>
      </c>
      <c r="P11" t="n">
        <v>99.03</v>
      </c>
      <c r="Q11" t="n">
        <v>198.07</v>
      </c>
      <c r="R11" t="n">
        <v>41</v>
      </c>
      <c r="S11" t="n">
        <v>21.27</v>
      </c>
      <c r="T11" t="n">
        <v>7072.77</v>
      </c>
      <c r="U11" t="n">
        <v>0.52</v>
      </c>
      <c r="V11" t="n">
        <v>0.73</v>
      </c>
      <c r="W11" t="n">
        <v>0.14</v>
      </c>
      <c r="X11" t="n">
        <v>0.44</v>
      </c>
      <c r="Y11" t="n">
        <v>1</v>
      </c>
      <c r="Z11" t="n">
        <v>10</v>
      </c>
      <c r="AA11" t="n">
        <v>238.2878334794965</v>
      </c>
      <c r="AB11" t="n">
        <v>326.0359262837717</v>
      </c>
      <c r="AC11" t="n">
        <v>294.9195150736419</v>
      </c>
      <c r="AD11" t="n">
        <v>238287.8334794965</v>
      </c>
      <c r="AE11" t="n">
        <v>326035.9262837718</v>
      </c>
      <c r="AF11" t="n">
        <v>3.681034217526962e-06</v>
      </c>
      <c r="AG11" t="n">
        <v>9.861111111111111</v>
      </c>
      <c r="AH11" t="n">
        <v>294919.5150736419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8.837</v>
      </c>
      <c r="E12" t="n">
        <v>11.32</v>
      </c>
      <c r="F12" t="n">
        <v>8.279999999999999</v>
      </c>
      <c r="G12" t="n">
        <v>22.59</v>
      </c>
      <c r="H12" t="n">
        <v>0.38</v>
      </c>
      <c r="I12" t="n">
        <v>22</v>
      </c>
      <c r="J12" t="n">
        <v>162.68</v>
      </c>
      <c r="K12" t="n">
        <v>50.28</v>
      </c>
      <c r="L12" t="n">
        <v>3.5</v>
      </c>
      <c r="M12" t="n">
        <v>20</v>
      </c>
      <c r="N12" t="n">
        <v>28.9</v>
      </c>
      <c r="O12" t="n">
        <v>20298.34</v>
      </c>
      <c r="P12" t="n">
        <v>98.77</v>
      </c>
      <c r="Q12" t="n">
        <v>198.05</v>
      </c>
      <c r="R12" t="n">
        <v>40.79</v>
      </c>
      <c r="S12" t="n">
        <v>21.27</v>
      </c>
      <c r="T12" t="n">
        <v>6973.32</v>
      </c>
      <c r="U12" t="n">
        <v>0.52</v>
      </c>
      <c r="V12" t="n">
        <v>0.73</v>
      </c>
      <c r="W12" t="n">
        <v>0.14</v>
      </c>
      <c r="X12" t="n">
        <v>0.43</v>
      </c>
      <c r="Y12" t="n">
        <v>1</v>
      </c>
      <c r="Z12" t="n">
        <v>10</v>
      </c>
      <c r="AA12" t="n">
        <v>237.7721411035492</v>
      </c>
      <c r="AB12" t="n">
        <v>325.3303332242589</v>
      </c>
      <c r="AC12" t="n">
        <v>294.2812628254227</v>
      </c>
      <c r="AD12" t="n">
        <v>237772.1411035492</v>
      </c>
      <c r="AE12" t="n">
        <v>325330.3332242589</v>
      </c>
      <c r="AF12" t="n">
        <v>3.695335504644632e-06</v>
      </c>
      <c r="AG12" t="n">
        <v>9.826388888888889</v>
      </c>
      <c r="AH12" t="n">
        <v>294281.2628254227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8.9268</v>
      </c>
      <c r="E13" t="n">
        <v>11.2</v>
      </c>
      <c r="F13" t="n">
        <v>8.23</v>
      </c>
      <c r="G13" t="n">
        <v>24.7</v>
      </c>
      <c r="H13" t="n">
        <v>0.41</v>
      </c>
      <c r="I13" t="n">
        <v>20</v>
      </c>
      <c r="J13" t="n">
        <v>163.04</v>
      </c>
      <c r="K13" t="n">
        <v>50.28</v>
      </c>
      <c r="L13" t="n">
        <v>3.75</v>
      </c>
      <c r="M13" t="n">
        <v>18</v>
      </c>
      <c r="N13" t="n">
        <v>29.01</v>
      </c>
      <c r="O13" t="n">
        <v>20342.46</v>
      </c>
      <c r="P13" t="n">
        <v>97.97</v>
      </c>
      <c r="Q13" t="n">
        <v>198.14</v>
      </c>
      <c r="R13" t="n">
        <v>39</v>
      </c>
      <c r="S13" t="n">
        <v>21.27</v>
      </c>
      <c r="T13" t="n">
        <v>6089.55</v>
      </c>
      <c r="U13" t="n">
        <v>0.55</v>
      </c>
      <c r="V13" t="n">
        <v>0.74</v>
      </c>
      <c r="W13" t="n">
        <v>0.14</v>
      </c>
      <c r="X13" t="n">
        <v>0.38</v>
      </c>
      <c r="Y13" t="n">
        <v>1</v>
      </c>
      <c r="Z13" t="n">
        <v>10</v>
      </c>
      <c r="AA13" t="n">
        <v>236.2992950320208</v>
      </c>
      <c r="AB13" t="n">
        <v>323.315120251812</v>
      </c>
      <c r="AC13" t="n">
        <v>292.4583789506963</v>
      </c>
      <c r="AD13" t="n">
        <v>236299.2950320208</v>
      </c>
      <c r="AE13" t="n">
        <v>323315.120251812</v>
      </c>
      <c r="AF13" t="n">
        <v>3.732886837485764e-06</v>
      </c>
      <c r="AG13" t="n">
        <v>9.722222222222221</v>
      </c>
      <c r="AH13" t="n">
        <v>292458.3789506963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9.009499999999999</v>
      </c>
      <c r="E14" t="n">
        <v>11.1</v>
      </c>
      <c r="F14" t="n">
        <v>8.16</v>
      </c>
      <c r="G14" t="n">
        <v>25.78</v>
      </c>
      <c r="H14" t="n">
        <v>0.43</v>
      </c>
      <c r="I14" t="n">
        <v>19</v>
      </c>
      <c r="J14" t="n">
        <v>163.4</v>
      </c>
      <c r="K14" t="n">
        <v>50.28</v>
      </c>
      <c r="L14" t="n">
        <v>4</v>
      </c>
      <c r="M14" t="n">
        <v>17</v>
      </c>
      <c r="N14" t="n">
        <v>29.12</v>
      </c>
      <c r="O14" t="n">
        <v>20386.62</v>
      </c>
      <c r="P14" t="n">
        <v>96.93000000000001</v>
      </c>
      <c r="Q14" t="n">
        <v>198.05</v>
      </c>
      <c r="R14" t="n">
        <v>36.65</v>
      </c>
      <c r="S14" t="n">
        <v>21.27</v>
      </c>
      <c r="T14" t="n">
        <v>4918.75</v>
      </c>
      <c r="U14" t="n">
        <v>0.58</v>
      </c>
      <c r="V14" t="n">
        <v>0.74</v>
      </c>
      <c r="W14" t="n">
        <v>0.14</v>
      </c>
      <c r="X14" t="n">
        <v>0.31</v>
      </c>
      <c r="Y14" t="n">
        <v>1</v>
      </c>
      <c r="Z14" t="n">
        <v>10</v>
      </c>
      <c r="AA14" t="n">
        <v>234.7196525016167</v>
      </c>
      <c r="AB14" t="n">
        <v>321.1537836528042</v>
      </c>
      <c r="AC14" t="n">
        <v>290.5033172832422</v>
      </c>
      <c r="AD14" t="n">
        <v>234719.6525016167</v>
      </c>
      <c r="AE14" t="n">
        <v>321153.7836528042</v>
      </c>
      <c r="AF14" t="n">
        <v>3.767469189667965e-06</v>
      </c>
      <c r="AG14" t="n">
        <v>9.635416666666666</v>
      </c>
      <c r="AH14" t="n">
        <v>290503.3172832421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8.9559</v>
      </c>
      <c r="E15" t="n">
        <v>11.17</v>
      </c>
      <c r="F15" t="n">
        <v>8.26</v>
      </c>
      <c r="G15" t="n">
        <v>27.54</v>
      </c>
      <c r="H15" t="n">
        <v>0.46</v>
      </c>
      <c r="I15" t="n">
        <v>18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97.98999999999999</v>
      </c>
      <c r="Q15" t="n">
        <v>198.06</v>
      </c>
      <c r="R15" t="n">
        <v>40.24</v>
      </c>
      <c r="S15" t="n">
        <v>21.27</v>
      </c>
      <c r="T15" t="n">
        <v>6720.27</v>
      </c>
      <c r="U15" t="n">
        <v>0.53</v>
      </c>
      <c r="V15" t="n">
        <v>0.74</v>
      </c>
      <c r="W15" t="n">
        <v>0.14</v>
      </c>
      <c r="X15" t="n">
        <v>0.41</v>
      </c>
      <c r="Y15" t="n">
        <v>1</v>
      </c>
      <c r="Z15" t="n">
        <v>10</v>
      </c>
      <c r="AA15" t="n">
        <v>236.126184569317</v>
      </c>
      <c r="AB15" t="n">
        <v>323.0782628796462</v>
      </c>
      <c r="AC15" t="n">
        <v>292.2441269136986</v>
      </c>
      <c r="AD15" t="n">
        <v>236126.184569317</v>
      </c>
      <c r="AE15" t="n">
        <v>323078.2628796462</v>
      </c>
      <c r="AF15" t="n">
        <v>3.745055476524483e-06</v>
      </c>
      <c r="AG15" t="n">
        <v>9.696180555555555</v>
      </c>
      <c r="AH15" t="n">
        <v>292244.1269136986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9.039099999999999</v>
      </c>
      <c r="E16" t="n">
        <v>11.06</v>
      </c>
      <c r="F16" t="n">
        <v>8.19</v>
      </c>
      <c r="G16" t="n">
        <v>28.91</v>
      </c>
      <c r="H16" t="n">
        <v>0.49</v>
      </c>
      <c r="I16" t="n">
        <v>17</v>
      </c>
      <c r="J16" t="n">
        <v>164.12</v>
      </c>
      <c r="K16" t="n">
        <v>50.28</v>
      </c>
      <c r="L16" t="n">
        <v>4.5</v>
      </c>
      <c r="M16" t="n">
        <v>15</v>
      </c>
      <c r="N16" t="n">
        <v>29.34</v>
      </c>
      <c r="O16" t="n">
        <v>20475.04</v>
      </c>
      <c r="P16" t="n">
        <v>96.88</v>
      </c>
      <c r="Q16" t="n">
        <v>198.05</v>
      </c>
      <c r="R16" t="n">
        <v>37.85</v>
      </c>
      <c r="S16" t="n">
        <v>21.27</v>
      </c>
      <c r="T16" t="n">
        <v>5528.24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234.5065944378953</v>
      </c>
      <c r="AB16" t="n">
        <v>320.8622682105623</v>
      </c>
      <c r="AC16" t="n">
        <v>290.2396236656633</v>
      </c>
      <c r="AD16" t="n">
        <v>234506.5944378953</v>
      </c>
      <c r="AE16" t="n">
        <v>320862.2682105623</v>
      </c>
      <c r="AF16" t="n">
        <v>3.779846911851679e-06</v>
      </c>
      <c r="AG16" t="n">
        <v>9.600694444444445</v>
      </c>
      <c r="AH16" t="n">
        <v>290239.6236656632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9.0909</v>
      </c>
      <c r="E17" t="n">
        <v>11</v>
      </c>
      <c r="F17" t="n">
        <v>8.16</v>
      </c>
      <c r="G17" t="n">
        <v>30.6</v>
      </c>
      <c r="H17" t="n">
        <v>0.51</v>
      </c>
      <c r="I17" t="n">
        <v>16</v>
      </c>
      <c r="J17" t="n">
        <v>164.48</v>
      </c>
      <c r="K17" t="n">
        <v>50.28</v>
      </c>
      <c r="L17" t="n">
        <v>4.75</v>
      </c>
      <c r="M17" t="n">
        <v>14</v>
      </c>
      <c r="N17" t="n">
        <v>29.45</v>
      </c>
      <c r="O17" t="n">
        <v>20519.3</v>
      </c>
      <c r="P17" t="n">
        <v>96.23</v>
      </c>
      <c r="Q17" t="n">
        <v>198.05</v>
      </c>
      <c r="R17" t="n">
        <v>36.92</v>
      </c>
      <c r="S17" t="n">
        <v>21.27</v>
      </c>
      <c r="T17" t="n">
        <v>5068.72</v>
      </c>
      <c r="U17" t="n">
        <v>0.58</v>
      </c>
      <c r="V17" t="n">
        <v>0.74</v>
      </c>
      <c r="W17" t="n">
        <v>0.13</v>
      </c>
      <c r="X17" t="n">
        <v>0.31</v>
      </c>
      <c r="Y17" t="n">
        <v>1</v>
      </c>
      <c r="Z17" t="n">
        <v>10</v>
      </c>
      <c r="AA17" t="n">
        <v>233.5749230444601</v>
      </c>
      <c r="AB17" t="n">
        <v>319.587514307624</v>
      </c>
      <c r="AC17" t="n">
        <v>289.0865304860926</v>
      </c>
      <c r="AD17" t="n">
        <v>233574.9230444602</v>
      </c>
      <c r="AE17" t="n">
        <v>319587.514307624</v>
      </c>
      <c r="AF17" t="n">
        <v>3.801507925673179e-06</v>
      </c>
      <c r="AG17" t="n">
        <v>9.548611111111111</v>
      </c>
      <c r="AH17" t="n">
        <v>289086.5304860926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9.1371</v>
      </c>
      <c r="E18" t="n">
        <v>10.94</v>
      </c>
      <c r="F18" t="n">
        <v>8.140000000000001</v>
      </c>
      <c r="G18" t="n">
        <v>32.55</v>
      </c>
      <c r="H18" t="n">
        <v>0.54</v>
      </c>
      <c r="I18" t="n">
        <v>15</v>
      </c>
      <c r="J18" t="n">
        <v>164.83</v>
      </c>
      <c r="K18" t="n">
        <v>50.28</v>
      </c>
      <c r="L18" t="n">
        <v>5</v>
      </c>
      <c r="M18" t="n">
        <v>13</v>
      </c>
      <c r="N18" t="n">
        <v>29.55</v>
      </c>
      <c r="O18" t="n">
        <v>20563.61</v>
      </c>
      <c r="P18" t="n">
        <v>95.81999999999999</v>
      </c>
      <c r="Q18" t="n">
        <v>198.07</v>
      </c>
      <c r="R18" t="n">
        <v>36.07</v>
      </c>
      <c r="S18" t="n">
        <v>21.27</v>
      </c>
      <c r="T18" t="n">
        <v>4649.72</v>
      </c>
      <c r="U18" t="n">
        <v>0.59</v>
      </c>
      <c r="V18" t="n">
        <v>0.75</v>
      </c>
      <c r="W18" t="n">
        <v>0.13</v>
      </c>
      <c r="X18" t="n">
        <v>0.28</v>
      </c>
      <c r="Y18" t="n">
        <v>1</v>
      </c>
      <c r="Z18" t="n">
        <v>10</v>
      </c>
      <c r="AA18" t="n">
        <v>232.7017521784873</v>
      </c>
      <c r="AB18" t="n">
        <v>318.3928034072205</v>
      </c>
      <c r="AC18" t="n">
        <v>288.0058411172359</v>
      </c>
      <c r="AD18" t="n">
        <v>232701.7521784873</v>
      </c>
      <c r="AE18" t="n">
        <v>318392.8034072205</v>
      </c>
      <c r="AF18" t="n">
        <v>3.820827208270733e-06</v>
      </c>
      <c r="AG18" t="n">
        <v>9.496527777777779</v>
      </c>
      <c r="AH18" t="n">
        <v>288005.8411172359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9.183199999999999</v>
      </c>
      <c r="E19" t="n">
        <v>10.89</v>
      </c>
      <c r="F19" t="n">
        <v>8.109999999999999</v>
      </c>
      <c r="G19" t="n">
        <v>34.77</v>
      </c>
      <c r="H19" t="n">
        <v>0.5600000000000001</v>
      </c>
      <c r="I19" t="n">
        <v>14</v>
      </c>
      <c r="J19" t="n">
        <v>165.19</v>
      </c>
      <c r="K19" t="n">
        <v>50.28</v>
      </c>
      <c r="L19" t="n">
        <v>5.25</v>
      </c>
      <c r="M19" t="n">
        <v>12</v>
      </c>
      <c r="N19" t="n">
        <v>29.66</v>
      </c>
      <c r="O19" t="n">
        <v>20607.95</v>
      </c>
      <c r="P19" t="n">
        <v>95.26000000000001</v>
      </c>
      <c r="Q19" t="n">
        <v>198.05</v>
      </c>
      <c r="R19" t="n">
        <v>35.4</v>
      </c>
      <c r="S19" t="n">
        <v>21.27</v>
      </c>
      <c r="T19" t="n">
        <v>4316.24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231.8911566228589</v>
      </c>
      <c r="AB19" t="n">
        <v>317.2837108070584</v>
      </c>
      <c r="AC19" t="n">
        <v>287.0025987582117</v>
      </c>
      <c r="AD19" t="n">
        <v>231891.1566228589</v>
      </c>
      <c r="AE19" t="n">
        <v>317283.7108070584</v>
      </c>
      <c r="AF19" t="n">
        <v>3.840104674239286e-06</v>
      </c>
      <c r="AG19" t="n">
        <v>9.453125</v>
      </c>
      <c r="AH19" t="n">
        <v>287002.5987582117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9.177099999999999</v>
      </c>
      <c r="E20" t="n">
        <v>10.9</v>
      </c>
      <c r="F20" t="n">
        <v>8.119999999999999</v>
      </c>
      <c r="G20" t="n">
        <v>34.8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95.31999999999999</v>
      </c>
      <c r="Q20" t="n">
        <v>198.05</v>
      </c>
      <c r="R20" t="n">
        <v>35.56</v>
      </c>
      <c r="S20" t="n">
        <v>21.27</v>
      </c>
      <c r="T20" t="n">
        <v>4399.43</v>
      </c>
      <c r="U20" t="n">
        <v>0.6</v>
      </c>
      <c r="V20" t="n">
        <v>0.75</v>
      </c>
      <c r="W20" t="n">
        <v>0.13</v>
      </c>
      <c r="X20" t="n">
        <v>0.27</v>
      </c>
      <c r="Y20" t="n">
        <v>1</v>
      </c>
      <c r="Z20" t="n">
        <v>10</v>
      </c>
      <c r="AA20" t="n">
        <v>232.0059104937139</v>
      </c>
      <c r="AB20" t="n">
        <v>317.4407221157456</v>
      </c>
      <c r="AC20" t="n">
        <v>287.1446251279647</v>
      </c>
      <c r="AD20" t="n">
        <v>232005.9104937139</v>
      </c>
      <c r="AE20" t="n">
        <v>317440.7221157457</v>
      </c>
      <c r="AF20" t="n">
        <v>3.837553859870346e-06</v>
      </c>
      <c r="AG20" t="n">
        <v>9.461805555555555</v>
      </c>
      <c r="AH20" t="n">
        <v>287144.6251279647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9.233599999999999</v>
      </c>
      <c r="E21" t="n">
        <v>10.83</v>
      </c>
      <c r="F21" t="n">
        <v>8.09</v>
      </c>
      <c r="G21" t="n">
        <v>37.32</v>
      </c>
      <c r="H21" t="n">
        <v>0.61</v>
      </c>
      <c r="I21" t="n">
        <v>13</v>
      </c>
      <c r="J21" t="n">
        <v>165.91</v>
      </c>
      <c r="K21" t="n">
        <v>50.28</v>
      </c>
      <c r="L21" t="n">
        <v>5.75</v>
      </c>
      <c r="M21" t="n">
        <v>11</v>
      </c>
      <c r="N21" t="n">
        <v>29.88</v>
      </c>
      <c r="O21" t="n">
        <v>20696.74</v>
      </c>
      <c r="P21" t="n">
        <v>94.62</v>
      </c>
      <c r="Q21" t="n">
        <v>198.05</v>
      </c>
      <c r="R21" t="n">
        <v>34.51</v>
      </c>
      <c r="S21" t="n">
        <v>21.27</v>
      </c>
      <c r="T21" t="n">
        <v>3879.46</v>
      </c>
      <c r="U21" t="n">
        <v>0.62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231.0322815579503</v>
      </c>
      <c r="AB21" t="n">
        <v>316.1085600523573</v>
      </c>
      <c r="AC21" t="n">
        <v>285.9396027422045</v>
      </c>
      <c r="AD21" t="n">
        <v>231032.2815579503</v>
      </c>
      <c r="AE21" t="n">
        <v>316108.5600523573</v>
      </c>
      <c r="AF21" t="n">
        <v>3.8611802552548e-06</v>
      </c>
      <c r="AG21" t="n">
        <v>9.401041666666666</v>
      </c>
      <c r="AH21" t="n">
        <v>285939.6027422045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8.050000000000001</v>
      </c>
      <c r="G22" t="n">
        <v>37.17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93.90000000000001</v>
      </c>
      <c r="Q22" t="n">
        <v>198.05</v>
      </c>
      <c r="R22" t="n">
        <v>33.6</v>
      </c>
      <c r="S22" t="n">
        <v>21.27</v>
      </c>
      <c r="T22" t="n">
        <v>3424.43</v>
      </c>
      <c r="U22" t="n">
        <v>0.63</v>
      </c>
      <c r="V22" t="n">
        <v>0.75</v>
      </c>
      <c r="W22" t="n">
        <v>0.12</v>
      </c>
      <c r="X22" t="n">
        <v>0.2</v>
      </c>
      <c r="Y22" t="n">
        <v>1</v>
      </c>
      <c r="Z22" t="n">
        <v>10</v>
      </c>
      <c r="AA22" t="n">
        <v>230.2691984044758</v>
      </c>
      <c r="AB22" t="n">
        <v>315.0644760169213</v>
      </c>
      <c r="AC22" t="n">
        <v>284.995164621729</v>
      </c>
      <c r="AD22" t="n">
        <v>230269.1984044758</v>
      </c>
      <c r="AE22" t="n">
        <v>315064.4760169213</v>
      </c>
      <c r="AF22" t="n">
        <v>3.872805278116532e-06</v>
      </c>
      <c r="AG22" t="n">
        <v>9.375</v>
      </c>
      <c r="AH22" t="n">
        <v>284995.1646217291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9.2729</v>
      </c>
      <c r="E23" t="n">
        <v>10.78</v>
      </c>
      <c r="F23" t="n">
        <v>8.07</v>
      </c>
      <c r="G23" t="n">
        <v>40.37</v>
      </c>
      <c r="H23" t="n">
        <v>0.66</v>
      </c>
      <c r="I23" t="n">
        <v>12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93.98999999999999</v>
      </c>
      <c r="Q23" t="n">
        <v>198.05</v>
      </c>
      <c r="R23" t="n">
        <v>34.18</v>
      </c>
      <c r="S23" t="n">
        <v>21.27</v>
      </c>
      <c r="T23" t="n">
        <v>3720.48</v>
      </c>
      <c r="U23" t="n">
        <v>0.62</v>
      </c>
      <c r="V23" t="n">
        <v>0.75</v>
      </c>
      <c r="W23" t="n">
        <v>0.13</v>
      </c>
      <c r="X23" t="n">
        <v>0.22</v>
      </c>
      <c r="Y23" t="n">
        <v>1</v>
      </c>
      <c r="Z23" t="n">
        <v>10</v>
      </c>
      <c r="AA23" t="n">
        <v>230.2803902239543</v>
      </c>
      <c r="AB23" t="n">
        <v>315.0797891580799</v>
      </c>
      <c r="AC23" t="n">
        <v>285.0090162981876</v>
      </c>
      <c r="AD23" t="n">
        <v>230280.3902239543</v>
      </c>
      <c r="AE23" t="n">
        <v>315079.7891580799</v>
      </c>
      <c r="AF23" t="n">
        <v>3.877614190451421e-06</v>
      </c>
      <c r="AG23" t="n">
        <v>9.357638888888889</v>
      </c>
      <c r="AH23" t="n">
        <v>285009.0162981876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9.262600000000001</v>
      </c>
      <c r="E24" t="n">
        <v>10.8</v>
      </c>
      <c r="F24" t="n">
        <v>8.09</v>
      </c>
      <c r="G24" t="n">
        <v>40.42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94.13</v>
      </c>
      <c r="Q24" t="n">
        <v>198.06</v>
      </c>
      <c r="R24" t="n">
        <v>34.53</v>
      </c>
      <c r="S24" t="n">
        <v>21.27</v>
      </c>
      <c r="T24" t="n">
        <v>3890.6</v>
      </c>
      <c r="U24" t="n">
        <v>0.62</v>
      </c>
      <c r="V24" t="n">
        <v>0.75</v>
      </c>
      <c r="W24" t="n">
        <v>0.13</v>
      </c>
      <c r="X24" t="n">
        <v>0.23</v>
      </c>
      <c r="Y24" t="n">
        <v>1</v>
      </c>
      <c r="Z24" t="n">
        <v>10</v>
      </c>
      <c r="AA24" t="n">
        <v>230.5016589741339</v>
      </c>
      <c r="AB24" t="n">
        <v>315.3825388237639</v>
      </c>
      <c r="AC24" t="n">
        <v>285.2828719606906</v>
      </c>
      <c r="AD24" t="n">
        <v>230501.6589741339</v>
      </c>
      <c r="AE24" t="n">
        <v>315382.5388237638</v>
      </c>
      <c r="AF24" t="n">
        <v>3.873307077664521e-06</v>
      </c>
      <c r="AG24" t="n">
        <v>9.375</v>
      </c>
      <c r="AH24" t="n">
        <v>285282.8719606906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9.311500000000001</v>
      </c>
      <c r="E25" t="n">
        <v>10.74</v>
      </c>
      <c r="F25" t="n">
        <v>8.06</v>
      </c>
      <c r="G25" t="n">
        <v>43.97</v>
      </c>
      <c r="H25" t="n">
        <v>0.71</v>
      </c>
      <c r="I25" t="n">
        <v>11</v>
      </c>
      <c r="J25" t="n">
        <v>167.36</v>
      </c>
      <c r="K25" t="n">
        <v>50.28</v>
      </c>
      <c r="L25" t="n">
        <v>6.75</v>
      </c>
      <c r="M25" t="n">
        <v>9</v>
      </c>
      <c r="N25" t="n">
        <v>30.33</v>
      </c>
      <c r="O25" t="n">
        <v>20874.78</v>
      </c>
      <c r="P25" t="n">
        <v>93.44</v>
      </c>
      <c r="Q25" t="n">
        <v>198.05</v>
      </c>
      <c r="R25" t="n">
        <v>33.76</v>
      </c>
      <c r="S25" t="n">
        <v>21.27</v>
      </c>
      <c r="T25" t="n">
        <v>3512.84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229.6139941367807</v>
      </c>
      <c r="AB25" t="n">
        <v>314.1679966322891</v>
      </c>
      <c r="AC25" t="n">
        <v>284.1842439713491</v>
      </c>
      <c r="AD25" t="n">
        <v>229613.9941367807</v>
      </c>
      <c r="AE25" t="n">
        <v>314167.9966322891</v>
      </c>
      <c r="AF25" t="n">
        <v>3.893755409245048e-06</v>
      </c>
      <c r="AG25" t="n">
        <v>9.322916666666666</v>
      </c>
      <c r="AH25" t="n">
        <v>284184.2439713491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9.318</v>
      </c>
      <c r="E26" t="n">
        <v>10.73</v>
      </c>
      <c r="F26" t="n">
        <v>8.050000000000001</v>
      </c>
      <c r="G26" t="n">
        <v>43.93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93.33</v>
      </c>
      <c r="Q26" t="n">
        <v>198.07</v>
      </c>
      <c r="R26" t="n">
        <v>33.45</v>
      </c>
      <c r="S26" t="n">
        <v>21.27</v>
      </c>
      <c r="T26" t="n">
        <v>3357.35</v>
      </c>
      <c r="U26" t="n">
        <v>0.64</v>
      </c>
      <c r="V26" t="n">
        <v>0.75</v>
      </c>
      <c r="W26" t="n">
        <v>0.13</v>
      </c>
      <c r="X26" t="n">
        <v>0.2</v>
      </c>
      <c r="Y26" t="n">
        <v>1</v>
      </c>
      <c r="Z26" t="n">
        <v>10</v>
      </c>
      <c r="AA26" t="n">
        <v>229.4699975840888</v>
      </c>
      <c r="AB26" t="n">
        <v>313.9709741962165</v>
      </c>
      <c r="AC26" t="n">
        <v>284.0060250800524</v>
      </c>
      <c r="AD26" t="n">
        <v>229469.9975840888</v>
      </c>
      <c r="AE26" t="n">
        <v>313970.9741962165</v>
      </c>
      <c r="AF26" t="n">
        <v>3.896473490129985e-06</v>
      </c>
      <c r="AG26" t="n">
        <v>9.314236111111111</v>
      </c>
      <c r="AH26" t="n">
        <v>284006.0250800524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9.316800000000001</v>
      </c>
      <c r="E27" t="n">
        <v>10.73</v>
      </c>
      <c r="F27" t="n">
        <v>8.050000000000001</v>
      </c>
      <c r="G27" t="n">
        <v>43.93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93.13</v>
      </c>
      <c r="Q27" t="n">
        <v>198.05</v>
      </c>
      <c r="R27" t="n">
        <v>33.58</v>
      </c>
      <c r="S27" t="n">
        <v>21.27</v>
      </c>
      <c r="T27" t="n">
        <v>3423.15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229.362961924686</v>
      </c>
      <c r="AB27" t="n">
        <v>313.8245232849416</v>
      </c>
      <c r="AC27" t="n">
        <v>283.8735512382045</v>
      </c>
      <c r="AD27" t="n">
        <v>229362.961924686</v>
      </c>
      <c r="AE27" t="n">
        <v>313824.5232849416</v>
      </c>
      <c r="AF27" t="n">
        <v>3.895971690581997e-06</v>
      </c>
      <c r="AG27" t="n">
        <v>9.314236111111111</v>
      </c>
      <c r="AH27" t="n">
        <v>283873.5512382045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9.363799999999999</v>
      </c>
      <c r="E28" t="n">
        <v>10.68</v>
      </c>
      <c r="F28" t="n">
        <v>8.029999999999999</v>
      </c>
      <c r="G28" t="n">
        <v>48.2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92.77</v>
      </c>
      <c r="Q28" t="n">
        <v>198.05</v>
      </c>
      <c r="R28" t="n">
        <v>32.86</v>
      </c>
      <c r="S28" t="n">
        <v>21.27</v>
      </c>
      <c r="T28" t="n">
        <v>3067.16</v>
      </c>
      <c r="U28" t="n">
        <v>0.65</v>
      </c>
      <c r="V28" t="n">
        <v>0.76</v>
      </c>
      <c r="W28" t="n">
        <v>0.12</v>
      </c>
      <c r="X28" t="n">
        <v>0.18</v>
      </c>
      <c r="Y28" t="n">
        <v>1</v>
      </c>
      <c r="Z28" t="n">
        <v>10</v>
      </c>
      <c r="AA28" t="n">
        <v>228.7199098186585</v>
      </c>
      <c r="AB28" t="n">
        <v>312.9446710240185</v>
      </c>
      <c r="AC28" t="n">
        <v>283.0776708421832</v>
      </c>
      <c r="AD28" t="n">
        <v>228719.9098186585</v>
      </c>
      <c r="AE28" t="n">
        <v>312944.6710240185</v>
      </c>
      <c r="AF28" t="n">
        <v>3.915625506211542e-06</v>
      </c>
      <c r="AG28" t="n">
        <v>9.270833333333334</v>
      </c>
      <c r="AH28" t="n">
        <v>283077.6708421832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9.394299999999999</v>
      </c>
      <c r="E29" t="n">
        <v>10.64</v>
      </c>
      <c r="F29" t="n">
        <v>8</v>
      </c>
      <c r="G29" t="n">
        <v>47.99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92.33</v>
      </c>
      <c r="Q29" t="n">
        <v>198.05</v>
      </c>
      <c r="R29" t="n">
        <v>31.57</v>
      </c>
      <c r="S29" t="n">
        <v>21.27</v>
      </c>
      <c r="T29" t="n">
        <v>2420.65</v>
      </c>
      <c r="U29" t="n">
        <v>0.67</v>
      </c>
      <c r="V29" t="n">
        <v>0.76</v>
      </c>
      <c r="W29" t="n">
        <v>0.13</v>
      </c>
      <c r="X29" t="n">
        <v>0.15</v>
      </c>
      <c r="Y29" t="n">
        <v>1</v>
      </c>
      <c r="Z29" t="n">
        <v>10</v>
      </c>
      <c r="AA29" t="n">
        <v>218.221602721179</v>
      </c>
      <c r="AB29" t="n">
        <v>298.5804241006329</v>
      </c>
      <c r="AC29" t="n">
        <v>270.0843274848137</v>
      </c>
      <c r="AD29" t="n">
        <v>218221.602721179</v>
      </c>
      <c r="AE29" t="n">
        <v>298580.4241006328</v>
      </c>
      <c r="AF29" t="n">
        <v>3.928379578056248e-06</v>
      </c>
      <c r="AG29" t="n">
        <v>9.236111111111111</v>
      </c>
      <c r="AH29" t="n">
        <v>270084.3274848138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9.337999999999999</v>
      </c>
      <c r="E30" t="n">
        <v>10.71</v>
      </c>
      <c r="F30" t="n">
        <v>8.06</v>
      </c>
      <c r="G30" t="n">
        <v>48.37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92.70999999999999</v>
      </c>
      <c r="Q30" t="n">
        <v>198.05</v>
      </c>
      <c r="R30" t="n">
        <v>33.97</v>
      </c>
      <c r="S30" t="n">
        <v>21.27</v>
      </c>
      <c r="T30" t="n">
        <v>3623.72</v>
      </c>
      <c r="U30" t="n">
        <v>0.63</v>
      </c>
      <c r="V30" t="n">
        <v>0.75</v>
      </c>
      <c r="W30" t="n">
        <v>0.12</v>
      </c>
      <c r="X30" t="n">
        <v>0.21</v>
      </c>
      <c r="Y30" t="n">
        <v>1</v>
      </c>
      <c r="Z30" t="n">
        <v>10</v>
      </c>
      <c r="AA30" t="n">
        <v>228.9725715744433</v>
      </c>
      <c r="AB30" t="n">
        <v>313.2903739849331</v>
      </c>
      <c r="AC30" t="n">
        <v>283.3903803977054</v>
      </c>
      <c r="AD30" t="n">
        <v>228972.5715744433</v>
      </c>
      <c r="AE30" t="n">
        <v>313290.3739849331</v>
      </c>
      <c r="AF30" t="n">
        <v>3.904836815929791e-06</v>
      </c>
      <c r="AG30" t="n">
        <v>9.296875</v>
      </c>
      <c r="AH30" t="n">
        <v>283390.3803977054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9.3987</v>
      </c>
      <c r="E31" t="n">
        <v>10.64</v>
      </c>
      <c r="F31" t="n">
        <v>8.029999999999999</v>
      </c>
      <c r="G31" t="n">
        <v>53.5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91.78</v>
      </c>
      <c r="Q31" t="n">
        <v>198.05</v>
      </c>
      <c r="R31" t="n">
        <v>32.69</v>
      </c>
      <c r="S31" t="n">
        <v>21.27</v>
      </c>
      <c r="T31" t="n">
        <v>2988.76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217.9474959603276</v>
      </c>
      <c r="AB31" t="n">
        <v>298.2053791376994</v>
      </c>
      <c r="AC31" t="n">
        <v>269.7450762867636</v>
      </c>
      <c r="AD31" t="n">
        <v>217947.4959603276</v>
      </c>
      <c r="AE31" t="n">
        <v>298205.3791376994</v>
      </c>
      <c r="AF31" t="n">
        <v>3.930219509732205e-06</v>
      </c>
      <c r="AG31" t="n">
        <v>9.236111111111111</v>
      </c>
      <c r="AH31" t="n">
        <v>269745.0762867636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9.402200000000001</v>
      </c>
      <c r="E32" t="n">
        <v>10.64</v>
      </c>
      <c r="F32" t="n">
        <v>8.02</v>
      </c>
      <c r="G32" t="n">
        <v>53.48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91.77</v>
      </c>
      <c r="Q32" t="n">
        <v>198.05</v>
      </c>
      <c r="R32" t="n">
        <v>32.53</v>
      </c>
      <c r="S32" t="n">
        <v>21.27</v>
      </c>
      <c r="T32" t="n">
        <v>2906.62</v>
      </c>
      <c r="U32" t="n">
        <v>0.65</v>
      </c>
      <c r="V32" t="n">
        <v>0.76</v>
      </c>
      <c r="W32" t="n">
        <v>0.12</v>
      </c>
      <c r="X32" t="n">
        <v>0.17</v>
      </c>
      <c r="Y32" t="n">
        <v>1</v>
      </c>
      <c r="Z32" t="n">
        <v>10</v>
      </c>
      <c r="AA32" t="n">
        <v>217.8876042132031</v>
      </c>
      <c r="AB32" t="n">
        <v>298.1234326070463</v>
      </c>
      <c r="AC32" t="n">
        <v>269.6709506179833</v>
      </c>
      <c r="AD32" t="n">
        <v>217887.6042132031</v>
      </c>
      <c r="AE32" t="n">
        <v>298123.4326070463</v>
      </c>
      <c r="AF32" t="n">
        <v>3.931683091747172e-06</v>
      </c>
      <c r="AG32" t="n">
        <v>9.236111111111111</v>
      </c>
      <c r="AH32" t="n">
        <v>269670.9506179833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9.401199999999999</v>
      </c>
      <c r="E33" t="n">
        <v>10.64</v>
      </c>
      <c r="F33" t="n">
        <v>8.02</v>
      </c>
      <c r="G33" t="n">
        <v>53.48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91.81</v>
      </c>
      <c r="Q33" t="n">
        <v>198.05</v>
      </c>
      <c r="R33" t="n">
        <v>32.61</v>
      </c>
      <c r="S33" t="n">
        <v>21.27</v>
      </c>
      <c r="T33" t="n">
        <v>2946.97</v>
      </c>
      <c r="U33" t="n">
        <v>0.65</v>
      </c>
      <c r="V33" t="n">
        <v>0.76</v>
      </c>
      <c r="W33" t="n">
        <v>0.12</v>
      </c>
      <c r="X33" t="n">
        <v>0.17</v>
      </c>
      <c r="Y33" t="n">
        <v>1</v>
      </c>
      <c r="Z33" t="n">
        <v>10</v>
      </c>
      <c r="AA33" t="n">
        <v>217.918662383472</v>
      </c>
      <c r="AB33" t="n">
        <v>298.1659277657979</v>
      </c>
      <c r="AC33" t="n">
        <v>269.709390098426</v>
      </c>
      <c r="AD33" t="n">
        <v>217918.662383472</v>
      </c>
      <c r="AE33" t="n">
        <v>298165.9277657979</v>
      </c>
      <c r="AF33" t="n">
        <v>3.931264925457181e-06</v>
      </c>
      <c r="AG33" t="n">
        <v>9.236111111111111</v>
      </c>
      <c r="AH33" t="n">
        <v>269709.390098426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9.402200000000001</v>
      </c>
      <c r="E34" t="n">
        <v>10.64</v>
      </c>
      <c r="F34" t="n">
        <v>8.02</v>
      </c>
      <c r="G34" t="n">
        <v>53.48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91.37</v>
      </c>
      <c r="Q34" t="n">
        <v>198.05</v>
      </c>
      <c r="R34" t="n">
        <v>32.5</v>
      </c>
      <c r="S34" t="n">
        <v>21.27</v>
      </c>
      <c r="T34" t="n">
        <v>2891.53</v>
      </c>
      <c r="U34" t="n">
        <v>0.65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217.6560856934117</v>
      </c>
      <c r="AB34" t="n">
        <v>297.8066587543915</v>
      </c>
      <c r="AC34" t="n">
        <v>269.3844092172309</v>
      </c>
      <c r="AD34" t="n">
        <v>217656.0856934116</v>
      </c>
      <c r="AE34" t="n">
        <v>297806.6587543915</v>
      </c>
      <c r="AF34" t="n">
        <v>3.931683091747172e-06</v>
      </c>
      <c r="AG34" t="n">
        <v>9.236111111111111</v>
      </c>
      <c r="AH34" t="n">
        <v>269384.4092172309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9.4605</v>
      </c>
      <c r="E35" t="n">
        <v>10.57</v>
      </c>
      <c r="F35" t="n">
        <v>7.99</v>
      </c>
      <c r="G35" t="n">
        <v>59.91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90.51000000000001</v>
      </c>
      <c r="Q35" t="n">
        <v>198.05</v>
      </c>
      <c r="R35" t="n">
        <v>31.46</v>
      </c>
      <c r="S35" t="n">
        <v>21.27</v>
      </c>
      <c r="T35" t="n">
        <v>2377.51</v>
      </c>
      <c r="U35" t="n">
        <v>0.68</v>
      </c>
      <c r="V35" t="n">
        <v>0.76</v>
      </c>
      <c r="W35" t="n">
        <v>0.12</v>
      </c>
      <c r="X35" t="n">
        <v>0.14</v>
      </c>
      <c r="Y35" t="n">
        <v>1</v>
      </c>
      <c r="Z35" t="n">
        <v>10</v>
      </c>
      <c r="AA35" t="n">
        <v>216.6261342580947</v>
      </c>
      <c r="AB35" t="n">
        <v>296.3974337623411</v>
      </c>
      <c r="AC35" t="n">
        <v>268.1096786805617</v>
      </c>
      <c r="AD35" t="n">
        <v>216626.1342580947</v>
      </c>
      <c r="AE35" t="n">
        <v>296397.4337623411</v>
      </c>
      <c r="AF35" t="n">
        <v>3.956062186453608e-06</v>
      </c>
      <c r="AG35" t="n">
        <v>9.175347222222221</v>
      </c>
      <c r="AH35" t="n">
        <v>268109.6786805617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9.4834</v>
      </c>
      <c r="E36" t="n">
        <v>10.54</v>
      </c>
      <c r="F36" t="n">
        <v>7.96</v>
      </c>
      <c r="G36" t="n">
        <v>59.72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90.38</v>
      </c>
      <c r="Q36" t="n">
        <v>198.05</v>
      </c>
      <c r="R36" t="n">
        <v>30.48</v>
      </c>
      <c r="S36" t="n">
        <v>21.27</v>
      </c>
      <c r="T36" t="n">
        <v>1890.18</v>
      </c>
      <c r="U36" t="n">
        <v>0.7</v>
      </c>
      <c r="V36" t="n">
        <v>0.76</v>
      </c>
      <c r="W36" t="n">
        <v>0.12</v>
      </c>
      <c r="X36" t="n">
        <v>0.11</v>
      </c>
      <c r="Y36" t="n">
        <v>1</v>
      </c>
      <c r="Z36" t="n">
        <v>10</v>
      </c>
      <c r="AA36" t="n">
        <v>216.2965675511407</v>
      </c>
      <c r="AB36" t="n">
        <v>295.9465060544299</v>
      </c>
      <c r="AC36" t="n">
        <v>267.7017868802124</v>
      </c>
      <c r="AD36" t="n">
        <v>216296.5675511407</v>
      </c>
      <c r="AE36" t="n">
        <v>295946.5060544299</v>
      </c>
      <c r="AF36" t="n">
        <v>3.965638194494388e-06</v>
      </c>
      <c r="AG36" t="n">
        <v>9.149305555555555</v>
      </c>
      <c r="AH36" t="n">
        <v>267701.7868802124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9.4453</v>
      </c>
      <c r="E37" t="n">
        <v>10.59</v>
      </c>
      <c r="F37" t="n">
        <v>8.01</v>
      </c>
      <c r="G37" t="n">
        <v>60.04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90.66</v>
      </c>
      <c r="Q37" t="n">
        <v>198.05</v>
      </c>
      <c r="R37" t="n">
        <v>32.2</v>
      </c>
      <c r="S37" t="n">
        <v>21.27</v>
      </c>
      <c r="T37" t="n">
        <v>2748.47</v>
      </c>
      <c r="U37" t="n">
        <v>0.66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216.8827059249074</v>
      </c>
      <c r="AB37" t="n">
        <v>296.7484864360171</v>
      </c>
      <c r="AC37" t="n">
        <v>268.4272273797677</v>
      </c>
      <c r="AD37" t="n">
        <v>216882.7059249073</v>
      </c>
      <c r="AE37" t="n">
        <v>296748.4864360171</v>
      </c>
      <c r="AF37" t="n">
        <v>3.949706058845755e-06</v>
      </c>
      <c r="AG37" t="n">
        <v>9.192708333333334</v>
      </c>
      <c r="AH37" t="n">
        <v>268427.2273797677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9.4488</v>
      </c>
      <c r="E38" t="n">
        <v>10.58</v>
      </c>
      <c r="F38" t="n">
        <v>8</v>
      </c>
      <c r="G38" t="n">
        <v>60.01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90.45</v>
      </c>
      <c r="Q38" t="n">
        <v>198.07</v>
      </c>
      <c r="R38" t="n">
        <v>31.97</v>
      </c>
      <c r="S38" t="n">
        <v>21.27</v>
      </c>
      <c r="T38" t="n">
        <v>2631.51</v>
      </c>
      <c r="U38" t="n">
        <v>0.67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216.7083156178756</v>
      </c>
      <c r="AB38" t="n">
        <v>296.5098779243789</v>
      </c>
      <c r="AC38" t="n">
        <v>268.211391329591</v>
      </c>
      <c r="AD38" t="n">
        <v>216708.3156178756</v>
      </c>
      <c r="AE38" t="n">
        <v>296509.877924379</v>
      </c>
      <c r="AF38" t="n">
        <v>3.951169640860721e-06</v>
      </c>
      <c r="AG38" t="n">
        <v>9.184027777777779</v>
      </c>
      <c r="AH38" t="n">
        <v>268211.391329591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9.452299999999999</v>
      </c>
      <c r="E39" t="n">
        <v>10.58</v>
      </c>
      <c r="F39" t="n">
        <v>8</v>
      </c>
      <c r="G39" t="n">
        <v>59.98</v>
      </c>
      <c r="H39" t="n">
        <v>1.05</v>
      </c>
      <c r="I39" t="n">
        <v>8</v>
      </c>
      <c r="J39" t="n">
        <v>172.45</v>
      </c>
      <c r="K39" t="n">
        <v>50.28</v>
      </c>
      <c r="L39" t="n">
        <v>10.25</v>
      </c>
      <c r="M39" t="n">
        <v>6</v>
      </c>
      <c r="N39" t="n">
        <v>31.92</v>
      </c>
      <c r="O39" t="n">
        <v>21502.75</v>
      </c>
      <c r="P39" t="n">
        <v>90.18000000000001</v>
      </c>
      <c r="Q39" t="n">
        <v>198.06</v>
      </c>
      <c r="R39" t="n">
        <v>31.74</v>
      </c>
      <c r="S39" t="n">
        <v>21.27</v>
      </c>
      <c r="T39" t="n">
        <v>2520.28</v>
      </c>
      <c r="U39" t="n">
        <v>0.67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216.5257916448973</v>
      </c>
      <c r="AB39" t="n">
        <v>296.2601405721607</v>
      </c>
      <c r="AC39" t="n">
        <v>267.9854885597599</v>
      </c>
      <c r="AD39" t="n">
        <v>216525.7916448973</v>
      </c>
      <c r="AE39" t="n">
        <v>296260.1405721607</v>
      </c>
      <c r="AF39" t="n">
        <v>3.952633222875687e-06</v>
      </c>
      <c r="AG39" t="n">
        <v>9.184027777777779</v>
      </c>
      <c r="AH39" t="n">
        <v>267985.4885597599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9.447800000000001</v>
      </c>
      <c r="E40" t="n">
        <v>10.58</v>
      </c>
      <c r="F40" t="n">
        <v>8</v>
      </c>
      <c r="G40" t="n">
        <v>60.02</v>
      </c>
      <c r="H40" t="n">
        <v>1.08</v>
      </c>
      <c r="I40" t="n">
        <v>8</v>
      </c>
      <c r="J40" t="n">
        <v>172.82</v>
      </c>
      <c r="K40" t="n">
        <v>50.28</v>
      </c>
      <c r="L40" t="n">
        <v>10.5</v>
      </c>
      <c r="M40" t="n">
        <v>6</v>
      </c>
      <c r="N40" t="n">
        <v>32.04</v>
      </c>
      <c r="O40" t="n">
        <v>21547.89</v>
      </c>
      <c r="P40" t="n">
        <v>89.79000000000001</v>
      </c>
      <c r="Q40" t="n">
        <v>198.05</v>
      </c>
      <c r="R40" t="n">
        <v>31.94</v>
      </c>
      <c r="S40" t="n">
        <v>21.27</v>
      </c>
      <c r="T40" t="n">
        <v>2616.92</v>
      </c>
      <c r="U40" t="n">
        <v>0.67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216.3358938672951</v>
      </c>
      <c r="AB40" t="n">
        <v>296.0003140551469</v>
      </c>
      <c r="AC40" t="n">
        <v>267.750459520861</v>
      </c>
      <c r="AD40" t="n">
        <v>216335.8938672951</v>
      </c>
      <c r="AE40" t="n">
        <v>296000.3140551469</v>
      </c>
      <c r="AF40" t="n">
        <v>3.950751474570731e-06</v>
      </c>
      <c r="AG40" t="n">
        <v>9.184027777777779</v>
      </c>
      <c r="AH40" t="n">
        <v>267750.459520861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9.505000000000001</v>
      </c>
      <c r="E41" t="n">
        <v>10.52</v>
      </c>
      <c r="F41" t="n">
        <v>7.97</v>
      </c>
      <c r="G41" t="n">
        <v>68.31999999999999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5</v>
      </c>
      <c r="N41" t="n">
        <v>32.15</v>
      </c>
      <c r="O41" t="n">
        <v>21593.08</v>
      </c>
      <c r="P41" t="n">
        <v>89.09999999999999</v>
      </c>
      <c r="Q41" t="n">
        <v>198.05</v>
      </c>
      <c r="R41" t="n">
        <v>30.92</v>
      </c>
      <c r="S41" t="n">
        <v>21.27</v>
      </c>
      <c r="T41" t="n">
        <v>2114.25</v>
      </c>
      <c r="U41" t="n">
        <v>0.6899999999999999</v>
      </c>
      <c r="V41" t="n">
        <v>0.76</v>
      </c>
      <c r="W41" t="n">
        <v>0.12</v>
      </c>
      <c r="X41" t="n">
        <v>0.12</v>
      </c>
      <c r="Y41" t="n">
        <v>1</v>
      </c>
      <c r="Z41" t="n">
        <v>10</v>
      </c>
      <c r="AA41" t="n">
        <v>215.4246128578336</v>
      </c>
      <c r="AB41" t="n">
        <v>294.7534591751215</v>
      </c>
      <c r="AC41" t="n">
        <v>266.622602720613</v>
      </c>
      <c r="AD41" t="n">
        <v>215424.6128578336</v>
      </c>
      <c r="AE41" t="n">
        <v>294753.4591751215</v>
      </c>
      <c r="AF41" t="n">
        <v>3.974670586358179e-06</v>
      </c>
      <c r="AG41" t="n">
        <v>9.131944444444445</v>
      </c>
      <c r="AH41" t="n">
        <v>266622.602720613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9.5047</v>
      </c>
      <c r="E42" t="n">
        <v>10.52</v>
      </c>
      <c r="F42" t="n">
        <v>7.97</v>
      </c>
      <c r="G42" t="n">
        <v>68.31999999999999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5</v>
      </c>
      <c r="N42" t="n">
        <v>32.27</v>
      </c>
      <c r="O42" t="n">
        <v>21638.31</v>
      </c>
      <c r="P42" t="n">
        <v>89.15000000000001</v>
      </c>
      <c r="Q42" t="n">
        <v>198.05</v>
      </c>
      <c r="R42" t="n">
        <v>30.9</v>
      </c>
      <c r="S42" t="n">
        <v>21.27</v>
      </c>
      <c r="T42" t="n">
        <v>2101.92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  <c r="AA42" t="n">
        <v>215.4555081779633</v>
      </c>
      <c r="AB42" t="n">
        <v>294.7957315151284</v>
      </c>
      <c r="AC42" t="n">
        <v>266.6608406478192</v>
      </c>
      <c r="AD42" t="n">
        <v>215455.5081779633</v>
      </c>
      <c r="AE42" t="n">
        <v>294795.7315151284</v>
      </c>
      <c r="AF42" t="n">
        <v>3.974545136471181e-06</v>
      </c>
      <c r="AG42" t="n">
        <v>9.131944444444445</v>
      </c>
      <c r="AH42" t="n">
        <v>266660.8406478192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9.5266</v>
      </c>
      <c r="E43" t="n">
        <v>10.5</v>
      </c>
      <c r="F43" t="n">
        <v>7.95</v>
      </c>
      <c r="G43" t="n">
        <v>68.12</v>
      </c>
      <c r="H43" t="n">
        <v>1.15</v>
      </c>
      <c r="I43" t="n">
        <v>7</v>
      </c>
      <c r="J43" t="n">
        <v>173.92</v>
      </c>
      <c r="K43" t="n">
        <v>50.28</v>
      </c>
      <c r="L43" t="n">
        <v>11.25</v>
      </c>
      <c r="M43" t="n">
        <v>5</v>
      </c>
      <c r="N43" t="n">
        <v>32.39</v>
      </c>
      <c r="O43" t="n">
        <v>21683.57</v>
      </c>
      <c r="P43" t="n">
        <v>88.83</v>
      </c>
      <c r="Q43" t="n">
        <v>198.05</v>
      </c>
      <c r="R43" t="n">
        <v>30.15</v>
      </c>
      <c r="S43" t="n">
        <v>21.27</v>
      </c>
      <c r="T43" t="n">
        <v>1726.93</v>
      </c>
      <c r="U43" t="n">
        <v>0.71</v>
      </c>
      <c r="V43" t="n">
        <v>0.76</v>
      </c>
      <c r="W43" t="n">
        <v>0.12</v>
      </c>
      <c r="X43" t="n">
        <v>0.09</v>
      </c>
      <c r="Y43" t="n">
        <v>1</v>
      </c>
      <c r="Z43" t="n">
        <v>10</v>
      </c>
      <c r="AA43" t="n">
        <v>215.055335069367</v>
      </c>
      <c r="AB43" t="n">
        <v>294.2481970135556</v>
      </c>
      <c r="AC43" t="n">
        <v>266.1655620706068</v>
      </c>
      <c r="AD43" t="n">
        <v>215055.335069367</v>
      </c>
      <c r="AE43" t="n">
        <v>294248.1970135556</v>
      </c>
      <c r="AF43" t="n">
        <v>3.983702978221969e-06</v>
      </c>
      <c r="AG43" t="n">
        <v>9.114583333333334</v>
      </c>
      <c r="AH43" t="n">
        <v>266165.5620706068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9.487399999999999</v>
      </c>
      <c r="E44" t="n">
        <v>10.54</v>
      </c>
      <c r="F44" t="n">
        <v>7.99</v>
      </c>
      <c r="G44" t="n">
        <v>68.48999999999999</v>
      </c>
      <c r="H44" t="n">
        <v>1.17</v>
      </c>
      <c r="I44" t="n">
        <v>7</v>
      </c>
      <c r="J44" t="n">
        <v>174.28</v>
      </c>
      <c r="K44" t="n">
        <v>50.28</v>
      </c>
      <c r="L44" t="n">
        <v>11.5</v>
      </c>
      <c r="M44" t="n">
        <v>5</v>
      </c>
      <c r="N44" t="n">
        <v>32.5</v>
      </c>
      <c r="O44" t="n">
        <v>21728.87</v>
      </c>
      <c r="P44" t="n">
        <v>89.19</v>
      </c>
      <c r="Q44" t="n">
        <v>198.05</v>
      </c>
      <c r="R44" t="n">
        <v>31.67</v>
      </c>
      <c r="S44" t="n">
        <v>21.27</v>
      </c>
      <c r="T44" t="n">
        <v>2487.73</v>
      </c>
      <c r="U44" t="n">
        <v>0.67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215.6618789467895</v>
      </c>
      <c r="AB44" t="n">
        <v>295.078097105472</v>
      </c>
      <c r="AC44" t="n">
        <v>266.9162576625231</v>
      </c>
      <c r="AD44" t="n">
        <v>215661.8789467895</v>
      </c>
      <c r="AE44" t="n">
        <v>295078.0971054719</v>
      </c>
      <c r="AF44" t="n">
        <v>3.967310859654348e-06</v>
      </c>
      <c r="AG44" t="n">
        <v>9.149305555555555</v>
      </c>
      <c r="AH44" t="n">
        <v>266916.2576625231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9.499700000000001</v>
      </c>
      <c r="E45" t="n">
        <v>10.53</v>
      </c>
      <c r="F45" t="n">
        <v>7.98</v>
      </c>
      <c r="G45" t="n">
        <v>68.37</v>
      </c>
      <c r="H45" t="n">
        <v>1.19</v>
      </c>
      <c r="I45" t="n">
        <v>7</v>
      </c>
      <c r="J45" t="n">
        <v>174.65</v>
      </c>
      <c r="K45" t="n">
        <v>50.28</v>
      </c>
      <c r="L45" t="n">
        <v>11.75</v>
      </c>
      <c r="M45" t="n">
        <v>5</v>
      </c>
      <c r="N45" t="n">
        <v>32.62</v>
      </c>
      <c r="O45" t="n">
        <v>21774.22</v>
      </c>
      <c r="P45" t="n">
        <v>88.7</v>
      </c>
      <c r="Q45" t="n">
        <v>198.05</v>
      </c>
      <c r="R45" t="n">
        <v>31.17</v>
      </c>
      <c r="S45" t="n">
        <v>21.27</v>
      </c>
      <c r="T45" t="n">
        <v>2236.62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215.2617022403235</v>
      </c>
      <c r="AB45" t="n">
        <v>294.5305576811351</v>
      </c>
      <c r="AC45" t="n">
        <v>266.4209746323684</v>
      </c>
      <c r="AD45" t="n">
        <v>215261.7022403235</v>
      </c>
      <c r="AE45" t="n">
        <v>294530.5576811351</v>
      </c>
      <c r="AF45" t="n">
        <v>3.97245430502123e-06</v>
      </c>
      <c r="AG45" t="n">
        <v>9.140625</v>
      </c>
      <c r="AH45" t="n">
        <v>266420.9746323684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9.497199999999999</v>
      </c>
      <c r="E46" t="n">
        <v>10.53</v>
      </c>
      <c r="F46" t="n">
        <v>7.98</v>
      </c>
      <c r="G46" t="n">
        <v>68.40000000000001</v>
      </c>
      <c r="H46" t="n">
        <v>1.22</v>
      </c>
      <c r="I46" t="n">
        <v>7</v>
      </c>
      <c r="J46" t="n">
        <v>175.02</v>
      </c>
      <c r="K46" t="n">
        <v>50.28</v>
      </c>
      <c r="L46" t="n">
        <v>12</v>
      </c>
      <c r="M46" t="n">
        <v>5</v>
      </c>
      <c r="N46" t="n">
        <v>32.74</v>
      </c>
      <c r="O46" t="n">
        <v>21819.6</v>
      </c>
      <c r="P46" t="n">
        <v>88.40000000000001</v>
      </c>
      <c r="Q46" t="n">
        <v>198.05</v>
      </c>
      <c r="R46" t="n">
        <v>31.28</v>
      </c>
      <c r="S46" t="n">
        <v>21.27</v>
      </c>
      <c r="T46" t="n">
        <v>2292.19</v>
      </c>
      <c r="U46" t="n">
        <v>0.68</v>
      </c>
      <c r="V46" t="n">
        <v>0.76</v>
      </c>
      <c r="W46" t="n">
        <v>0.12</v>
      </c>
      <c r="X46" t="n">
        <v>0.13</v>
      </c>
      <c r="Y46" t="n">
        <v>1</v>
      </c>
      <c r="Z46" t="n">
        <v>10</v>
      </c>
      <c r="AA46" t="n">
        <v>215.1086689246214</v>
      </c>
      <c r="AB46" t="n">
        <v>294.3211707472383</v>
      </c>
      <c r="AC46" t="n">
        <v>266.2315712935662</v>
      </c>
      <c r="AD46" t="n">
        <v>215108.6689246214</v>
      </c>
      <c r="AE46" t="n">
        <v>294321.1707472383</v>
      </c>
      <c r="AF46" t="n">
        <v>3.971408889296254e-06</v>
      </c>
      <c r="AG46" t="n">
        <v>9.140625</v>
      </c>
      <c r="AH46" t="n">
        <v>266231.5712935661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9.4994</v>
      </c>
      <c r="E47" t="n">
        <v>10.53</v>
      </c>
      <c r="F47" t="n">
        <v>7.98</v>
      </c>
      <c r="G47" t="n">
        <v>68.37</v>
      </c>
      <c r="H47" t="n">
        <v>1.24</v>
      </c>
      <c r="I47" t="n">
        <v>7</v>
      </c>
      <c r="J47" t="n">
        <v>175.39</v>
      </c>
      <c r="K47" t="n">
        <v>50.28</v>
      </c>
      <c r="L47" t="n">
        <v>12.25</v>
      </c>
      <c r="M47" t="n">
        <v>5</v>
      </c>
      <c r="N47" t="n">
        <v>32.86</v>
      </c>
      <c r="O47" t="n">
        <v>21865.03</v>
      </c>
      <c r="P47" t="n">
        <v>88.06999999999999</v>
      </c>
      <c r="Q47" t="n">
        <v>198.05</v>
      </c>
      <c r="R47" t="n">
        <v>31.11</v>
      </c>
      <c r="S47" t="n">
        <v>21.27</v>
      </c>
      <c r="T47" t="n">
        <v>2208.48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214.9030553837347</v>
      </c>
      <c r="AB47" t="n">
        <v>294.039841229568</v>
      </c>
      <c r="AC47" t="n">
        <v>265.9770914702138</v>
      </c>
      <c r="AD47" t="n">
        <v>214903.0553837347</v>
      </c>
      <c r="AE47" t="n">
        <v>294039.841229568</v>
      </c>
      <c r="AF47" t="n">
        <v>3.972328855134232e-06</v>
      </c>
      <c r="AG47" t="n">
        <v>9.140625</v>
      </c>
      <c r="AH47" t="n">
        <v>265977.0914702138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9.5519</v>
      </c>
      <c r="E48" t="n">
        <v>10.47</v>
      </c>
      <c r="F48" t="n">
        <v>7.95</v>
      </c>
      <c r="G48" t="n">
        <v>79.51000000000001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87.15000000000001</v>
      </c>
      <c r="Q48" t="n">
        <v>198.05</v>
      </c>
      <c r="R48" t="n">
        <v>30.3</v>
      </c>
      <c r="S48" t="n">
        <v>21.27</v>
      </c>
      <c r="T48" t="n">
        <v>1807.89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213.90888578778</v>
      </c>
      <c r="AB48" t="n">
        <v>292.6795745287164</v>
      </c>
      <c r="AC48" t="n">
        <v>264.7466467141447</v>
      </c>
      <c r="AD48" t="n">
        <v>213908.88578778</v>
      </c>
      <c r="AE48" t="n">
        <v>292679.5745287164</v>
      </c>
      <c r="AF48" t="n">
        <v>3.994282585358725e-06</v>
      </c>
      <c r="AG48" t="n">
        <v>9.088541666666666</v>
      </c>
      <c r="AH48" t="n">
        <v>264746.6467141447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9.5684</v>
      </c>
      <c r="E49" t="n">
        <v>10.45</v>
      </c>
      <c r="F49" t="n">
        <v>7.93</v>
      </c>
      <c r="G49" t="n">
        <v>79.33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86.86</v>
      </c>
      <c r="Q49" t="n">
        <v>198.05</v>
      </c>
      <c r="R49" t="n">
        <v>29.56</v>
      </c>
      <c r="S49" t="n">
        <v>21.27</v>
      </c>
      <c r="T49" t="n">
        <v>1438.59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213.5707526099063</v>
      </c>
      <c r="AB49" t="n">
        <v>292.2169257973667</v>
      </c>
      <c r="AC49" t="n">
        <v>264.3281525283833</v>
      </c>
      <c r="AD49" t="n">
        <v>213570.7526099063</v>
      </c>
      <c r="AE49" t="n">
        <v>292216.9257973667</v>
      </c>
      <c r="AF49" t="n">
        <v>4.001182329143567e-06</v>
      </c>
      <c r="AG49" t="n">
        <v>9.071180555555555</v>
      </c>
      <c r="AH49" t="n">
        <v>264328.1525283833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9.557399999999999</v>
      </c>
      <c r="E50" t="n">
        <v>10.46</v>
      </c>
      <c r="F50" t="n">
        <v>7.95</v>
      </c>
      <c r="G50" t="n">
        <v>79.45</v>
      </c>
      <c r="H50" t="n">
        <v>1.31</v>
      </c>
      <c r="I50" t="n">
        <v>6</v>
      </c>
      <c r="J50" t="n">
        <v>176.49</v>
      </c>
      <c r="K50" t="n">
        <v>50.28</v>
      </c>
      <c r="L50" t="n">
        <v>13</v>
      </c>
      <c r="M50" t="n">
        <v>4</v>
      </c>
      <c r="N50" t="n">
        <v>33.21</v>
      </c>
      <c r="O50" t="n">
        <v>22001.54</v>
      </c>
      <c r="P50" t="n">
        <v>87.2</v>
      </c>
      <c r="Q50" t="n">
        <v>198.05</v>
      </c>
      <c r="R50" t="n">
        <v>30.13</v>
      </c>
      <c r="S50" t="n">
        <v>21.27</v>
      </c>
      <c r="T50" t="n">
        <v>1720.88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213.8968845507902</v>
      </c>
      <c r="AB50" t="n">
        <v>292.6631539068096</v>
      </c>
      <c r="AC50" t="n">
        <v>264.7317932533462</v>
      </c>
      <c r="AD50" t="n">
        <v>213896.8845507902</v>
      </c>
      <c r="AE50" t="n">
        <v>292663.1539068096</v>
      </c>
      <c r="AF50" t="n">
        <v>3.996582499953672e-06</v>
      </c>
      <c r="AG50" t="n">
        <v>9.079861111111111</v>
      </c>
      <c r="AH50" t="n">
        <v>264731.7932533462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9.546799999999999</v>
      </c>
      <c r="E51" t="n">
        <v>10.47</v>
      </c>
      <c r="F51" t="n">
        <v>7.96</v>
      </c>
      <c r="G51" t="n">
        <v>79.56999999999999</v>
      </c>
      <c r="H51" t="n">
        <v>1.33</v>
      </c>
      <c r="I51" t="n">
        <v>6</v>
      </c>
      <c r="J51" t="n">
        <v>176.86</v>
      </c>
      <c r="K51" t="n">
        <v>50.28</v>
      </c>
      <c r="L51" t="n">
        <v>13.25</v>
      </c>
      <c r="M51" t="n">
        <v>4</v>
      </c>
      <c r="N51" t="n">
        <v>33.33</v>
      </c>
      <c r="O51" t="n">
        <v>22047.13</v>
      </c>
      <c r="P51" t="n">
        <v>87.19</v>
      </c>
      <c r="Q51" t="n">
        <v>198.05</v>
      </c>
      <c r="R51" t="n">
        <v>30.49</v>
      </c>
      <c r="S51" t="n">
        <v>21.27</v>
      </c>
      <c r="T51" t="n">
        <v>1901.61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213.9952771462441</v>
      </c>
      <c r="AB51" t="n">
        <v>292.7977789966846</v>
      </c>
      <c r="AC51" t="n">
        <v>264.8535699135911</v>
      </c>
      <c r="AD51" t="n">
        <v>213995.2771462441</v>
      </c>
      <c r="AE51" t="n">
        <v>292797.7789966846</v>
      </c>
      <c r="AF51" t="n">
        <v>3.992149937279775e-06</v>
      </c>
      <c r="AG51" t="n">
        <v>9.088541666666666</v>
      </c>
      <c r="AH51" t="n">
        <v>264853.5699135911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9.543200000000001</v>
      </c>
      <c r="E52" t="n">
        <v>10.48</v>
      </c>
      <c r="F52" t="n">
        <v>7.96</v>
      </c>
      <c r="G52" t="n">
        <v>79.61</v>
      </c>
      <c r="H52" t="n">
        <v>1.35</v>
      </c>
      <c r="I52" t="n">
        <v>6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87.25</v>
      </c>
      <c r="Q52" t="n">
        <v>198.08</v>
      </c>
      <c r="R52" t="n">
        <v>30.69</v>
      </c>
      <c r="S52" t="n">
        <v>21.27</v>
      </c>
      <c r="T52" t="n">
        <v>2003.54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214.0560540089452</v>
      </c>
      <c r="AB52" t="n">
        <v>292.8809365815183</v>
      </c>
      <c r="AC52" t="n">
        <v>264.9287910552406</v>
      </c>
      <c r="AD52" t="n">
        <v>214056.0540089452</v>
      </c>
      <c r="AE52" t="n">
        <v>292880.9365815183</v>
      </c>
      <c r="AF52" t="n">
        <v>3.990644538635809e-06</v>
      </c>
      <c r="AG52" t="n">
        <v>9.097222222222221</v>
      </c>
      <c r="AH52" t="n">
        <v>264928.7910552406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9.550800000000001</v>
      </c>
      <c r="E53" t="n">
        <v>10.47</v>
      </c>
      <c r="F53" t="n">
        <v>7.95</v>
      </c>
      <c r="G53" t="n">
        <v>79.53</v>
      </c>
      <c r="H53" t="n">
        <v>1.37</v>
      </c>
      <c r="I53" t="n">
        <v>6</v>
      </c>
      <c r="J53" t="n">
        <v>177.6</v>
      </c>
      <c r="K53" t="n">
        <v>50.28</v>
      </c>
      <c r="L53" t="n">
        <v>13.75</v>
      </c>
      <c r="M53" t="n">
        <v>4</v>
      </c>
      <c r="N53" t="n">
        <v>33.57</v>
      </c>
      <c r="O53" t="n">
        <v>22138.42</v>
      </c>
      <c r="P53" t="n">
        <v>87.05</v>
      </c>
      <c r="Q53" t="n">
        <v>198.05</v>
      </c>
      <c r="R53" t="n">
        <v>30.36</v>
      </c>
      <c r="S53" t="n">
        <v>21.27</v>
      </c>
      <c r="T53" t="n">
        <v>1838.84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213.8600065162484</v>
      </c>
      <c r="AB53" t="n">
        <v>292.6126957530055</v>
      </c>
      <c r="AC53" t="n">
        <v>264.6861507549228</v>
      </c>
      <c r="AD53" t="n">
        <v>213860.0065162484</v>
      </c>
      <c r="AE53" t="n">
        <v>292612.6957530056</v>
      </c>
      <c r="AF53" t="n">
        <v>3.993822602439736e-06</v>
      </c>
      <c r="AG53" t="n">
        <v>9.088541666666666</v>
      </c>
      <c r="AH53" t="n">
        <v>264686.1507549228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9.544499999999999</v>
      </c>
      <c r="E54" t="n">
        <v>10.48</v>
      </c>
      <c r="F54" t="n">
        <v>7.96</v>
      </c>
      <c r="G54" t="n">
        <v>79.59</v>
      </c>
      <c r="H54" t="n">
        <v>1.4</v>
      </c>
      <c r="I54" t="n">
        <v>6</v>
      </c>
      <c r="J54" t="n">
        <v>177.97</v>
      </c>
      <c r="K54" t="n">
        <v>50.28</v>
      </c>
      <c r="L54" t="n">
        <v>14</v>
      </c>
      <c r="M54" t="n">
        <v>4</v>
      </c>
      <c r="N54" t="n">
        <v>33.69</v>
      </c>
      <c r="O54" t="n">
        <v>22184.13</v>
      </c>
      <c r="P54" t="n">
        <v>86.86</v>
      </c>
      <c r="Q54" t="n">
        <v>198.05</v>
      </c>
      <c r="R54" t="n">
        <v>30.62</v>
      </c>
      <c r="S54" t="n">
        <v>21.27</v>
      </c>
      <c r="T54" t="n">
        <v>1968.37</v>
      </c>
      <c r="U54" t="n">
        <v>0.6899999999999999</v>
      </c>
      <c r="V54" t="n">
        <v>0.76</v>
      </c>
      <c r="W54" t="n">
        <v>0.12</v>
      </c>
      <c r="X54" t="n">
        <v>0.11</v>
      </c>
      <c r="Y54" t="n">
        <v>1</v>
      </c>
      <c r="Z54" t="n">
        <v>10</v>
      </c>
      <c r="AA54" t="n">
        <v>213.8240900221677</v>
      </c>
      <c r="AB54" t="n">
        <v>292.5635532212805</v>
      </c>
      <c r="AC54" t="n">
        <v>264.6416983174536</v>
      </c>
      <c r="AD54" t="n">
        <v>213824.0900221677</v>
      </c>
      <c r="AE54" t="n">
        <v>292563.5532212805</v>
      </c>
      <c r="AF54" t="n">
        <v>3.991188154812797e-06</v>
      </c>
      <c r="AG54" t="n">
        <v>9.097222222222221</v>
      </c>
      <c r="AH54" t="n">
        <v>264641.6983174536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9.551600000000001</v>
      </c>
      <c r="E55" t="n">
        <v>10.47</v>
      </c>
      <c r="F55" t="n">
        <v>7.95</v>
      </c>
      <c r="G55" t="n">
        <v>79.52</v>
      </c>
      <c r="H55" t="n">
        <v>1.42</v>
      </c>
      <c r="I55" t="n">
        <v>6</v>
      </c>
      <c r="J55" t="n">
        <v>178.34</v>
      </c>
      <c r="K55" t="n">
        <v>50.28</v>
      </c>
      <c r="L55" t="n">
        <v>14.25</v>
      </c>
      <c r="M55" t="n">
        <v>4</v>
      </c>
      <c r="N55" t="n">
        <v>33.82</v>
      </c>
      <c r="O55" t="n">
        <v>22229.88</v>
      </c>
      <c r="P55" t="n">
        <v>86.48999999999999</v>
      </c>
      <c r="Q55" t="n">
        <v>198.05</v>
      </c>
      <c r="R55" t="n">
        <v>30.24</v>
      </c>
      <c r="S55" t="n">
        <v>21.27</v>
      </c>
      <c r="T55" t="n">
        <v>1779.38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213.5350641713572</v>
      </c>
      <c r="AB55" t="n">
        <v>292.1680953012812</v>
      </c>
      <c r="AC55" t="n">
        <v>264.2839823463102</v>
      </c>
      <c r="AD55" t="n">
        <v>213535.0641713573</v>
      </c>
      <c r="AE55" t="n">
        <v>292168.0953012812</v>
      </c>
      <c r="AF55" t="n">
        <v>3.994157135471729e-06</v>
      </c>
      <c r="AG55" t="n">
        <v>9.088541666666666</v>
      </c>
      <c r="AH55" t="n">
        <v>264283.9823463102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9.565300000000001</v>
      </c>
      <c r="E56" t="n">
        <v>10.45</v>
      </c>
      <c r="F56" t="n">
        <v>7.94</v>
      </c>
      <c r="G56" t="n">
        <v>79.37</v>
      </c>
      <c r="H56" t="n">
        <v>1.44</v>
      </c>
      <c r="I56" t="n">
        <v>6</v>
      </c>
      <c r="J56" t="n">
        <v>178.72</v>
      </c>
      <c r="K56" t="n">
        <v>50.28</v>
      </c>
      <c r="L56" t="n">
        <v>14.5</v>
      </c>
      <c r="M56" t="n">
        <v>4</v>
      </c>
      <c r="N56" t="n">
        <v>33.94</v>
      </c>
      <c r="O56" t="n">
        <v>22275.67</v>
      </c>
      <c r="P56" t="n">
        <v>85.86</v>
      </c>
      <c r="Q56" t="n">
        <v>198.05</v>
      </c>
      <c r="R56" t="n">
        <v>29.89</v>
      </c>
      <c r="S56" t="n">
        <v>21.27</v>
      </c>
      <c r="T56" t="n">
        <v>1601.83</v>
      </c>
      <c r="U56" t="n">
        <v>0.71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213.0504784815506</v>
      </c>
      <c r="AB56" t="n">
        <v>291.5050637820763</v>
      </c>
      <c r="AC56" t="n">
        <v>263.6842296247273</v>
      </c>
      <c r="AD56" t="n">
        <v>213050.4784815506</v>
      </c>
      <c r="AE56" t="n">
        <v>291505.0637820762</v>
      </c>
      <c r="AF56" t="n">
        <v>3.999886013644596e-06</v>
      </c>
      <c r="AG56" t="n">
        <v>9.071180555555555</v>
      </c>
      <c r="AH56" t="n">
        <v>263684.2296247273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9.5379</v>
      </c>
      <c r="E57" t="n">
        <v>10.48</v>
      </c>
      <c r="F57" t="n">
        <v>7.97</v>
      </c>
      <c r="G57" t="n">
        <v>79.67</v>
      </c>
      <c r="H57" t="n">
        <v>1.46</v>
      </c>
      <c r="I57" t="n">
        <v>6</v>
      </c>
      <c r="J57" t="n">
        <v>179.09</v>
      </c>
      <c r="K57" t="n">
        <v>50.28</v>
      </c>
      <c r="L57" t="n">
        <v>14.75</v>
      </c>
      <c r="M57" t="n">
        <v>4</v>
      </c>
      <c r="N57" t="n">
        <v>34.06</v>
      </c>
      <c r="O57" t="n">
        <v>22321.5</v>
      </c>
      <c r="P57" t="n">
        <v>85.95</v>
      </c>
      <c r="Q57" t="n">
        <v>198.05</v>
      </c>
      <c r="R57" t="n">
        <v>30.86</v>
      </c>
      <c r="S57" t="n">
        <v>21.27</v>
      </c>
      <c r="T57" t="n">
        <v>2089.53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213.3795300293143</v>
      </c>
      <c r="AB57" t="n">
        <v>291.9552866264561</v>
      </c>
      <c r="AC57" t="n">
        <v>264.0914838327314</v>
      </c>
      <c r="AD57" t="n">
        <v>213379.5300293143</v>
      </c>
      <c r="AE57" t="n">
        <v>291955.2866264561</v>
      </c>
      <c r="AF57" t="n">
        <v>3.988428257298861e-06</v>
      </c>
      <c r="AG57" t="n">
        <v>9.097222222222221</v>
      </c>
      <c r="AH57" t="n">
        <v>264091.4838327314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9.5443</v>
      </c>
      <c r="E58" t="n">
        <v>10.48</v>
      </c>
      <c r="F58" t="n">
        <v>7.96</v>
      </c>
      <c r="G58" t="n">
        <v>79.59999999999999</v>
      </c>
      <c r="H58" t="n">
        <v>1.48</v>
      </c>
      <c r="I58" t="n">
        <v>6</v>
      </c>
      <c r="J58" t="n">
        <v>179.46</v>
      </c>
      <c r="K58" t="n">
        <v>50.28</v>
      </c>
      <c r="L58" t="n">
        <v>15</v>
      </c>
      <c r="M58" t="n">
        <v>4</v>
      </c>
      <c r="N58" t="n">
        <v>34.18</v>
      </c>
      <c r="O58" t="n">
        <v>22367.38</v>
      </c>
      <c r="P58" t="n">
        <v>85.33</v>
      </c>
      <c r="Q58" t="n">
        <v>198.05</v>
      </c>
      <c r="R58" t="n">
        <v>30.71</v>
      </c>
      <c r="S58" t="n">
        <v>21.27</v>
      </c>
      <c r="T58" t="n">
        <v>2012.61</v>
      </c>
      <c r="U58" t="n">
        <v>0.6899999999999999</v>
      </c>
      <c r="V58" t="n">
        <v>0.76</v>
      </c>
      <c r="W58" t="n">
        <v>0.12</v>
      </c>
      <c r="X58" t="n">
        <v>0.11</v>
      </c>
      <c r="Y58" t="n">
        <v>1</v>
      </c>
      <c r="Z58" t="n">
        <v>10</v>
      </c>
      <c r="AA58" t="n">
        <v>212.9531882101172</v>
      </c>
      <c r="AB58" t="n">
        <v>291.3719469405573</v>
      </c>
      <c r="AC58" t="n">
        <v>263.5638172677322</v>
      </c>
      <c r="AD58" t="n">
        <v>212953.1882101172</v>
      </c>
      <c r="AE58" t="n">
        <v>291371.9469405573</v>
      </c>
      <c r="AF58" t="n">
        <v>3.991104521554799e-06</v>
      </c>
      <c r="AG58" t="n">
        <v>9.097222222222221</v>
      </c>
      <c r="AH58" t="n">
        <v>263563.8172677322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9.589499999999999</v>
      </c>
      <c r="E59" t="n">
        <v>10.43</v>
      </c>
      <c r="F59" t="n">
        <v>7.94</v>
      </c>
      <c r="G59" t="n">
        <v>95.31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84.64</v>
      </c>
      <c r="Q59" t="n">
        <v>198.05</v>
      </c>
      <c r="R59" t="n">
        <v>29.99</v>
      </c>
      <c r="S59" t="n">
        <v>21.27</v>
      </c>
      <c r="T59" t="n">
        <v>1658.08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212.1828284874734</v>
      </c>
      <c r="AB59" t="n">
        <v>290.3179067821643</v>
      </c>
      <c r="AC59" t="n">
        <v>262.6103732227012</v>
      </c>
      <c r="AD59" t="n">
        <v>212182.8284874734</v>
      </c>
      <c r="AE59" t="n">
        <v>290317.9067821643</v>
      </c>
      <c r="AF59" t="n">
        <v>4.010005637862361e-06</v>
      </c>
      <c r="AG59" t="n">
        <v>9.053819444444445</v>
      </c>
      <c r="AH59" t="n">
        <v>262610.3732227013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9.6044</v>
      </c>
      <c r="E60" t="n">
        <v>10.41</v>
      </c>
      <c r="F60" t="n">
        <v>7.93</v>
      </c>
      <c r="G60" t="n">
        <v>95.12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84.54000000000001</v>
      </c>
      <c r="Q60" t="n">
        <v>198.05</v>
      </c>
      <c r="R60" t="n">
        <v>29.54</v>
      </c>
      <c r="S60" t="n">
        <v>21.27</v>
      </c>
      <c r="T60" t="n">
        <v>1432.87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211.9938770723237</v>
      </c>
      <c r="AB60" t="n">
        <v>290.0593751200084</v>
      </c>
      <c r="AC60" t="n">
        <v>262.37651545953</v>
      </c>
      <c r="AD60" t="n">
        <v>211993.8770723237</v>
      </c>
      <c r="AE60" t="n">
        <v>290059.3751200084</v>
      </c>
      <c r="AF60" t="n">
        <v>4.016236315583218e-06</v>
      </c>
      <c r="AG60" t="n">
        <v>9.036458333333334</v>
      </c>
      <c r="AH60" t="n">
        <v>262376.51545953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9.5969</v>
      </c>
      <c r="E61" t="n">
        <v>10.42</v>
      </c>
      <c r="F61" t="n">
        <v>7.93</v>
      </c>
      <c r="G61" t="n">
        <v>95.20999999999999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84.77</v>
      </c>
      <c r="Q61" t="n">
        <v>198.07</v>
      </c>
      <c r="R61" t="n">
        <v>29.72</v>
      </c>
      <c r="S61" t="n">
        <v>21.27</v>
      </c>
      <c r="T61" t="n">
        <v>1523.9</v>
      </c>
      <c r="U61" t="n">
        <v>0.72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212.1777635850774</v>
      </c>
      <c r="AB61" t="n">
        <v>290.3109767592583</v>
      </c>
      <c r="AC61" t="n">
        <v>262.6041045914552</v>
      </c>
      <c r="AD61" t="n">
        <v>212177.7635850774</v>
      </c>
      <c r="AE61" t="n">
        <v>290310.9767592583</v>
      </c>
      <c r="AF61" t="n">
        <v>4.013100068408291e-06</v>
      </c>
      <c r="AG61" t="n">
        <v>9.045138888888889</v>
      </c>
      <c r="AH61" t="n">
        <v>262604.1045914551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9.614599999999999</v>
      </c>
      <c r="E62" t="n">
        <v>10.4</v>
      </c>
      <c r="F62" t="n">
        <v>7.92</v>
      </c>
      <c r="G62" t="n">
        <v>94.98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84.56</v>
      </c>
      <c r="Q62" t="n">
        <v>198.05</v>
      </c>
      <c r="R62" t="n">
        <v>29.17</v>
      </c>
      <c r="S62" t="n">
        <v>21.27</v>
      </c>
      <c r="T62" t="n">
        <v>1246.91</v>
      </c>
      <c r="U62" t="n">
        <v>0.73</v>
      </c>
      <c r="V62" t="n">
        <v>0.77</v>
      </c>
      <c r="W62" t="n">
        <v>0.11</v>
      </c>
      <c r="X62" t="n">
        <v>0.06</v>
      </c>
      <c r="Y62" t="n">
        <v>1</v>
      </c>
      <c r="Z62" t="n">
        <v>10</v>
      </c>
      <c r="AA62" t="n">
        <v>211.9067826362439</v>
      </c>
      <c r="AB62" t="n">
        <v>289.9402086702287</v>
      </c>
      <c r="AC62" t="n">
        <v>262.2687220884661</v>
      </c>
      <c r="AD62" t="n">
        <v>211906.7826362438</v>
      </c>
      <c r="AE62" t="n">
        <v>289940.2086702287</v>
      </c>
      <c r="AF62" t="n">
        <v>4.020501611741119e-06</v>
      </c>
      <c r="AG62" t="n">
        <v>9.027777777777779</v>
      </c>
      <c r="AH62" t="n">
        <v>262268.722088466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9.592599999999999</v>
      </c>
      <c r="E63" t="n">
        <v>10.42</v>
      </c>
      <c r="F63" t="n">
        <v>7.94</v>
      </c>
      <c r="G63" t="n">
        <v>95.27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84.69</v>
      </c>
      <c r="Q63" t="n">
        <v>198.05</v>
      </c>
      <c r="R63" t="n">
        <v>30.06</v>
      </c>
      <c r="S63" t="n">
        <v>21.27</v>
      </c>
      <c r="T63" t="n">
        <v>1693.99</v>
      </c>
      <c r="U63" t="n">
        <v>0.71</v>
      </c>
      <c r="V63" t="n">
        <v>0.76</v>
      </c>
      <c r="W63" t="n">
        <v>0.11</v>
      </c>
      <c r="X63" t="n">
        <v>0.09</v>
      </c>
      <c r="Y63" t="n">
        <v>1</v>
      </c>
      <c r="Z63" t="n">
        <v>10</v>
      </c>
      <c r="AA63" t="n">
        <v>212.1890244069709</v>
      </c>
      <c r="AB63" t="n">
        <v>290.3263843125653</v>
      </c>
      <c r="AC63" t="n">
        <v>262.6180416694991</v>
      </c>
      <c r="AD63" t="n">
        <v>212189.0244069709</v>
      </c>
      <c r="AE63" t="n">
        <v>290326.3843125653</v>
      </c>
      <c r="AF63" t="n">
        <v>4.011301953361332e-06</v>
      </c>
      <c r="AG63" t="n">
        <v>9.045138888888889</v>
      </c>
      <c r="AH63" t="n">
        <v>262618.0416694991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9.5969</v>
      </c>
      <c r="E64" t="n">
        <v>10.42</v>
      </c>
      <c r="F64" t="n">
        <v>7.93</v>
      </c>
      <c r="G64" t="n">
        <v>95.20999999999999</v>
      </c>
      <c r="H64" t="n">
        <v>1.61</v>
      </c>
      <c r="I64" t="n">
        <v>5</v>
      </c>
      <c r="J64" t="n">
        <v>181.7</v>
      </c>
      <c r="K64" t="n">
        <v>50.28</v>
      </c>
      <c r="L64" t="n">
        <v>16.5</v>
      </c>
      <c r="M64" t="n">
        <v>3</v>
      </c>
      <c r="N64" t="n">
        <v>34.92</v>
      </c>
      <c r="O64" t="n">
        <v>22643.61</v>
      </c>
      <c r="P64" t="n">
        <v>84.63</v>
      </c>
      <c r="Q64" t="n">
        <v>198.05</v>
      </c>
      <c r="R64" t="n">
        <v>29.76</v>
      </c>
      <c r="S64" t="n">
        <v>21.27</v>
      </c>
      <c r="T64" t="n">
        <v>1542.25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212.0983760537523</v>
      </c>
      <c r="AB64" t="n">
        <v>290.2023552365687</v>
      </c>
      <c r="AC64" t="n">
        <v>262.5058497544397</v>
      </c>
      <c r="AD64" t="n">
        <v>212098.3760537523</v>
      </c>
      <c r="AE64" t="n">
        <v>290202.3552365687</v>
      </c>
      <c r="AF64" t="n">
        <v>4.013100068408291e-06</v>
      </c>
      <c r="AG64" t="n">
        <v>9.045138888888889</v>
      </c>
      <c r="AH64" t="n">
        <v>262505.8497544397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9.5921</v>
      </c>
      <c r="E65" t="n">
        <v>10.43</v>
      </c>
      <c r="F65" t="n">
        <v>7.94</v>
      </c>
      <c r="G65" t="n">
        <v>95.28</v>
      </c>
      <c r="H65" t="n">
        <v>1.63</v>
      </c>
      <c r="I65" t="n">
        <v>5</v>
      </c>
      <c r="J65" t="n">
        <v>182.07</v>
      </c>
      <c r="K65" t="n">
        <v>50.28</v>
      </c>
      <c r="L65" t="n">
        <v>16.75</v>
      </c>
      <c r="M65" t="n">
        <v>3</v>
      </c>
      <c r="N65" t="n">
        <v>35.04</v>
      </c>
      <c r="O65" t="n">
        <v>22689.77</v>
      </c>
      <c r="P65" t="n">
        <v>84.62</v>
      </c>
      <c r="Q65" t="n">
        <v>198.05</v>
      </c>
      <c r="R65" t="n">
        <v>30.01</v>
      </c>
      <c r="S65" t="n">
        <v>21.27</v>
      </c>
      <c r="T65" t="n">
        <v>1670.39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212.1528870099709</v>
      </c>
      <c r="AB65" t="n">
        <v>290.2769395317206</v>
      </c>
      <c r="AC65" t="n">
        <v>262.5733158291421</v>
      </c>
      <c r="AD65" t="n">
        <v>212152.8870099709</v>
      </c>
      <c r="AE65" t="n">
        <v>290276.9395317206</v>
      </c>
      <c r="AF65" t="n">
        <v>4.011092870216337e-06</v>
      </c>
      <c r="AG65" t="n">
        <v>9.053819444444445</v>
      </c>
      <c r="AH65" t="n">
        <v>262573.3158291421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9.5951</v>
      </c>
      <c r="E66" t="n">
        <v>10.42</v>
      </c>
      <c r="F66" t="n">
        <v>7.94</v>
      </c>
      <c r="G66" t="n">
        <v>95.23999999999999</v>
      </c>
      <c r="H66" t="n">
        <v>1.65</v>
      </c>
      <c r="I66" t="n">
        <v>5</v>
      </c>
      <c r="J66" t="n">
        <v>182.45</v>
      </c>
      <c r="K66" t="n">
        <v>50.28</v>
      </c>
      <c r="L66" t="n">
        <v>17</v>
      </c>
      <c r="M66" t="n">
        <v>3</v>
      </c>
      <c r="N66" t="n">
        <v>35.17</v>
      </c>
      <c r="O66" t="n">
        <v>22735.98</v>
      </c>
      <c r="P66" t="n">
        <v>84.68000000000001</v>
      </c>
      <c r="Q66" t="n">
        <v>198.05</v>
      </c>
      <c r="R66" t="n">
        <v>29.85</v>
      </c>
      <c r="S66" t="n">
        <v>21.27</v>
      </c>
      <c r="T66" t="n">
        <v>1589.86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212.1654772365101</v>
      </c>
      <c r="AB66" t="n">
        <v>290.2941660351131</v>
      </c>
      <c r="AC66" t="n">
        <v>262.5888982592282</v>
      </c>
      <c r="AD66" t="n">
        <v>212165.4772365101</v>
      </c>
      <c r="AE66" t="n">
        <v>290294.166035113</v>
      </c>
      <c r="AF66" t="n">
        <v>4.012347369086308e-06</v>
      </c>
      <c r="AG66" t="n">
        <v>9.045138888888889</v>
      </c>
      <c r="AH66" t="n">
        <v>262588.8982592283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9.6023</v>
      </c>
      <c r="E67" t="n">
        <v>10.41</v>
      </c>
      <c r="F67" t="n">
        <v>7.93</v>
      </c>
      <c r="G67" t="n">
        <v>95.14</v>
      </c>
      <c r="H67" t="n">
        <v>1.67</v>
      </c>
      <c r="I67" t="n">
        <v>5</v>
      </c>
      <c r="J67" t="n">
        <v>182.82</v>
      </c>
      <c r="K67" t="n">
        <v>50.28</v>
      </c>
      <c r="L67" t="n">
        <v>17.25</v>
      </c>
      <c r="M67" t="n">
        <v>3</v>
      </c>
      <c r="N67" t="n">
        <v>35.29</v>
      </c>
      <c r="O67" t="n">
        <v>22782.23</v>
      </c>
      <c r="P67" t="n">
        <v>84.38</v>
      </c>
      <c r="Q67" t="n">
        <v>198.05</v>
      </c>
      <c r="R67" t="n">
        <v>29.58</v>
      </c>
      <c r="S67" t="n">
        <v>21.27</v>
      </c>
      <c r="T67" t="n">
        <v>1450.99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211.9181610282888</v>
      </c>
      <c r="AB67" t="n">
        <v>289.9557770882038</v>
      </c>
      <c r="AC67" t="n">
        <v>262.28280467848</v>
      </c>
      <c r="AD67" t="n">
        <v>211918.1610282888</v>
      </c>
      <c r="AE67" t="n">
        <v>289955.7770882038</v>
      </c>
      <c r="AF67" t="n">
        <v>4.015358166374238e-06</v>
      </c>
      <c r="AG67" t="n">
        <v>9.036458333333334</v>
      </c>
      <c r="AH67" t="n">
        <v>262282.80467848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9.608700000000001</v>
      </c>
      <c r="E68" t="n">
        <v>10.41</v>
      </c>
      <c r="F68" t="n">
        <v>7.92</v>
      </c>
      <c r="G68" t="n">
        <v>95.06</v>
      </c>
      <c r="H68" t="n">
        <v>1.69</v>
      </c>
      <c r="I68" t="n">
        <v>5</v>
      </c>
      <c r="J68" t="n">
        <v>183.2</v>
      </c>
      <c r="K68" t="n">
        <v>50.28</v>
      </c>
      <c r="L68" t="n">
        <v>17.5</v>
      </c>
      <c r="M68" t="n">
        <v>3</v>
      </c>
      <c r="N68" t="n">
        <v>35.42</v>
      </c>
      <c r="O68" t="n">
        <v>22828.53</v>
      </c>
      <c r="P68" t="n">
        <v>84</v>
      </c>
      <c r="Q68" t="n">
        <v>198.05</v>
      </c>
      <c r="R68" t="n">
        <v>29.36</v>
      </c>
      <c r="S68" t="n">
        <v>21.27</v>
      </c>
      <c r="T68" t="n">
        <v>1344.35</v>
      </c>
      <c r="U68" t="n">
        <v>0.72</v>
      </c>
      <c r="V68" t="n">
        <v>0.77</v>
      </c>
      <c r="W68" t="n">
        <v>0.12</v>
      </c>
      <c r="X68" t="n">
        <v>0.07000000000000001</v>
      </c>
      <c r="Y68" t="n">
        <v>1</v>
      </c>
      <c r="Z68" t="n">
        <v>10</v>
      </c>
      <c r="AA68" t="n">
        <v>211.6315758078858</v>
      </c>
      <c r="AB68" t="n">
        <v>289.563658546401</v>
      </c>
      <c r="AC68" t="n">
        <v>261.928109379965</v>
      </c>
      <c r="AD68" t="n">
        <v>211631.5758078858</v>
      </c>
      <c r="AE68" t="n">
        <v>289563.658546401</v>
      </c>
      <c r="AF68" t="n">
        <v>4.018034430630176e-06</v>
      </c>
      <c r="AG68" t="n">
        <v>9.036458333333334</v>
      </c>
      <c r="AH68" t="n">
        <v>261928.109379965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9.588699999999999</v>
      </c>
      <c r="E69" t="n">
        <v>10.43</v>
      </c>
      <c r="F69" t="n">
        <v>7.94</v>
      </c>
      <c r="G69" t="n">
        <v>95.31999999999999</v>
      </c>
      <c r="H69" t="n">
        <v>1.72</v>
      </c>
      <c r="I69" t="n">
        <v>5</v>
      </c>
      <c r="J69" t="n">
        <v>183.57</v>
      </c>
      <c r="K69" t="n">
        <v>50.28</v>
      </c>
      <c r="L69" t="n">
        <v>17.75</v>
      </c>
      <c r="M69" t="n">
        <v>3</v>
      </c>
      <c r="N69" t="n">
        <v>35.54</v>
      </c>
      <c r="O69" t="n">
        <v>22874.86</v>
      </c>
      <c r="P69" t="n">
        <v>83.90000000000001</v>
      </c>
      <c r="Q69" t="n">
        <v>198.05</v>
      </c>
      <c r="R69" t="n">
        <v>30.19</v>
      </c>
      <c r="S69" t="n">
        <v>21.27</v>
      </c>
      <c r="T69" t="n">
        <v>1759.03</v>
      </c>
      <c r="U69" t="n">
        <v>0.7</v>
      </c>
      <c r="V69" t="n">
        <v>0.76</v>
      </c>
      <c r="W69" t="n">
        <v>0.11</v>
      </c>
      <c r="X69" t="n">
        <v>0.09</v>
      </c>
      <c r="Y69" t="n">
        <v>1</v>
      </c>
      <c r="Z69" t="n">
        <v>10</v>
      </c>
      <c r="AA69" t="n">
        <v>211.7685733144044</v>
      </c>
      <c r="AB69" t="n">
        <v>289.7511045787231</v>
      </c>
      <c r="AC69" t="n">
        <v>262.0976658260445</v>
      </c>
      <c r="AD69" t="n">
        <v>211768.5733144044</v>
      </c>
      <c r="AE69" t="n">
        <v>289751.1045787231</v>
      </c>
      <c r="AF69" t="n">
        <v>4.009671104830369e-06</v>
      </c>
      <c r="AG69" t="n">
        <v>9.053819444444445</v>
      </c>
      <c r="AH69" t="n">
        <v>262097.6658260445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9.5936</v>
      </c>
      <c r="E70" t="n">
        <v>10.42</v>
      </c>
      <c r="F70" t="n">
        <v>7.94</v>
      </c>
      <c r="G70" t="n">
        <v>95.26000000000001</v>
      </c>
      <c r="H70" t="n">
        <v>1.74</v>
      </c>
      <c r="I70" t="n">
        <v>5</v>
      </c>
      <c r="J70" t="n">
        <v>183.95</v>
      </c>
      <c r="K70" t="n">
        <v>50.28</v>
      </c>
      <c r="L70" t="n">
        <v>18</v>
      </c>
      <c r="M70" t="n">
        <v>3</v>
      </c>
      <c r="N70" t="n">
        <v>35.67</v>
      </c>
      <c r="O70" t="n">
        <v>22921.24</v>
      </c>
      <c r="P70" t="n">
        <v>83.47</v>
      </c>
      <c r="Q70" t="n">
        <v>198.05</v>
      </c>
      <c r="R70" t="n">
        <v>29.91</v>
      </c>
      <c r="S70" t="n">
        <v>21.27</v>
      </c>
      <c r="T70" t="n">
        <v>1617.89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211.4898294645575</v>
      </c>
      <c r="AB70" t="n">
        <v>289.369714946052</v>
      </c>
      <c r="AC70" t="n">
        <v>261.7526754846317</v>
      </c>
      <c r="AD70" t="n">
        <v>211489.8294645575</v>
      </c>
      <c r="AE70" t="n">
        <v>289369.714946052</v>
      </c>
      <c r="AF70" t="n">
        <v>4.011720119651322e-06</v>
      </c>
      <c r="AG70" t="n">
        <v>9.045138888888889</v>
      </c>
      <c r="AH70" t="n">
        <v>261752.6754846317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9.5905</v>
      </c>
      <c r="E71" t="n">
        <v>10.43</v>
      </c>
      <c r="F71" t="n">
        <v>7.94</v>
      </c>
      <c r="G71" t="n">
        <v>95.3</v>
      </c>
      <c r="H71" t="n">
        <v>1.76</v>
      </c>
      <c r="I71" t="n">
        <v>5</v>
      </c>
      <c r="J71" t="n">
        <v>184.33</v>
      </c>
      <c r="K71" t="n">
        <v>50.28</v>
      </c>
      <c r="L71" t="n">
        <v>18.25</v>
      </c>
      <c r="M71" t="n">
        <v>3</v>
      </c>
      <c r="N71" t="n">
        <v>35.8</v>
      </c>
      <c r="O71" t="n">
        <v>22967.66</v>
      </c>
      <c r="P71" t="n">
        <v>83.2</v>
      </c>
      <c r="Q71" t="n">
        <v>198.05</v>
      </c>
      <c r="R71" t="n">
        <v>30.09</v>
      </c>
      <c r="S71" t="n">
        <v>21.27</v>
      </c>
      <c r="T71" t="n">
        <v>1707.6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211.3585731005439</v>
      </c>
      <c r="AB71" t="n">
        <v>289.1901241981865</v>
      </c>
      <c r="AC71" t="n">
        <v>261.5902246256852</v>
      </c>
      <c r="AD71" t="n">
        <v>211358.5731005439</v>
      </c>
      <c r="AE71" t="n">
        <v>289190.1241981865</v>
      </c>
      <c r="AF71" t="n">
        <v>4.010423804152353e-06</v>
      </c>
      <c r="AG71" t="n">
        <v>9.053819444444445</v>
      </c>
      <c r="AH71" t="n">
        <v>261590.2246256852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9.596399999999999</v>
      </c>
      <c r="E72" t="n">
        <v>10.42</v>
      </c>
      <c r="F72" t="n">
        <v>7.93</v>
      </c>
      <c r="G72" t="n">
        <v>95.22</v>
      </c>
      <c r="H72" t="n">
        <v>1.78</v>
      </c>
      <c r="I72" t="n">
        <v>5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82.55</v>
      </c>
      <c r="Q72" t="n">
        <v>198.05</v>
      </c>
      <c r="R72" t="n">
        <v>29.8</v>
      </c>
      <c r="S72" t="n">
        <v>21.27</v>
      </c>
      <c r="T72" t="n">
        <v>1562.21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210.9224126123028</v>
      </c>
      <c r="AB72" t="n">
        <v>288.5933501761326</v>
      </c>
      <c r="AC72" t="n">
        <v>261.0504058787184</v>
      </c>
      <c r="AD72" t="n">
        <v>210922.4126123028</v>
      </c>
      <c r="AE72" t="n">
        <v>288593.3501761326</v>
      </c>
      <c r="AF72" t="n">
        <v>4.012890985263295e-06</v>
      </c>
      <c r="AG72" t="n">
        <v>9.045138888888889</v>
      </c>
      <c r="AH72" t="n">
        <v>261050.4058787184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9.601000000000001</v>
      </c>
      <c r="E73" t="n">
        <v>10.42</v>
      </c>
      <c r="F73" t="n">
        <v>7.93</v>
      </c>
      <c r="G73" t="n">
        <v>95.16</v>
      </c>
      <c r="H73" t="n">
        <v>1.8</v>
      </c>
      <c r="I73" t="n">
        <v>5</v>
      </c>
      <c r="J73" t="n">
        <v>185.08</v>
      </c>
      <c r="K73" t="n">
        <v>50.28</v>
      </c>
      <c r="L73" t="n">
        <v>18.75</v>
      </c>
      <c r="M73" t="n">
        <v>3</v>
      </c>
      <c r="N73" t="n">
        <v>36.05</v>
      </c>
      <c r="O73" t="n">
        <v>23060.64</v>
      </c>
      <c r="P73" t="n">
        <v>82.05</v>
      </c>
      <c r="Q73" t="n">
        <v>198.05</v>
      </c>
      <c r="R73" t="n">
        <v>29.68</v>
      </c>
      <c r="S73" t="n">
        <v>21.27</v>
      </c>
      <c r="T73" t="n">
        <v>1500.64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210.6067428123525</v>
      </c>
      <c r="AB73" t="n">
        <v>288.1614368294723</v>
      </c>
      <c r="AC73" t="n">
        <v>260.6597137356689</v>
      </c>
      <c r="AD73" t="n">
        <v>210606.7428123525</v>
      </c>
      <c r="AE73" t="n">
        <v>288161.4368294723</v>
      </c>
      <c r="AF73" t="n">
        <v>4.014814550197251e-06</v>
      </c>
      <c r="AG73" t="n">
        <v>9.045138888888889</v>
      </c>
      <c r="AH73" t="n">
        <v>260659.7137356689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9.5985</v>
      </c>
      <c r="E74" t="n">
        <v>10.42</v>
      </c>
      <c r="F74" t="n">
        <v>7.93</v>
      </c>
      <c r="G74" t="n">
        <v>95.19</v>
      </c>
      <c r="H74" t="n">
        <v>1.82</v>
      </c>
      <c r="I74" t="n">
        <v>5</v>
      </c>
      <c r="J74" t="n">
        <v>185.46</v>
      </c>
      <c r="K74" t="n">
        <v>50.28</v>
      </c>
      <c r="L74" t="n">
        <v>19</v>
      </c>
      <c r="M74" t="n">
        <v>3</v>
      </c>
      <c r="N74" t="n">
        <v>36.18</v>
      </c>
      <c r="O74" t="n">
        <v>23107.19</v>
      </c>
      <c r="P74" t="n">
        <v>81.51000000000001</v>
      </c>
      <c r="Q74" t="n">
        <v>198.05</v>
      </c>
      <c r="R74" t="n">
        <v>29.79</v>
      </c>
      <c r="S74" t="n">
        <v>21.27</v>
      </c>
      <c r="T74" t="n">
        <v>1556.58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210.3180419257009</v>
      </c>
      <c r="AB74" t="n">
        <v>287.7664235397714</v>
      </c>
      <c r="AC74" t="n">
        <v>260.3023999599324</v>
      </c>
      <c r="AD74" t="n">
        <v>210318.0419257009</v>
      </c>
      <c r="AE74" t="n">
        <v>287766.4235397715</v>
      </c>
      <c r="AF74" t="n">
        <v>4.013769134472276e-06</v>
      </c>
      <c r="AG74" t="n">
        <v>9.045138888888889</v>
      </c>
      <c r="AH74" t="n">
        <v>260302.3999599324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9.6471</v>
      </c>
      <c r="E75" t="n">
        <v>10.37</v>
      </c>
      <c r="F75" t="n">
        <v>7.91</v>
      </c>
      <c r="G75" t="n">
        <v>118.69</v>
      </c>
      <c r="H75" t="n">
        <v>1.84</v>
      </c>
      <c r="I75" t="n">
        <v>4</v>
      </c>
      <c r="J75" t="n">
        <v>185.84</v>
      </c>
      <c r="K75" t="n">
        <v>50.28</v>
      </c>
      <c r="L75" t="n">
        <v>19.25</v>
      </c>
      <c r="M75" t="n">
        <v>2</v>
      </c>
      <c r="N75" t="n">
        <v>36.31</v>
      </c>
      <c r="O75" t="n">
        <v>23153.78</v>
      </c>
      <c r="P75" t="n">
        <v>80.59999999999999</v>
      </c>
      <c r="Q75" t="n">
        <v>198.05</v>
      </c>
      <c r="R75" t="n">
        <v>29.1</v>
      </c>
      <c r="S75" t="n">
        <v>21.27</v>
      </c>
      <c r="T75" t="n">
        <v>1217.02</v>
      </c>
      <c r="U75" t="n">
        <v>0.73</v>
      </c>
      <c r="V75" t="n">
        <v>0.77</v>
      </c>
      <c r="W75" t="n">
        <v>0.11</v>
      </c>
      <c r="X75" t="n">
        <v>0.06</v>
      </c>
      <c r="Y75" t="n">
        <v>1</v>
      </c>
      <c r="Z75" t="n">
        <v>10</v>
      </c>
      <c r="AA75" t="n">
        <v>209.4170053659874</v>
      </c>
      <c r="AB75" t="n">
        <v>286.5335855678445</v>
      </c>
      <c r="AC75" t="n">
        <v>259.1872223137468</v>
      </c>
      <c r="AD75" t="n">
        <v>209417.0053659874</v>
      </c>
      <c r="AE75" t="n">
        <v>286533.5855678445</v>
      </c>
      <c r="AF75" t="n">
        <v>4.034092016165806e-06</v>
      </c>
      <c r="AG75" t="n">
        <v>9.001736111111111</v>
      </c>
      <c r="AH75" t="n">
        <v>259187.2223137468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9.645300000000001</v>
      </c>
      <c r="E76" t="n">
        <v>10.37</v>
      </c>
      <c r="F76" t="n">
        <v>7.91</v>
      </c>
      <c r="G76" t="n">
        <v>118.72</v>
      </c>
      <c r="H76" t="n">
        <v>1.86</v>
      </c>
      <c r="I76" t="n">
        <v>4</v>
      </c>
      <c r="J76" t="n">
        <v>186.21</v>
      </c>
      <c r="K76" t="n">
        <v>50.28</v>
      </c>
      <c r="L76" t="n">
        <v>19.5</v>
      </c>
      <c r="M76" t="n">
        <v>2</v>
      </c>
      <c r="N76" t="n">
        <v>36.43</v>
      </c>
      <c r="O76" t="n">
        <v>23200.42</v>
      </c>
      <c r="P76" t="n">
        <v>80.73</v>
      </c>
      <c r="Q76" t="n">
        <v>198.05</v>
      </c>
      <c r="R76" t="n">
        <v>29.18</v>
      </c>
      <c r="S76" t="n">
        <v>21.27</v>
      </c>
      <c r="T76" t="n">
        <v>1256.23</v>
      </c>
      <c r="U76" t="n">
        <v>0.73</v>
      </c>
      <c r="V76" t="n">
        <v>0.77</v>
      </c>
      <c r="W76" t="n">
        <v>0.11</v>
      </c>
      <c r="X76" t="n">
        <v>0.06</v>
      </c>
      <c r="Y76" t="n">
        <v>1</v>
      </c>
      <c r="Z76" t="n">
        <v>10</v>
      </c>
      <c r="AA76" t="n">
        <v>209.5026385599322</v>
      </c>
      <c r="AB76" t="n">
        <v>286.6507526816696</v>
      </c>
      <c r="AC76" t="n">
        <v>259.2932071626736</v>
      </c>
      <c r="AD76" t="n">
        <v>209502.6385599322</v>
      </c>
      <c r="AE76" t="n">
        <v>286650.7526816697</v>
      </c>
      <c r="AF76" t="n">
        <v>4.033339316843823e-06</v>
      </c>
      <c r="AG76" t="n">
        <v>9.001736111111111</v>
      </c>
      <c r="AH76" t="n">
        <v>259293.2071626736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9.644500000000001</v>
      </c>
      <c r="E77" t="n">
        <v>10.37</v>
      </c>
      <c r="F77" t="n">
        <v>7.92</v>
      </c>
      <c r="G77" t="n">
        <v>118.73</v>
      </c>
      <c r="H77" t="n">
        <v>1.88</v>
      </c>
      <c r="I77" t="n">
        <v>4</v>
      </c>
      <c r="J77" t="n">
        <v>186.59</v>
      </c>
      <c r="K77" t="n">
        <v>50.28</v>
      </c>
      <c r="L77" t="n">
        <v>19.75</v>
      </c>
      <c r="M77" t="n">
        <v>2</v>
      </c>
      <c r="N77" t="n">
        <v>36.56</v>
      </c>
      <c r="O77" t="n">
        <v>23247.1</v>
      </c>
      <c r="P77" t="n">
        <v>80.79000000000001</v>
      </c>
      <c r="Q77" t="n">
        <v>198.05</v>
      </c>
      <c r="R77" t="n">
        <v>29.21</v>
      </c>
      <c r="S77" t="n">
        <v>21.27</v>
      </c>
      <c r="T77" t="n">
        <v>1272.97</v>
      </c>
      <c r="U77" t="n">
        <v>0.73</v>
      </c>
      <c r="V77" t="n">
        <v>0.77</v>
      </c>
      <c r="W77" t="n">
        <v>0.11</v>
      </c>
      <c r="X77" t="n">
        <v>0.06</v>
      </c>
      <c r="Y77" t="n">
        <v>1</v>
      </c>
      <c r="Z77" t="n">
        <v>10</v>
      </c>
      <c r="AA77" t="n">
        <v>209.5677190778294</v>
      </c>
      <c r="AB77" t="n">
        <v>286.7397987174064</v>
      </c>
      <c r="AC77" t="n">
        <v>259.3737547697365</v>
      </c>
      <c r="AD77" t="n">
        <v>209567.7190778294</v>
      </c>
      <c r="AE77" t="n">
        <v>286739.7987174064</v>
      </c>
      <c r="AF77" t="n">
        <v>4.033004783811831e-06</v>
      </c>
      <c r="AG77" t="n">
        <v>9.001736111111111</v>
      </c>
      <c r="AH77" t="n">
        <v>259373.7547697366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9.6572</v>
      </c>
      <c r="E78" t="n">
        <v>10.36</v>
      </c>
      <c r="F78" t="n">
        <v>7.9</v>
      </c>
      <c r="G78" t="n">
        <v>118.53</v>
      </c>
      <c r="H78" t="n">
        <v>1.9</v>
      </c>
      <c r="I78" t="n">
        <v>4</v>
      </c>
      <c r="J78" t="n">
        <v>186.97</v>
      </c>
      <c r="K78" t="n">
        <v>50.28</v>
      </c>
      <c r="L78" t="n">
        <v>20</v>
      </c>
      <c r="M78" t="n">
        <v>2</v>
      </c>
      <c r="N78" t="n">
        <v>36.69</v>
      </c>
      <c r="O78" t="n">
        <v>23293.82</v>
      </c>
      <c r="P78" t="n">
        <v>80.53</v>
      </c>
      <c r="Q78" t="n">
        <v>198.05</v>
      </c>
      <c r="R78" t="n">
        <v>28.66</v>
      </c>
      <c r="S78" t="n">
        <v>21.27</v>
      </c>
      <c r="T78" t="n">
        <v>999.54</v>
      </c>
      <c r="U78" t="n">
        <v>0.74</v>
      </c>
      <c r="V78" t="n">
        <v>0.77</v>
      </c>
      <c r="W78" t="n">
        <v>0.12</v>
      </c>
      <c r="X78" t="n">
        <v>0.05</v>
      </c>
      <c r="Y78" t="n">
        <v>1</v>
      </c>
      <c r="Z78" t="n">
        <v>10</v>
      </c>
      <c r="AA78" t="n">
        <v>209.112390174065</v>
      </c>
      <c r="AB78" t="n">
        <v>286.1167976235827</v>
      </c>
      <c r="AC78" t="n">
        <v>258.8102120259196</v>
      </c>
      <c r="AD78" t="n">
        <v>209112.390174065</v>
      </c>
      <c r="AE78" t="n">
        <v>286116.7976235826</v>
      </c>
      <c r="AF78" t="n">
        <v>4.038315495694708e-06</v>
      </c>
      <c r="AG78" t="n">
        <v>8.993055555555555</v>
      </c>
      <c r="AH78" t="n">
        <v>258810.2120259196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9.651199999999999</v>
      </c>
      <c r="E79" t="n">
        <v>10.36</v>
      </c>
      <c r="F79" t="n">
        <v>7.91</v>
      </c>
      <c r="G79" t="n">
        <v>118.62</v>
      </c>
      <c r="H79" t="n">
        <v>1.92</v>
      </c>
      <c r="I79" t="n">
        <v>4</v>
      </c>
      <c r="J79" t="n">
        <v>187.35</v>
      </c>
      <c r="K79" t="n">
        <v>50.28</v>
      </c>
      <c r="L79" t="n">
        <v>20.25</v>
      </c>
      <c r="M79" t="n">
        <v>2</v>
      </c>
      <c r="N79" t="n">
        <v>36.82</v>
      </c>
      <c r="O79" t="n">
        <v>23340.59</v>
      </c>
      <c r="P79" t="n">
        <v>80.40000000000001</v>
      </c>
      <c r="Q79" t="n">
        <v>198.05</v>
      </c>
      <c r="R79" t="n">
        <v>28.99</v>
      </c>
      <c r="S79" t="n">
        <v>21.27</v>
      </c>
      <c r="T79" t="n">
        <v>1161.37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209.1056725588904</v>
      </c>
      <c r="AB79" t="n">
        <v>286.1076062861407</v>
      </c>
      <c r="AC79" t="n">
        <v>258.8018978968229</v>
      </c>
      <c r="AD79" t="n">
        <v>209105.6725588904</v>
      </c>
      <c r="AE79" t="n">
        <v>286107.6062861406</v>
      </c>
      <c r="AF79" t="n">
        <v>4.035806497954766e-06</v>
      </c>
      <c r="AG79" t="n">
        <v>8.993055555555555</v>
      </c>
      <c r="AH79" t="n">
        <v>258801.8978968229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9.6479</v>
      </c>
      <c r="E80" t="n">
        <v>10.36</v>
      </c>
      <c r="F80" t="n">
        <v>7.91</v>
      </c>
      <c r="G80" t="n">
        <v>118.67</v>
      </c>
      <c r="H80" t="n">
        <v>1.94</v>
      </c>
      <c r="I80" t="n">
        <v>4</v>
      </c>
      <c r="J80" t="n">
        <v>187.73</v>
      </c>
      <c r="K80" t="n">
        <v>50.28</v>
      </c>
      <c r="L80" t="n">
        <v>20.5</v>
      </c>
      <c r="M80" t="n">
        <v>2</v>
      </c>
      <c r="N80" t="n">
        <v>36.95</v>
      </c>
      <c r="O80" t="n">
        <v>23387.4</v>
      </c>
      <c r="P80" t="n">
        <v>80.43000000000001</v>
      </c>
      <c r="Q80" t="n">
        <v>198.05</v>
      </c>
      <c r="R80" t="n">
        <v>29.1</v>
      </c>
      <c r="S80" t="n">
        <v>21.27</v>
      </c>
      <c r="T80" t="n">
        <v>1219.14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209.1450645756059</v>
      </c>
      <c r="AB80" t="n">
        <v>286.1615041812638</v>
      </c>
      <c r="AC80" t="n">
        <v>258.8506518524817</v>
      </c>
      <c r="AD80" t="n">
        <v>209145.0645756059</v>
      </c>
      <c r="AE80" t="n">
        <v>286161.5041812638</v>
      </c>
      <c r="AF80" t="n">
        <v>4.034426549197798e-06</v>
      </c>
      <c r="AG80" t="n">
        <v>8.993055555555555</v>
      </c>
      <c r="AH80" t="n">
        <v>258850.6518524817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9.644500000000001</v>
      </c>
      <c r="E81" t="n">
        <v>10.37</v>
      </c>
      <c r="F81" t="n">
        <v>7.92</v>
      </c>
      <c r="G81" t="n">
        <v>118.73</v>
      </c>
      <c r="H81" t="n">
        <v>1.96</v>
      </c>
      <c r="I81" t="n">
        <v>4</v>
      </c>
      <c r="J81" t="n">
        <v>188.11</v>
      </c>
      <c r="K81" t="n">
        <v>50.28</v>
      </c>
      <c r="L81" t="n">
        <v>20.75</v>
      </c>
      <c r="M81" t="n">
        <v>2</v>
      </c>
      <c r="N81" t="n">
        <v>37.08</v>
      </c>
      <c r="O81" t="n">
        <v>23434.26</v>
      </c>
      <c r="P81" t="n">
        <v>80.23999999999999</v>
      </c>
      <c r="Q81" t="n">
        <v>198.05</v>
      </c>
      <c r="R81" t="n">
        <v>29.29</v>
      </c>
      <c r="S81" t="n">
        <v>21.27</v>
      </c>
      <c r="T81" t="n">
        <v>1311.75</v>
      </c>
      <c r="U81" t="n">
        <v>0.73</v>
      </c>
      <c r="V81" t="n">
        <v>0.77</v>
      </c>
      <c r="W81" t="n">
        <v>0.11</v>
      </c>
      <c r="X81" t="n">
        <v>0.06</v>
      </c>
      <c r="Y81" t="n">
        <v>1</v>
      </c>
      <c r="Z81" t="n">
        <v>10</v>
      </c>
      <c r="AA81" t="n">
        <v>209.2573787582869</v>
      </c>
      <c r="AB81" t="n">
        <v>286.31517740096</v>
      </c>
      <c r="AC81" t="n">
        <v>258.9896587157719</v>
      </c>
      <c r="AD81" t="n">
        <v>209257.3787582869</v>
      </c>
      <c r="AE81" t="n">
        <v>286315.17740096</v>
      </c>
      <c r="AF81" t="n">
        <v>4.033004783811831e-06</v>
      </c>
      <c r="AG81" t="n">
        <v>9.001736111111111</v>
      </c>
      <c r="AH81" t="n">
        <v>258989.6587157719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9.6424</v>
      </c>
      <c r="E82" t="n">
        <v>10.37</v>
      </c>
      <c r="F82" t="n">
        <v>7.92</v>
      </c>
      <c r="G82" t="n">
        <v>118.76</v>
      </c>
      <c r="H82" t="n">
        <v>1.98</v>
      </c>
      <c r="I82" t="n">
        <v>4</v>
      </c>
      <c r="J82" t="n">
        <v>188.49</v>
      </c>
      <c r="K82" t="n">
        <v>50.28</v>
      </c>
      <c r="L82" t="n">
        <v>21</v>
      </c>
      <c r="M82" t="n">
        <v>2</v>
      </c>
      <c r="N82" t="n">
        <v>37.21</v>
      </c>
      <c r="O82" t="n">
        <v>23481.16</v>
      </c>
      <c r="P82" t="n">
        <v>80.08</v>
      </c>
      <c r="Q82" t="n">
        <v>198.05</v>
      </c>
      <c r="R82" t="n">
        <v>29.25</v>
      </c>
      <c r="S82" t="n">
        <v>21.27</v>
      </c>
      <c r="T82" t="n">
        <v>1294.84</v>
      </c>
      <c r="U82" t="n">
        <v>0.73</v>
      </c>
      <c r="V82" t="n">
        <v>0.77</v>
      </c>
      <c r="W82" t="n">
        <v>0.12</v>
      </c>
      <c r="X82" t="n">
        <v>0.06</v>
      </c>
      <c r="Y82" t="n">
        <v>1</v>
      </c>
      <c r="Z82" t="n">
        <v>10</v>
      </c>
      <c r="AA82" t="n">
        <v>209.1813816189755</v>
      </c>
      <c r="AB82" t="n">
        <v>286.211194762197</v>
      </c>
      <c r="AC82" t="n">
        <v>258.8956000341119</v>
      </c>
      <c r="AD82" t="n">
        <v>209181.3816189755</v>
      </c>
      <c r="AE82" t="n">
        <v>286211.194762197</v>
      </c>
      <c r="AF82" t="n">
        <v>4.032126634602852e-06</v>
      </c>
      <c r="AG82" t="n">
        <v>9.001736111111111</v>
      </c>
      <c r="AH82" t="n">
        <v>258895.6000341119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9.6546</v>
      </c>
      <c r="E83" t="n">
        <v>10.36</v>
      </c>
      <c r="F83" t="n">
        <v>7.9</v>
      </c>
      <c r="G83" t="n">
        <v>118.57</v>
      </c>
      <c r="H83" t="n">
        <v>2</v>
      </c>
      <c r="I83" t="n">
        <v>4</v>
      </c>
      <c r="J83" t="n">
        <v>188.87</v>
      </c>
      <c r="K83" t="n">
        <v>50.28</v>
      </c>
      <c r="L83" t="n">
        <v>21.25</v>
      </c>
      <c r="M83" t="n">
        <v>1</v>
      </c>
      <c r="N83" t="n">
        <v>37.34</v>
      </c>
      <c r="O83" t="n">
        <v>23528.1</v>
      </c>
      <c r="P83" t="n">
        <v>79.69</v>
      </c>
      <c r="Q83" t="n">
        <v>198.05</v>
      </c>
      <c r="R83" t="n">
        <v>28.76</v>
      </c>
      <c r="S83" t="n">
        <v>21.27</v>
      </c>
      <c r="T83" t="n">
        <v>1047.52</v>
      </c>
      <c r="U83" t="n">
        <v>0.74</v>
      </c>
      <c r="V83" t="n">
        <v>0.77</v>
      </c>
      <c r="W83" t="n">
        <v>0.12</v>
      </c>
      <c r="X83" t="n">
        <v>0.05</v>
      </c>
      <c r="Y83" t="n">
        <v>1</v>
      </c>
      <c r="Z83" t="n">
        <v>10</v>
      </c>
      <c r="AA83" t="n">
        <v>208.6566051264062</v>
      </c>
      <c r="AB83" t="n">
        <v>285.4931724135591</v>
      </c>
      <c r="AC83" t="n">
        <v>258.2461047306771</v>
      </c>
      <c r="AD83" t="n">
        <v>208656.6051264062</v>
      </c>
      <c r="AE83" t="n">
        <v>285493.1724135592</v>
      </c>
      <c r="AF83" t="n">
        <v>4.037228263340733e-06</v>
      </c>
      <c r="AG83" t="n">
        <v>8.993055555555555</v>
      </c>
      <c r="AH83" t="n">
        <v>258246.1047306771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9.649699999999999</v>
      </c>
      <c r="E84" t="n">
        <v>10.36</v>
      </c>
      <c r="F84" t="n">
        <v>7.91</v>
      </c>
      <c r="G84" t="n">
        <v>118.65</v>
      </c>
      <c r="H84" t="n">
        <v>2.02</v>
      </c>
      <c r="I84" t="n">
        <v>4</v>
      </c>
      <c r="J84" t="n">
        <v>189.25</v>
      </c>
      <c r="K84" t="n">
        <v>50.28</v>
      </c>
      <c r="L84" t="n">
        <v>21.5</v>
      </c>
      <c r="M84" t="n">
        <v>1</v>
      </c>
      <c r="N84" t="n">
        <v>37.47</v>
      </c>
      <c r="O84" t="n">
        <v>23575.09</v>
      </c>
      <c r="P84" t="n">
        <v>79.70999999999999</v>
      </c>
      <c r="Q84" t="n">
        <v>198.05</v>
      </c>
      <c r="R84" t="n">
        <v>29.02</v>
      </c>
      <c r="S84" t="n">
        <v>21.27</v>
      </c>
      <c r="T84" t="n">
        <v>1179.06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208.7267582062265</v>
      </c>
      <c r="AB84" t="n">
        <v>285.5891589523046</v>
      </c>
      <c r="AC84" t="n">
        <v>258.3329304488827</v>
      </c>
      <c r="AD84" t="n">
        <v>208726.7582062265</v>
      </c>
      <c r="AE84" t="n">
        <v>285589.1589523046</v>
      </c>
      <c r="AF84" t="n">
        <v>4.03517924851978e-06</v>
      </c>
      <c r="AG84" t="n">
        <v>8.993055555555555</v>
      </c>
      <c r="AH84" t="n">
        <v>258332.9304488827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9.639099999999999</v>
      </c>
      <c r="E85" t="n">
        <v>10.37</v>
      </c>
      <c r="F85" t="n">
        <v>7.92</v>
      </c>
      <c r="G85" t="n">
        <v>118.82</v>
      </c>
      <c r="H85" t="n">
        <v>2.04</v>
      </c>
      <c r="I85" t="n">
        <v>4</v>
      </c>
      <c r="J85" t="n">
        <v>189.63</v>
      </c>
      <c r="K85" t="n">
        <v>50.28</v>
      </c>
      <c r="L85" t="n">
        <v>21.75</v>
      </c>
      <c r="M85" t="n">
        <v>1</v>
      </c>
      <c r="N85" t="n">
        <v>37.6</v>
      </c>
      <c r="O85" t="n">
        <v>23622.13</v>
      </c>
      <c r="P85" t="n">
        <v>79.91</v>
      </c>
      <c r="Q85" t="n">
        <v>198.05</v>
      </c>
      <c r="R85" t="n">
        <v>29.42</v>
      </c>
      <c r="S85" t="n">
        <v>21.27</v>
      </c>
      <c r="T85" t="n">
        <v>1376.43</v>
      </c>
      <c r="U85" t="n">
        <v>0.72</v>
      </c>
      <c r="V85" t="n">
        <v>0.77</v>
      </c>
      <c r="W85" t="n">
        <v>0.11</v>
      </c>
      <c r="X85" t="n">
        <v>0.07000000000000001</v>
      </c>
      <c r="Y85" t="n">
        <v>1</v>
      </c>
      <c r="Z85" t="n">
        <v>10</v>
      </c>
      <c r="AA85" t="n">
        <v>209.1078628682949</v>
      </c>
      <c r="AB85" t="n">
        <v>286.1106031640974</v>
      </c>
      <c r="AC85" t="n">
        <v>258.8046087569537</v>
      </c>
      <c r="AD85" t="n">
        <v>209107.8628682948</v>
      </c>
      <c r="AE85" t="n">
        <v>286110.6031640974</v>
      </c>
      <c r="AF85" t="n">
        <v>4.030746685845883e-06</v>
      </c>
      <c r="AG85" t="n">
        <v>9.001736111111111</v>
      </c>
      <c r="AH85" t="n">
        <v>258804.6087569536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9.636699999999999</v>
      </c>
      <c r="E86" t="n">
        <v>10.38</v>
      </c>
      <c r="F86" t="n">
        <v>7.92</v>
      </c>
      <c r="G86" t="n">
        <v>118.85</v>
      </c>
      <c r="H86" t="n">
        <v>2.05</v>
      </c>
      <c r="I86" t="n">
        <v>4</v>
      </c>
      <c r="J86" t="n">
        <v>190.01</v>
      </c>
      <c r="K86" t="n">
        <v>50.28</v>
      </c>
      <c r="L86" t="n">
        <v>22</v>
      </c>
      <c r="M86" t="n">
        <v>0</v>
      </c>
      <c r="N86" t="n">
        <v>37.74</v>
      </c>
      <c r="O86" t="n">
        <v>23669.2</v>
      </c>
      <c r="P86" t="n">
        <v>80.12</v>
      </c>
      <c r="Q86" t="n">
        <v>198.06</v>
      </c>
      <c r="R86" t="n">
        <v>29.4</v>
      </c>
      <c r="S86" t="n">
        <v>21.27</v>
      </c>
      <c r="T86" t="n">
        <v>1370.47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209.2427714642045</v>
      </c>
      <c r="AB86" t="n">
        <v>286.295191056768</v>
      </c>
      <c r="AC86" t="n">
        <v>258.9715798402186</v>
      </c>
      <c r="AD86" t="n">
        <v>209242.7714642045</v>
      </c>
      <c r="AE86" t="n">
        <v>286295.1910567681</v>
      </c>
      <c r="AF86" t="n">
        <v>4.029743086749906e-06</v>
      </c>
      <c r="AG86" t="n">
        <v>9.010416666666666</v>
      </c>
      <c r="AH86" t="n">
        <v>258971.5798402186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5.6701</v>
      </c>
      <c r="E2" t="n">
        <v>17.64</v>
      </c>
      <c r="F2" t="n">
        <v>10.1</v>
      </c>
      <c r="G2" t="n">
        <v>5.46</v>
      </c>
      <c r="H2" t="n">
        <v>0.08</v>
      </c>
      <c r="I2" t="n">
        <v>111</v>
      </c>
      <c r="J2" t="n">
        <v>222.93</v>
      </c>
      <c r="K2" t="n">
        <v>56.94</v>
      </c>
      <c r="L2" t="n">
        <v>1</v>
      </c>
      <c r="M2" t="n">
        <v>109</v>
      </c>
      <c r="N2" t="n">
        <v>49.99</v>
      </c>
      <c r="O2" t="n">
        <v>27728.69</v>
      </c>
      <c r="P2" t="n">
        <v>152.94</v>
      </c>
      <c r="Q2" t="n">
        <v>198.12</v>
      </c>
      <c r="R2" t="n">
        <v>97.55</v>
      </c>
      <c r="S2" t="n">
        <v>21.27</v>
      </c>
      <c r="T2" t="n">
        <v>34909.82</v>
      </c>
      <c r="U2" t="n">
        <v>0.22</v>
      </c>
      <c r="V2" t="n">
        <v>0.6</v>
      </c>
      <c r="W2" t="n">
        <v>0.28</v>
      </c>
      <c r="X2" t="n">
        <v>2.25</v>
      </c>
      <c r="Y2" t="n">
        <v>1</v>
      </c>
      <c r="Z2" t="n">
        <v>10</v>
      </c>
      <c r="AA2" t="n">
        <v>455.8509759302292</v>
      </c>
      <c r="AB2" t="n">
        <v>623.7154159934546</v>
      </c>
      <c r="AC2" t="n">
        <v>564.1888920811231</v>
      </c>
      <c r="AD2" t="n">
        <v>455850.9759302292</v>
      </c>
      <c r="AE2" t="n">
        <v>623715.4159934546</v>
      </c>
      <c r="AF2" t="n">
        <v>2.155571629739014e-06</v>
      </c>
      <c r="AG2" t="n">
        <v>15.3125</v>
      </c>
      <c r="AH2" t="n">
        <v>564188.8920811231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6.2921</v>
      </c>
      <c r="E3" t="n">
        <v>15.89</v>
      </c>
      <c r="F3" t="n">
        <v>9.550000000000001</v>
      </c>
      <c r="G3" t="n">
        <v>6.82</v>
      </c>
      <c r="H3" t="n">
        <v>0.1</v>
      </c>
      <c r="I3" t="n">
        <v>84</v>
      </c>
      <c r="J3" t="n">
        <v>223.35</v>
      </c>
      <c r="K3" t="n">
        <v>56.94</v>
      </c>
      <c r="L3" t="n">
        <v>1.25</v>
      </c>
      <c r="M3" t="n">
        <v>82</v>
      </c>
      <c r="N3" t="n">
        <v>50.15</v>
      </c>
      <c r="O3" t="n">
        <v>27780.03</v>
      </c>
      <c r="P3" t="n">
        <v>144.33</v>
      </c>
      <c r="Q3" t="n">
        <v>198.06</v>
      </c>
      <c r="R3" t="n">
        <v>80.09999999999999</v>
      </c>
      <c r="S3" t="n">
        <v>21.27</v>
      </c>
      <c r="T3" t="n">
        <v>26316.53</v>
      </c>
      <c r="U3" t="n">
        <v>0.27</v>
      </c>
      <c r="V3" t="n">
        <v>0.64</v>
      </c>
      <c r="W3" t="n">
        <v>0.24</v>
      </c>
      <c r="X3" t="n">
        <v>1.69</v>
      </c>
      <c r="Y3" t="n">
        <v>1</v>
      </c>
      <c r="Z3" t="n">
        <v>10</v>
      </c>
      <c r="AA3" t="n">
        <v>394.4184192723657</v>
      </c>
      <c r="AB3" t="n">
        <v>539.6606817610434</v>
      </c>
      <c r="AC3" t="n">
        <v>488.1562237122926</v>
      </c>
      <c r="AD3" t="n">
        <v>394418.4192723657</v>
      </c>
      <c r="AE3" t="n">
        <v>539660.6817610434</v>
      </c>
      <c r="AF3" t="n">
        <v>2.392034047279739e-06</v>
      </c>
      <c r="AG3" t="n">
        <v>13.79340277777778</v>
      </c>
      <c r="AH3" t="n">
        <v>488156.2237122926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6.7343</v>
      </c>
      <c r="E4" t="n">
        <v>14.85</v>
      </c>
      <c r="F4" t="n">
        <v>9.199999999999999</v>
      </c>
      <c r="G4" t="n">
        <v>8.119999999999999</v>
      </c>
      <c r="H4" t="n">
        <v>0.12</v>
      </c>
      <c r="I4" t="n">
        <v>68</v>
      </c>
      <c r="J4" t="n">
        <v>223.76</v>
      </c>
      <c r="K4" t="n">
        <v>56.94</v>
      </c>
      <c r="L4" t="n">
        <v>1.5</v>
      </c>
      <c r="M4" t="n">
        <v>66</v>
      </c>
      <c r="N4" t="n">
        <v>50.32</v>
      </c>
      <c r="O4" t="n">
        <v>27831.42</v>
      </c>
      <c r="P4" t="n">
        <v>139</v>
      </c>
      <c r="Q4" t="n">
        <v>198.07</v>
      </c>
      <c r="R4" t="n">
        <v>69.33</v>
      </c>
      <c r="S4" t="n">
        <v>21.27</v>
      </c>
      <c r="T4" t="n">
        <v>21010.87</v>
      </c>
      <c r="U4" t="n">
        <v>0.31</v>
      </c>
      <c r="V4" t="n">
        <v>0.66</v>
      </c>
      <c r="W4" t="n">
        <v>0.22</v>
      </c>
      <c r="X4" t="n">
        <v>1.35</v>
      </c>
      <c r="Y4" t="n">
        <v>1</v>
      </c>
      <c r="Z4" t="n">
        <v>10</v>
      </c>
      <c r="AA4" t="n">
        <v>366.7506060583315</v>
      </c>
      <c r="AB4" t="n">
        <v>501.8043591038297</v>
      </c>
      <c r="AC4" t="n">
        <v>453.9128553578008</v>
      </c>
      <c r="AD4" t="n">
        <v>366750.6060583316</v>
      </c>
      <c r="AE4" t="n">
        <v>501804.3591038297</v>
      </c>
      <c r="AF4" t="n">
        <v>2.560142859235542e-06</v>
      </c>
      <c r="AG4" t="n">
        <v>12.890625</v>
      </c>
      <c r="AH4" t="n">
        <v>453912.8553578008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7.0682</v>
      </c>
      <c r="E5" t="n">
        <v>14.15</v>
      </c>
      <c r="F5" t="n">
        <v>8.99</v>
      </c>
      <c r="G5" t="n">
        <v>9.460000000000001</v>
      </c>
      <c r="H5" t="n">
        <v>0.14</v>
      </c>
      <c r="I5" t="n">
        <v>57</v>
      </c>
      <c r="J5" t="n">
        <v>224.18</v>
      </c>
      <c r="K5" t="n">
        <v>56.94</v>
      </c>
      <c r="L5" t="n">
        <v>1.75</v>
      </c>
      <c r="M5" t="n">
        <v>55</v>
      </c>
      <c r="N5" t="n">
        <v>50.49</v>
      </c>
      <c r="O5" t="n">
        <v>27882.87</v>
      </c>
      <c r="P5" t="n">
        <v>135.57</v>
      </c>
      <c r="Q5" t="n">
        <v>198.07</v>
      </c>
      <c r="R5" t="n">
        <v>62.55</v>
      </c>
      <c r="S5" t="n">
        <v>21.27</v>
      </c>
      <c r="T5" t="n">
        <v>17677.95</v>
      </c>
      <c r="U5" t="n">
        <v>0.34</v>
      </c>
      <c r="V5" t="n">
        <v>0.68</v>
      </c>
      <c r="W5" t="n">
        <v>0.2</v>
      </c>
      <c r="X5" t="n">
        <v>1.13</v>
      </c>
      <c r="Y5" t="n">
        <v>1</v>
      </c>
      <c r="Z5" t="n">
        <v>10</v>
      </c>
      <c r="AA5" t="n">
        <v>345.4606195503721</v>
      </c>
      <c r="AB5" t="n">
        <v>472.6744603157238</v>
      </c>
      <c r="AC5" t="n">
        <v>427.563073225962</v>
      </c>
      <c r="AD5" t="n">
        <v>345460.6195503721</v>
      </c>
      <c r="AE5" t="n">
        <v>472674.4603157238</v>
      </c>
      <c r="AF5" t="n">
        <v>2.687079838683851e-06</v>
      </c>
      <c r="AG5" t="n">
        <v>12.28298611111111</v>
      </c>
      <c r="AH5" t="n">
        <v>427563.073225962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7.3354</v>
      </c>
      <c r="E6" t="n">
        <v>13.63</v>
      </c>
      <c r="F6" t="n">
        <v>8.82</v>
      </c>
      <c r="G6" t="n">
        <v>10.8</v>
      </c>
      <c r="H6" t="n">
        <v>0.16</v>
      </c>
      <c r="I6" t="n">
        <v>49</v>
      </c>
      <c r="J6" t="n">
        <v>224.6</v>
      </c>
      <c r="K6" t="n">
        <v>56.94</v>
      </c>
      <c r="L6" t="n">
        <v>2</v>
      </c>
      <c r="M6" t="n">
        <v>47</v>
      </c>
      <c r="N6" t="n">
        <v>50.65</v>
      </c>
      <c r="O6" t="n">
        <v>27934.37</v>
      </c>
      <c r="P6" t="n">
        <v>132.97</v>
      </c>
      <c r="Q6" t="n">
        <v>198.09</v>
      </c>
      <c r="R6" t="n">
        <v>57.38</v>
      </c>
      <c r="S6" t="n">
        <v>21.27</v>
      </c>
      <c r="T6" t="n">
        <v>15133.22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327.0982095372021</v>
      </c>
      <c r="AB6" t="n">
        <v>447.5502008433484</v>
      </c>
      <c r="AC6" t="n">
        <v>404.8366378155105</v>
      </c>
      <c r="AD6" t="n">
        <v>327098.2095372021</v>
      </c>
      <c r="AE6" t="n">
        <v>447550.2008433484</v>
      </c>
      <c r="AF6" t="n">
        <v>2.788659835415172e-06</v>
      </c>
      <c r="AG6" t="n">
        <v>11.83159722222222</v>
      </c>
      <c r="AH6" t="n">
        <v>404836.6378155104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7.5545</v>
      </c>
      <c r="E7" t="n">
        <v>13.24</v>
      </c>
      <c r="F7" t="n">
        <v>8.69</v>
      </c>
      <c r="G7" t="n">
        <v>12.12</v>
      </c>
      <c r="H7" t="n">
        <v>0.18</v>
      </c>
      <c r="I7" t="n">
        <v>43</v>
      </c>
      <c r="J7" t="n">
        <v>225.01</v>
      </c>
      <c r="K7" t="n">
        <v>56.94</v>
      </c>
      <c r="L7" t="n">
        <v>2.25</v>
      </c>
      <c r="M7" t="n">
        <v>41</v>
      </c>
      <c r="N7" t="n">
        <v>50.82</v>
      </c>
      <c r="O7" t="n">
        <v>27985.94</v>
      </c>
      <c r="P7" t="n">
        <v>130.86</v>
      </c>
      <c r="Q7" t="n">
        <v>198.07</v>
      </c>
      <c r="R7" t="n">
        <v>53.17</v>
      </c>
      <c r="S7" t="n">
        <v>21.27</v>
      </c>
      <c r="T7" t="n">
        <v>13058.09</v>
      </c>
      <c r="U7" t="n">
        <v>0.4</v>
      </c>
      <c r="V7" t="n">
        <v>0.7</v>
      </c>
      <c r="W7" t="n">
        <v>0.18</v>
      </c>
      <c r="X7" t="n">
        <v>0.83</v>
      </c>
      <c r="Y7" t="n">
        <v>1</v>
      </c>
      <c r="Z7" t="n">
        <v>10</v>
      </c>
      <c r="AA7" t="n">
        <v>321.0489211303829</v>
      </c>
      <c r="AB7" t="n">
        <v>439.273297569369</v>
      </c>
      <c r="AC7" t="n">
        <v>397.3496705732929</v>
      </c>
      <c r="AD7" t="n">
        <v>321048.9211303829</v>
      </c>
      <c r="AE7" t="n">
        <v>439273.297569369</v>
      </c>
      <c r="AF7" t="n">
        <v>2.871953912076221e-06</v>
      </c>
      <c r="AG7" t="n">
        <v>11.49305555555556</v>
      </c>
      <c r="AH7" t="n">
        <v>397349.6705732929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7.7672</v>
      </c>
      <c r="E8" t="n">
        <v>12.87</v>
      </c>
      <c r="F8" t="n">
        <v>8.550000000000001</v>
      </c>
      <c r="G8" t="n">
        <v>13.49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128.55</v>
      </c>
      <c r="Q8" t="n">
        <v>198.05</v>
      </c>
      <c r="R8" t="n">
        <v>48.46</v>
      </c>
      <c r="S8" t="n">
        <v>21.27</v>
      </c>
      <c r="T8" t="n">
        <v>10727.21</v>
      </c>
      <c r="U8" t="n">
        <v>0.44</v>
      </c>
      <c r="V8" t="n">
        <v>0.71</v>
      </c>
      <c r="W8" t="n">
        <v>0.17</v>
      </c>
      <c r="X8" t="n">
        <v>0.6899999999999999</v>
      </c>
      <c r="Y8" t="n">
        <v>1</v>
      </c>
      <c r="Z8" t="n">
        <v>10</v>
      </c>
      <c r="AA8" t="n">
        <v>304.9627743473469</v>
      </c>
      <c r="AB8" t="n">
        <v>417.2635218701089</v>
      </c>
      <c r="AC8" t="n">
        <v>377.4404769758561</v>
      </c>
      <c r="AD8" t="n">
        <v>304962.7743473469</v>
      </c>
      <c r="AE8" t="n">
        <v>417263.5218701089</v>
      </c>
      <c r="AF8" t="n">
        <v>2.952814934923347e-06</v>
      </c>
      <c r="AG8" t="n">
        <v>11.171875</v>
      </c>
      <c r="AH8" t="n">
        <v>377440.4769758561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7.8495</v>
      </c>
      <c r="E9" t="n">
        <v>12.74</v>
      </c>
      <c r="F9" t="n">
        <v>8.539999999999999</v>
      </c>
      <c r="G9" t="n">
        <v>14.64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128.34</v>
      </c>
      <c r="Q9" t="n">
        <v>198.05</v>
      </c>
      <c r="R9" t="n">
        <v>49.58</v>
      </c>
      <c r="S9" t="n">
        <v>21.27</v>
      </c>
      <c r="T9" t="n">
        <v>11300.59</v>
      </c>
      <c r="U9" t="n">
        <v>0.43</v>
      </c>
      <c r="V9" t="n">
        <v>0.71</v>
      </c>
      <c r="W9" t="n">
        <v>0.14</v>
      </c>
      <c r="X9" t="n">
        <v>0.6899999999999999</v>
      </c>
      <c r="Y9" t="n">
        <v>1</v>
      </c>
      <c r="Z9" t="n">
        <v>10</v>
      </c>
      <c r="AA9" t="n">
        <v>303.5043217043164</v>
      </c>
      <c r="AB9" t="n">
        <v>415.2680026215252</v>
      </c>
      <c r="AC9" t="n">
        <v>375.6354072836282</v>
      </c>
      <c r="AD9" t="n">
        <v>303504.3217043164</v>
      </c>
      <c r="AE9" t="n">
        <v>415268.0026215252</v>
      </c>
      <c r="AF9" t="n">
        <v>2.984102486311774e-06</v>
      </c>
      <c r="AG9" t="n">
        <v>11.05902777777778</v>
      </c>
      <c r="AH9" t="n">
        <v>375635.4072836282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7.9502</v>
      </c>
      <c r="E10" t="n">
        <v>12.58</v>
      </c>
      <c r="F10" t="n">
        <v>8.51</v>
      </c>
      <c r="G10" t="n">
        <v>15.96</v>
      </c>
      <c r="H10" t="n">
        <v>0.24</v>
      </c>
      <c r="I10" t="n">
        <v>32</v>
      </c>
      <c r="J10" t="n">
        <v>226.27</v>
      </c>
      <c r="K10" t="n">
        <v>56.94</v>
      </c>
      <c r="L10" t="n">
        <v>3</v>
      </c>
      <c r="M10" t="n">
        <v>30</v>
      </c>
      <c r="N10" t="n">
        <v>51.33</v>
      </c>
      <c r="O10" t="n">
        <v>28140.99</v>
      </c>
      <c r="P10" t="n">
        <v>127.83</v>
      </c>
      <c r="Q10" t="n">
        <v>198.09</v>
      </c>
      <c r="R10" t="n">
        <v>47.83</v>
      </c>
      <c r="S10" t="n">
        <v>21.27</v>
      </c>
      <c r="T10" t="n">
        <v>10441.92</v>
      </c>
      <c r="U10" t="n">
        <v>0.44</v>
      </c>
      <c r="V10" t="n">
        <v>0.71</v>
      </c>
      <c r="W10" t="n">
        <v>0.16</v>
      </c>
      <c r="X10" t="n">
        <v>0.66</v>
      </c>
      <c r="Y10" t="n">
        <v>1</v>
      </c>
      <c r="Z10" t="n">
        <v>10</v>
      </c>
      <c r="AA10" t="n">
        <v>301.3528127134039</v>
      </c>
      <c r="AB10" t="n">
        <v>412.3242131022809</v>
      </c>
      <c r="AC10" t="n">
        <v>372.9725689044661</v>
      </c>
      <c r="AD10" t="n">
        <v>301352.8127134038</v>
      </c>
      <c r="AE10" t="n">
        <v>412324.2131022809</v>
      </c>
      <c r="AF10" t="n">
        <v>3.022385067415233e-06</v>
      </c>
      <c r="AG10" t="n">
        <v>10.92013888888889</v>
      </c>
      <c r="AH10" t="n">
        <v>372972.5689044661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8.085000000000001</v>
      </c>
      <c r="E11" t="n">
        <v>12.37</v>
      </c>
      <c r="F11" t="n">
        <v>8.44</v>
      </c>
      <c r="G11" t="n">
        <v>17.45</v>
      </c>
      <c r="H11" t="n">
        <v>0.25</v>
      </c>
      <c r="I11" t="n">
        <v>29</v>
      </c>
      <c r="J11" t="n">
        <v>226.69</v>
      </c>
      <c r="K11" t="n">
        <v>56.94</v>
      </c>
      <c r="L11" t="n">
        <v>3.25</v>
      </c>
      <c r="M11" t="n">
        <v>27</v>
      </c>
      <c r="N11" t="n">
        <v>51.5</v>
      </c>
      <c r="O11" t="n">
        <v>28192.8</v>
      </c>
      <c r="P11" t="n">
        <v>126.54</v>
      </c>
      <c r="Q11" t="n">
        <v>198.07</v>
      </c>
      <c r="R11" t="n">
        <v>45.46</v>
      </c>
      <c r="S11" t="n">
        <v>21.27</v>
      </c>
      <c r="T11" t="n">
        <v>9272.719999999999</v>
      </c>
      <c r="U11" t="n">
        <v>0.47</v>
      </c>
      <c r="V11" t="n">
        <v>0.72</v>
      </c>
      <c r="W11" t="n">
        <v>0.15</v>
      </c>
      <c r="X11" t="n">
        <v>0.58</v>
      </c>
      <c r="Y11" t="n">
        <v>1</v>
      </c>
      <c r="Z11" t="n">
        <v>10</v>
      </c>
      <c r="AA11" t="n">
        <v>298.2634274206342</v>
      </c>
      <c r="AB11" t="n">
        <v>408.0971798506535</v>
      </c>
      <c r="AC11" t="n">
        <v>369.1489577736956</v>
      </c>
      <c r="AD11" t="n">
        <v>298263.4274206342</v>
      </c>
      <c r="AE11" t="n">
        <v>408097.1798506535</v>
      </c>
      <c r="AF11" t="n">
        <v>3.073631263371004e-06</v>
      </c>
      <c r="AG11" t="n">
        <v>10.73784722222222</v>
      </c>
      <c r="AH11" t="n">
        <v>369148.9577736956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8.179399999999999</v>
      </c>
      <c r="E12" t="n">
        <v>12.23</v>
      </c>
      <c r="F12" t="n">
        <v>8.380000000000001</v>
      </c>
      <c r="G12" t="n">
        <v>18.62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125.64</v>
      </c>
      <c r="Q12" t="n">
        <v>198.07</v>
      </c>
      <c r="R12" t="n">
        <v>43.72</v>
      </c>
      <c r="S12" t="n">
        <v>21.27</v>
      </c>
      <c r="T12" t="n">
        <v>8412.290000000001</v>
      </c>
      <c r="U12" t="n">
        <v>0.49</v>
      </c>
      <c r="V12" t="n">
        <v>0.72</v>
      </c>
      <c r="W12" t="n">
        <v>0.15</v>
      </c>
      <c r="X12" t="n">
        <v>0.53</v>
      </c>
      <c r="Y12" t="n">
        <v>1</v>
      </c>
      <c r="Z12" t="n">
        <v>10</v>
      </c>
      <c r="AA12" t="n">
        <v>296.124214713189</v>
      </c>
      <c r="AB12" t="n">
        <v>405.1702146489229</v>
      </c>
      <c r="AC12" t="n">
        <v>366.5013380227968</v>
      </c>
      <c r="AD12" t="n">
        <v>296124.214713189</v>
      </c>
      <c r="AE12" t="n">
        <v>405170.2146489229</v>
      </c>
      <c r="AF12" t="n">
        <v>3.109518807126381e-06</v>
      </c>
      <c r="AG12" t="n">
        <v>10.61631944444444</v>
      </c>
      <c r="AH12" t="n">
        <v>366501.3380227968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8.2654</v>
      </c>
      <c r="E13" t="n">
        <v>12.1</v>
      </c>
      <c r="F13" t="n">
        <v>8.34</v>
      </c>
      <c r="G13" t="n">
        <v>20.02</v>
      </c>
      <c r="H13" t="n">
        <v>0.29</v>
      </c>
      <c r="I13" t="n">
        <v>25</v>
      </c>
      <c r="J13" t="n">
        <v>227.53</v>
      </c>
      <c r="K13" t="n">
        <v>56.94</v>
      </c>
      <c r="L13" t="n">
        <v>3.75</v>
      </c>
      <c r="M13" t="n">
        <v>23</v>
      </c>
      <c r="N13" t="n">
        <v>51.84</v>
      </c>
      <c r="O13" t="n">
        <v>28296.58</v>
      </c>
      <c r="P13" t="n">
        <v>124.92</v>
      </c>
      <c r="Q13" t="n">
        <v>198.05</v>
      </c>
      <c r="R13" t="n">
        <v>42.48</v>
      </c>
      <c r="S13" t="n">
        <v>21.27</v>
      </c>
      <c r="T13" t="n">
        <v>7804.45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283.8726423543145</v>
      </c>
      <c r="AB13" t="n">
        <v>388.4070728462851</v>
      </c>
      <c r="AC13" t="n">
        <v>351.3380469465854</v>
      </c>
      <c r="AD13" t="n">
        <v>283872.6423543145</v>
      </c>
      <c r="AE13" t="n">
        <v>388407.0728462851</v>
      </c>
      <c r="AF13" t="n">
        <v>3.142212967750982e-06</v>
      </c>
      <c r="AG13" t="n">
        <v>10.50347222222222</v>
      </c>
      <c r="AH13" t="n">
        <v>351338.0469465854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8.31</v>
      </c>
      <c r="G14" t="n">
        <v>20.79</v>
      </c>
      <c r="H14" t="n">
        <v>0.31</v>
      </c>
      <c r="I14" t="n">
        <v>24</v>
      </c>
      <c r="J14" t="n">
        <v>227.95</v>
      </c>
      <c r="K14" t="n">
        <v>56.94</v>
      </c>
      <c r="L14" t="n">
        <v>4</v>
      </c>
      <c r="M14" t="n">
        <v>22</v>
      </c>
      <c r="N14" t="n">
        <v>52.01</v>
      </c>
      <c r="O14" t="n">
        <v>28348.56</v>
      </c>
      <c r="P14" t="n">
        <v>124.4</v>
      </c>
      <c r="Q14" t="n">
        <v>198.06</v>
      </c>
      <c r="R14" t="n">
        <v>41.57</v>
      </c>
      <c r="S14" t="n">
        <v>21.27</v>
      </c>
      <c r="T14" t="n">
        <v>7350.93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282.6141356868439</v>
      </c>
      <c r="AB14" t="n">
        <v>386.6851285024561</v>
      </c>
      <c r="AC14" t="n">
        <v>349.7804425541673</v>
      </c>
      <c r="AD14" t="n">
        <v>282614.1356868439</v>
      </c>
      <c r="AE14" t="n">
        <v>386685.1285024561</v>
      </c>
      <c r="AF14" t="n">
        <v>3.160498887821254e-06</v>
      </c>
      <c r="AG14" t="n">
        <v>10.44270833333333</v>
      </c>
      <c r="AH14" t="n">
        <v>349780.4425541674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8.401</v>
      </c>
      <c r="E15" t="n">
        <v>11.9</v>
      </c>
      <c r="F15" t="n">
        <v>8.279999999999999</v>
      </c>
      <c r="G15" t="n">
        <v>22.57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123.74</v>
      </c>
      <c r="Q15" t="n">
        <v>198.1</v>
      </c>
      <c r="R15" t="n">
        <v>40.38</v>
      </c>
      <c r="S15" t="n">
        <v>21.27</v>
      </c>
      <c r="T15" t="n">
        <v>6768.65</v>
      </c>
      <c r="U15" t="n">
        <v>0.53</v>
      </c>
      <c r="V15" t="n">
        <v>0.73</v>
      </c>
      <c r="W15" t="n">
        <v>0.15</v>
      </c>
      <c r="X15" t="n">
        <v>0.42</v>
      </c>
      <c r="Y15" t="n">
        <v>1</v>
      </c>
      <c r="Z15" t="n">
        <v>10</v>
      </c>
      <c r="AA15" t="n">
        <v>280.9363725564466</v>
      </c>
      <c r="AB15" t="n">
        <v>384.3895389697612</v>
      </c>
      <c r="AC15" t="n">
        <v>347.7039408645927</v>
      </c>
      <c r="AD15" t="n">
        <v>280936.3725564466</v>
      </c>
      <c r="AE15" t="n">
        <v>384389.5389697612</v>
      </c>
      <c r="AF15" t="n">
        <v>3.193763295433494e-06</v>
      </c>
      <c r="AG15" t="n">
        <v>10.32986111111111</v>
      </c>
      <c r="AH15" t="n">
        <v>347703.9408645927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8.445499999999999</v>
      </c>
      <c r="E16" t="n">
        <v>11.84</v>
      </c>
      <c r="F16" t="n">
        <v>8.26</v>
      </c>
      <c r="G16" t="n">
        <v>23.59</v>
      </c>
      <c r="H16" t="n">
        <v>0.35</v>
      </c>
      <c r="I16" t="n">
        <v>21</v>
      </c>
      <c r="J16" t="n">
        <v>228.8</v>
      </c>
      <c r="K16" t="n">
        <v>56.94</v>
      </c>
      <c r="L16" t="n">
        <v>4.5</v>
      </c>
      <c r="M16" t="n">
        <v>19</v>
      </c>
      <c r="N16" t="n">
        <v>52.36</v>
      </c>
      <c r="O16" t="n">
        <v>28452.71</v>
      </c>
      <c r="P16" t="n">
        <v>123.35</v>
      </c>
      <c r="Q16" t="n">
        <v>198.06</v>
      </c>
      <c r="R16" t="n">
        <v>39.89</v>
      </c>
      <c r="S16" t="n">
        <v>21.27</v>
      </c>
      <c r="T16" t="n">
        <v>6526.96</v>
      </c>
      <c r="U16" t="n">
        <v>0.53</v>
      </c>
      <c r="V16" t="n">
        <v>0.74</v>
      </c>
      <c r="W16" t="n">
        <v>0.14</v>
      </c>
      <c r="X16" t="n">
        <v>0.41</v>
      </c>
      <c r="Y16" t="n">
        <v>1</v>
      </c>
      <c r="Z16" t="n">
        <v>10</v>
      </c>
      <c r="AA16" t="n">
        <v>280.045280098326</v>
      </c>
      <c r="AB16" t="n">
        <v>383.1703069563358</v>
      </c>
      <c r="AC16" t="n">
        <v>346.6010706433258</v>
      </c>
      <c r="AD16" t="n">
        <v>280045.280098326</v>
      </c>
      <c r="AE16" t="n">
        <v>383170.3069563358</v>
      </c>
      <c r="AF16" t="n">
        <v>3.210680622733433e-06</v>
      </c>
      <c r="AG16" t="n">
        <v>10.27777777777778</v>
      </c>
      <c r="AH16" t="n">
        <v>346601.0706433258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8.497400000000001</v>
      </c>
      <c r="E17" t="n">
        <v>11.77</v>
      </c>
      <c r="F17" t="n">
        <v>8.23</v>
      </c>
      <c r="G17" t="n">
        <v>24.69</v>
      </c>
      <c r="H17" t="n">
        <v>0.37</v>
      </c>
      <c r="I17" t="n">
        <v>20</v>
      </c>
      <c r="J17" t="n">
        <v>229.22</v>
      </c>
      <c r="K17" t="n">
        <v>56.94</v>
      </c>
      <c r="L17" t="n">
        <v>4.75</v>
      </c>
      <c r="M17" t="n">
        <v>18</v>
      </c>
      <c r="N17" t="n">
        <v>52.53</v>
      </c>
      <c r="O17" t="n">
        <v>28504.87</v>
      </c>
      <c r="P17" t="n">
        <v>122.84</v>
      </c>
      <c r="Q17" t="n">
        <v>198.08</v>
      </c>
      <c r="R17" t="n">
        <v>38.88</v>
      </c>
      <c r="S17" t="n">
        <v>21.27</v>
      </c>
      <c r="T17" t="n">
        <v>6027.2</v>
      </c>
      <c r="U17" t="n">
        <v>0.55</v>
      </c>
      <c r="V17" t="n">
        <v>0.74</v>
      </c>
      <c r="W17" t="n">
        <v>0.14</v>
      </c>
      <c r="X17" t="n">
        <v>0.38</v>
      </c>
      <c r="Y17" t="n">
        <v>1</v>
      </c>
      <c r="Z17" t="n">
        <v>10</v>
      </c>
      <c r="AA17" t="n">
        <v>278.9598919966326</v>
      </c>
      <c r="AB17" t="n">
        <v>381.6852310716554</v>
      </c>
      <c r="AC17" t="n">
        <v>345.2577283167622</v>
      </c>
      <c r="AD17" t="n">
        <v>278959.8919966326</v>
      </c>
      <c r="AE17" t="n">
        <v>381685.2310716554</v>
      </c>
      <c r="AF17" t="n">
        <v>3.230411168505723e-06</v>
      </c>
      <c r="AG17" t="n">
        <v>10.21701388888889</v>
      </c>
      <c r="AH17" t="n">
        <v>345257.7283167621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8.5708</v>
      </c>
      <c r="E18" t="n">
        <v>11.67</v>
      </c>
      <c r="F18" t="n">
        <v>8.17</v>
      </c>
      <c r="G18" t="n">
        <v>25.81</v>
      </c>
      <c r="H18" t="n">
        <v>0.39</v>
      </c>
      <c r="I18" t="n">
        <v>19</v>
      </c>
      <c r="J18" t="n">
        <v>229.65</v>
      </c>
      <c r="K18" t="n">
        <v>56.94</v>
      </c>
      <c r="L18" t="n">
        <v>5</v>
      </c>
      <c r="M18" t="n">
        <v>17</v>
      </c>
      <c r="N18" t="n">
        <v>52.7</v>
      </c>
      <c r="O18" t="n">
        <v>28557.1</v>
      </c>
      <c r="P18" t="n">
        <v>121.85</v>
      </c>
      <c r="Q18" t="n">
        <v>198.05</v>
      </c>
      <c r="R18" t="n">
        <v>36.92</v>
      </c>
      <c r="S18" t="n">
        <v>21.27</v>
      </c>
      <c r="T18" t="n">
        <v>5053.1</v>
      </c>
      <c r="U18" t="n">
        <v>0.58</v>
      </c>
      <c r="V18" t="n">
        <v>0.74</v>
      </c>
      <c r="W18" t="n">
        <v>0.14</v>
      </c>
      <c r="X18" t="n">
        <v>0.32</v>
      </c>
      <c r="Y18" t="n">
        <v>1</v>
      </c>
      <c r="Z18" t="n">
        <v>10</v>
      </c>
      <c r="AA18" t="n">
        <v>277.2177271829825</v>
      </c>
      <c r="AB18" t="n">
        <v>379.3015243147321</v>
      </c>
      <c r="AC18" t="n">
        <v>343.1015191871662</v>
      </c>
      <c r="AD18" t="n">
        <v>277217.7271829825</v>
      </c>
      <c r="AE18" t="n">
        <v>379301.5243147322</v>
      </c>
      <c r="AF18" t="n">
        <v>3.258315254434162e-06</v>
      </c>
      <c r="AG18" t="n">
        <v>10.13020833333333</v>
      </c>
      <c r="AH18" t="n">
        <v>343101.5191871662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8.5876</v>
      </c>
      <c r="E19" t="n">
        <v>11.64</v>
      </c>
      <c r="F19" t="n">
        <v>8.19</v>
      </c>
      <c r="G19" t="n">
        <v>27.31</v>
      </c>
      <c r="H19" t="n">
        <v>0.41</v>
      </c>
      <c r="I19" t="n">
        <v>18</v>
      </c>
      <c r="J19" t="n">
        <v>230.07</v>
      </c>
      <c r="K19" t="n">
        <v>56.94</v>
      </c>
      <c r="L19" t="n">
        <v>5.25</v>
      </c>
      <c r="M19" t="n">
        <v>16</v>
      </c>
      <c r="N19" t="n">
        <v>52.88</v>
      </c>
      <c r="O19" t="n">
        <v>28609.38</v>
      </c>
      <c r="P19" t="n">
        <v>122.12</v>
      </c>
      <c r="Q19" t="n">
        <v>198.05</v>
      </c>
      <c r="R19" t="n">
        <v>38.27</v>
      </c>
      <c r="S19" t="n">
        <v>21.27</v>
      </c>
      <c r="T19" t="n">
        <v>5732.03</v>
      </c>
      <c r="U19" t="n">
        <v>0.5600000000000001</v>
      </c>
      <c r="V19" t="n">
        <v>0.74</v>
      </c>
      <c r="W19" t="n">
        <v>0.13</v>
      </c>
      <c r="X19" t="n">
        <v>0.34</v>
      </c>
      <c r="Y19" t="n">
        <v>1</v>
      </c>
      <c r="Z19" t="n">
        <v>10</v>
      </c>
      <c r="AA19" t="n">
        <v>277.2508178100324</v>
      </c>
      <c r="AB19" t="n">
        <v>379.3468003705173</v>
      </c>
      <c r="AC19" t="n">
        <v>343.1424741597325</v>
      </c>
      <c r="AD19" t="n">
        <v>277250.8178100324</v>
      </c>
      <c r="AE19" t="n">
        <v>379346.8003705172</v>
      </c>
      <c r="AF19" t="n">
        <v>3.264702020695713e-06</v>
      </c>
      <c r="AG19" t="n">
        <v>10.10416666666667</v>
      </c>
      <c r="AH19" t="n">
        <v>343142.4741597325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8.616400000000001</v>
      </c>
      <c r="E20" t="n">
        <v>11.61</v>
      </c>
      <c r="F20" t="n">
        <v>8.199999999999999</v>
      </c>
      <c r="G20" t="n">
        <v>28.94</v>
      </c>
      <c r="H20" t="n">
        <v>0.42</v>
      </c>
      <c r="I20" t="n">
        <v>17</v>
      </c>
      <c r="J20" t="n">
        <v>230.49</v>
      </c>
      <c r="K20" t="n">
        <v>56.94</v>
      </c>
      <c r="L20" t="n">
        <v>5.5</v>
      </c>
      <c r="M20" t="n">
        <v>15</v>
      </c>
      <c r="N20" t="n">
        <v>53.05</v>
      </c>
      <c r="O20" t="n">
        <v>28661.73</v>
      </c>
      <c r="P20" t="n">
        <v>122.02</v>
      </c>
      <c r="Q20" t="n">
        <v>198.05</v>
      </c>
      <c r="R20" t="n">
        <v>38.16</v>
      </c>
      <c r="S20" t="n">
        <v>21.27</v>
      </c>
      <c r="T20" t="n">
        <v>5681.64</v>
      </c>
      <c r="U20" t="n">
        <v>0.5600000000000001</v>
      </c>
      <c r="V20" t="n">
        <v>0.74</v>
      </c>
      <c r="W20" t="n">
        <v>0.13</v>
      </c>
      <c r="X20" t="n">
        <v>0.35</v>
      </c>
      <c r="Y20" t="n">
        <v>1</v>
      </c>
      <c r="Z20" t="n">
        <v>10</v>
      </c>
      <c r="AA20" t="n">
        <v>276.8706998289246</v>
      </c>
      <c r="AB20" t="n">
        <v>378.8267061791437</v>
      </c>
      <c r="AC20" t="n">
        <v>342.6720170280269</v>
      </c>
      <c r="AD20" t="n">
        <v>276870.6998289246</v>
      </c>
      <c r="AE20" t="n">
        <v>378826.7061791437</v>
      </c>
      <c r="AF20" t="n">
        <v>3.27565076285837e-06</v>
      </c>
      <c r="AG20" t="n">
        <v>10.078125</v>
      </c>
      <c r="AH20" t="n">
        <v>342672.0170280269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8.623799999999999</v>
      </c>
      <c r="E21" t="n">
        <v>11.6</v>
      </c>
      <c r="F21" t="n">
        <v>8.19</v>
      </c>
      <c r="G21" t="n">
        <v>28.9</v>
      </c>
      <c r="H21" t="n">
        <v>0.44</v>
      </c>
      <c r="I21" t="n">
        <v>17</v>
      </c>
      <c r="J21" t="n">
        <v>230.92</v>
      </c>
      <c r="K21" t="n">
        <v>56.94</v>
      </c>
      <c r="L21" t="n">
        <v>5.75</v>
      </c>
      <c r="M21" t="n">
        <v>15</v>
      </c>
      <c r="N21" t="n">
        <v>53.23</v>
      </c>
      <c r="O21" t="n">
        <v>28714.14</v>
      </c>
      <c r="P21" t="n">
        <v>121.81</v>
      </c>
      <c r="Q21" t="n">
        <v>198.07</v>
      </c>
      <c r="R21" t="n">
        <v>37.72</v>
      </c>
      <c r="S21" t="n">
        <v>21.27</v>
      </c>
      <c r="T21" t="n">
        <v>5464.79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276.6152215604478</v>
      </c>
      <c r="AB21" t="n">
        <v>378.4771495413081</v>
      </c>
      <c r="AC21" t="n">
        <v>342.3558215851004</v>
      </c>
      <c r="AD21" t="n">
        <v>276615.2215604478</v>
      </c>
      <c r="AE21" t="n">
        <v>378477.1495413081</v>
      </c>
      <c r="AF21" t="n">
        <v>3.278463981330719e-06</v>
      </c>
      <c r="AG21" t="n">
        <v>10.06944444444444</v>
      </c>
      <c r="AH21" t="n">
        <v>342355.8215851004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8.676600000000001</v>
      </c>
      <c r="E22" t="n">
        <v>11.53</v>
      </c>
      <c r="F22" t="n">
        <v>8.16</v>
      </c>
      <c r="G22" t="n">
        <v>30.61</v>
      </c>
      <c r="H22" t="n">
        <v>0.46</v>
      </c>
      <c r="I22" t="n">
        <v>16</v>
      </c>
      <c r="J22" t="n">
        <v>231.34</v>
      </c>
      <c r="K22" t="n">
        <v>56.94</v>
      </c>
      <c r="L22" t="n">
        <v>6</v>
      </c>
      <c r="M22" t="n">
        <v>14</v>
      </c>
      <c r="N22" t="n">
        <v>53.4</v>
      </c>
      <c r="O22" t="n">
        <v>28766.61</v>
      </c>
      <c r="P22" t="n">
        <v>121.27</v>
      </c>
      <c r="Q22" t="n">
        <v>198.08</v>
      </c>
      <c r="R22" t="n">
        <v>36.94</v>
      </c>
      <c r="S22" t="n">
        <v>21.27</v>
      </c>
      <c r="T22" t="n">
        <v>5076.56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275.5431454402211</v>
      </c>
      <c r="AB22" t="n">
        <v>377.0102876969534</v>
      </c>
      <c r="AC22" t="n">
        <v>341.0289549764175</v>
      </c>
      <c r="AD22" t="n">
        <v>275543.1454402211</v>
      </c>
      <c r="AE22" t="n">
        <v>377010.2876969534</v>
      </c>
      <c r="AF22" t="n">
        <v>3.298536675295591e-06</v>
      </c>
      <c r="AG22" t="n">
        <v>10.00868055555556</v>
      </c>
      <c r="AH22" t="n">
        <v>341028.9549764175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8.7288</v>
      </c>
      <c r="E23" t="n">
        <v>11.46</v>
      </c>
      <c r="F23" t="n">
        <v>8.140000000000001</v>
      </c>
      <c r="G23" t="n">
        <v>32.55</v>
      </c>
      <c r="H23" t="n">
        <v>0.48</v>
      </c>
      <c r="I23" t="n">
        <v>15</v>
      </c>
      <c r="J23" t="n">
        <v>231.77</v>
      </c>
      <c r="K23" t="n">
        <v>56.94</v>
      </c>
      <c r="L23" t="n">
        <v>6.25</v>
      </c>
      <c r="M23" t="n">
        <v>13</v>
      </c>
      <c r="N23" t="n">
        <v>53.58</v>
      </c>
      <c r="O23" t="n">
        <v>28819.14</v>
      </c>
      <c r="P23" t="n">
        <v>120.8</v>
      </c>
      <c r="Q23" t="n">
        <v>198.05</v>
      </c>
      <c r="R23" t="n">
        <v>36.12</v>
      </c>
      <c r="S23" t="n">
        <v>21.27</v>
      </c>
      <c r="T23" t="n">
        <v>4675.14</v>
      </c>
      <c r="U23" t="n">
        <v>0.59</v>
      </c>
      <c r="V23" t="n">
        <v>0.75</v>
      </c>
      <c r="W23" t="n">
        <v>0.13</v>
      </c>
      <c r="X23" t="n">
        <v>0.28</v>
      </c>
      <c r="Y23" t="n">
        <v>1</v>
      </c>
      <c r="Z23" t="n">
        <v>10</v>
      </c>
      <c r="AA23" t="n">
        <v>274.3970475445615</v>
      </c>
      <c r="AB23" t="n">
        <v>375.4421459938413</v>
      </c>
      <c r="AC23" t="n">
        <v>339.6104745165497</v>
      </c>
      <c r="AD23" t="n">
        <v>274397.0475445615</v>
      </c>
      <c r="AE23" t="n">
        <v>375442.1459938413</v>
      </c>
      <c r="AF23" t="n">
        <v>3.318381270465407e-06</v>
      </c>
      <c r="AG23" t="n">
        <v>9.947916666666666</v>
      </c>
      <c r="AH23" t="n">
        <v>339610.4745165497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8.726000000000001</v>
      </c>
      <c r="E24" t="n">
        <v>11.46</v>
      </c>
      <c r="F24" t="n">
        <v>8.140000000000001</v>
      </c>
      <c r="G24" t="n">
        <v>32.56</v>
      </c>
      <c r="H24" t="n">
        <v>0.5</v>
      </c>
      <c r="I24" t="n">
        <v>15</v>
      </c>
      <c r="J24" t="n">
        <v>232.2</v>
      </c>
      <c r="K24" t="n">
        <v>56.94</v>
      </c>
      <c r="L24" t="n">
        <v>6.5</v>
      </c>
      <c r="M24" t="n">
        <v>13</v>
      </c>
      <c r="N24" t="n">
        <v>53.75</v>
      </c>
      <c r="O24" t="n">
        <v>28871.74</v>
      </c>
      <c r="P24" t="n">
        <v>120.66</v>
      </c>
      <c r="Q24" t="n">
        <v>198.09</v>
      </c>
      <c r="R24" t="n">
        <v>36.21</v>
      </c>
      <c r="S24" t="n">
        <v>21.27</v>
      </c>
      <c r="T24" t="n">
        <v>4718.56</v>
      </c>
      <c r="U24" t="n">
        <v>0.59</v>
      </c>
      <c r="V24" t="n">
        <v>0.75</v>
      </c>
      <c r="W24" t="n">
        <v>0.13</v>
      </c>
      <c r="X24" t="n">
        <v>0.29</v>
      </c>
      <c r="Y24" t="n">
        <v>1</v>
      </c>
      <c r="Z24" t="n">
        <v>10</v>
      </c>
      <c r="AA24" t="n">
        <v>274.3425083090576</v>
      </c>
      <c r="AB24" t="n">
        <v>375.3675230057236</v>
      </c>
      <c r="AC24" t="n">
        <v>339.542973441684</v>
      </c>
      <c r="AD24" t="n">
        <v>274342.5083090576</v>
      </c>
      <c r="AE24" t="n">
        <v>375367.5230057236</v>
      </c>
      <c r="AF24" t="n">
        <v>3.317316809421816e-06</v>
      </c>
      <c r="AG24" t="n">
        <v>9.947916666666666</v>
      </c>
      <c r="AH24" t="n">
        <v>339542.973441684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8.7813</v>
      </c>
      <c r="E25" t="n">
        <v>11.39</v>
      </c>
      <c r="F25" t="n">
        <v>8.109999999999999</v>
      </c>
      <c r="G25" t="n">
        <v>34.77</v>
      </c>
      <c r="H25" t="n">
        <v>0.52</v>
      </c>
      <c r="I25" t="n">
        <v>14</v>
      </c>
      <c r="J25" t="n">
        <v>232.62</v>
      </c>
      <c r="K25" t="n">
        <v>56.94</v>
      </c>
      <c r="L25" t="n">
        <v>6.75</v>
      </c>
      <c r="M25" t="n">
        <v>12</v>
      </c>
      <c r="N25" t="n">
        <v>53.93</v>
      </c>
      <c r="O25" t="n">
        <v>28924.39</v>
      </c>
      <c r="P25" t="n">
        <v>120.34</v>
      </c>
      <c r="Q25" t="n">
        <v>198.05</v>
      </c>
      <c r="R25" t="n">
        <v>35.35</v>
      </c>
      <c r="S25" t="n">
        <v>21.27</v>
      </c>
      <c r="T25" t="n">
        <v>4291.69</v>
      </c>
      <c r="U25" t="n">
        <v>0.6</v>
      </c>
      <c r="V25" t="n">
        <v>0.75</v>
      </c>
      <c r="W25" t="n">
        <v>0.13</v>
      </c>
      <c r="X25" t="n">
        <v>0.26</v>
      </c>
      <c r="Y25" t="n">
        <v>1</v>
      </c>
      <c r="Z25" t="n">
        <v>10</v>
      </c>
      <c r="AA25" t="n">
        <v>262.9410893348111</v>
      </c>
      <c r="AB25" t="n">
        <v>359.767598570054</v>
      </c>
      <c r="AC25" t="n">
        <v>325.4318838995233</v>
      </c>
      <c r="AD25" t="n">
        <v>262941.0893348111</v>
      </c>
      <c r="AE25" t="n">
        <v>359767.598570054</v>
      </c>
      <c r="AF25" t="n">
        <v>3.338339915032751e-06</v>
      </c>
      <c r="AG25" t="n">
        <v>9.887152777777779</v>
      </c>
      <c r="AH25" t="n">
        <v>325431.8838995233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8.779</v>
      </c>
      <c r="E26" t="n">
        <v>11.39</v>
      </c>
      <c r="F26" t="n">
        <v>8.119999999999999</v>
      </c>
      <c r="G26" t="n">
        <v>34.78</v>
      </c>
      <c r="H26" t="n">
        <v>0.53</v>
      </c>
      <c r="I26" t="n">
        <v>14</v>
      </c>
      <c r="J26" t="n">
        <v>233.05</v>
      </c>
      <c r="K26" t="n">
        <v>56.94</v>
      </c>
      <c r="L26" t="n">
        <v>7</v>
      </c>
      <c r="M26" t="n">
        <v>12</v>
      </c>
      <c r="N26" t="n">
        <v>54.11</v>
      </c>
      <c r="O26" t="n">
        <v>28977.11</v>
      </c>
      <c r="P26" t="n">
        <v>120.29</v>
      </c>
      <c r="Q26" t="n">
        <v>198.06</v>
      </c>
      <c r="R26" t="n">
        <v>35.45</v>
      </c>
      <c r="S26" t="n">
        <v>21.27</v>
      </c>
      <c r="T26" t="n">
        <v>4343.75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262.969348943222</v>
      </c>
      <c r="AB26" t="n">
        <v>359.8062646130079</v>
      </c>
      <c r="AC26" t="n">
        <v>325.4668597096057</v>
      </c>
      <c r="AD26" t="n">
        <v>262969.348943222</v>
      </c>
      <c r="AE26" t="n">
        <v>359806.2646130079</v>
      </c>
      <c r="AF26" t="n">
        <v>3.337465536318373e-06</v>
      </c>
      <c r="AG26" t="n">
        <v>9.887152777777779</v>
      </c>
      <c r="AH26" t="n">
        <v>325466.8597096057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8.8344</v>
      </c>
      <c r="E27" t="n">
        <v>11.32</v>
      </c>
      <c r="F27" t="n">
        <v>8.09</v>
      </c>
      <c r="G27" t="n">
        <v>37.33</v>
      </c>
      <c r="H27" t="n">
        <v>0.55</v>
      </c>
      <c r="I27" t="n">
        <v>13</v>
      </c>
      <c r="J27" t="n">
        <v>233.48</v>
      </c>
      <c r="K27" t="n">
        <v>56.94</v>
      </c>
      <c r="L27" t="n">
        <v>7.25</v>
      </c>
      <c r="M27" t="n">
        <v>11</v>
      </c>
      <c r="N27" t="n">
        <v>54.29</v>
      </c>
      <c r="O27" t="n">
        <v>29029.89</v>
      </c>
      <c r="P27" t="n">
        <v>119.69</v>
      </c>
      <c r="Q27" t="n">
        <v>198.06</v>
      </c>
      <c r="R27" t="n">
        <v>34.62</v>
      </c>
      <c r="S27" t="n">
        <v>21.27</v>
      </c>
      <c r="T27" t="n">
        <v>3931.77</v>
      </c>
      <c r="U27" t="n">
        <v>0.61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261.8676983149899</v>
      </c>
      <c r="AB27" t="n">
        <v>358.2989376220651</v>
      </c>
      <c r="AC27" t="n">
        <v>324.1033898911317</v>
      </c>
      <c r="AD27" t="n">
        <v>261867.6983149899</v>
      </c>
      <c r="AE27" t="n">
        <v>358298.9376220651</v>
      </c>
      <c r="AF27" t="n">
        <v>3.358526658395152e-06</v>
      </c>
      <c r="AG27" t="n">
        <v>9.826388888888889</v>
      </c>
      <c r="AH27" t="n">
        <v>324103.3898911317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8.870699999999999</v>
      </c>
      <c r="E28" t="n">
        <v>11.27</v>
      </c>
      <c r="F28" t="n">
        <v>8.039999999999999</v>
      </c>
      <c r="G28" t="n">
        <v>37.12</v>
      </c>
      <c r="H28" t="n">
        <v>0.57</v>
      </c>
      <c r="I28" t="n">
        <v>13</v>
      </c>
      <c r="J28" t="n">
        <v>233.91</v>
      </c>
      <c r="K28" t="n">
        <v>56.94</v>
      </c>
      <c r="L28" t="n">
        <v>7.5</v>
      </c>
      <c r="M28" t="n">
        <v>11</v>
      </c>
      <c r="N28" t="n">
        <v>54.46</v>
      </c>
      <c r="O28" t="n">
        <v>29082.74</v>
      </c>
      <c r="P28" t="n">
        <v>118.76</v>
      </c>
      <c r="Q28" t="n">
        <v>198.08</v>
      </c>
      <c r="R28" t="n">
        <v>32.91</v>
      </c>
      <c r="S28" t="n">
        <v>21.27</v>
      </c>
      <c r="T28" t="n">
        <v>3079.02</v>
      </c>
      <c r="U28" t="n">
        <v>0.65</v>
      </c>
      <c r="V28" t="n">
        <v>0.76</v>
      </c>
      <c r="W28" t="n">
        <v>0.13</v>
      </c>
      <c r="X28" t="n">
        <v>0.19</v>
      </c>
      <c r="Y28" t="n">
        <v>1</v>
      </c>
      <c r="Z28" t="n">
        <v>10</v>
      </c>
      <c r="AA28" t="n">
        <v>260.7256030142987</v>
      </c>
      <c r="AB28" t="n">
        <v>356.7362724459708</v>
      </c>
      <c r="AC28" t="n">
        <v>322.6898632862295</v>
      </c>
      <c r="AD28" t="n">
        <v>260725.6030142987</v>
      </c>
      <c r="AE28" t="n">
        <v>356736.2724459708</v>
      </c>
      <c r="AF28" t="n">
        <v>3.372326635496001e-06</v>
      </c>
      <c r="AG28" t="n">
        <v>9.782986111111111</v>
      </c>
      <c r="AH28" t="n">
        <v>322689.8632862295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8.8048</v>
      </c>
      <c r="E29" t="n">
        <v>11.36</v>
      </c>
      <c r="F29" t="n">
        <v>8.130000000000001</v>
      </c>
      <c r="G29" t="n">
        <v>37.51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119.87</v>
      </c>
      <c r="Q29" t="n">
        <v>198.09</v>
      </c>
      <c r="R29" t="n">
        <v>36.15</v>
      </c>
      <c r="S29" t="n">
        <v>21.27</v>
      </c>
      <c r="T29" t="n">
        <v>4700.49</v>
      </c>
      <c r="U29" t="n">
        <v>0.59</v>
      </c>
      <c r="V29" t="n">
        <v>0.75</v>
      </c>
      <c r="W29" t="n">
        <v>0.12</v>
      </c>
      <c r="X29" t="n">
        <v>0.27</v>
      </c>
      <c r="Y29" t="n">
        <v>1</v>
      </c>
      <c r="Z29" t="n">
        <v>10</v>
      </c>
      <c r="AA29" t="n">
        <v>262.4459872562375</v>
      </c>
      <c r="AB29" t="n">
        <v>359.0901780637876</v>
      </c>
      <c r="AC29" t="n">
        <v>324.8191154556092</v>
      </c>
      <c r="AD29" t="n">
        <v>262445.9872562375</v>
      </c>
      <c r="AE29" t="n">
        <v>359090.1780637876</v>
      </c>
      <c r="AF29" t="n">
        <v>3.347273784505753e-06</v>
      </c>
      <c r="AG29" t="n">
        <v>9.861111111111111</v>
      </c>
      <c r="AH29" t="n">
        <v>324819.1154556092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8.8698</v>
      </c>
      <c r="E30" t="n">
        <v>11.27</v>
      </c>
      <c r="F30" t="n">
        <v>8.09</v>
      </c>
      <c r="G30" t="n">
        <v>40.43</v>
      </c>
      <c r="H30" t="n">
        <v>0.61</v>
      </c>
      <c r="I30" t="n">
        <v>12</v>
      </c>
      <c r="J30" t="n">
        <v>234.77</v>
      </c>
      <c r="K30" t="n">
        <v>56.94</v>
      </c>
      <c r="L30" t="n">
        <v>8</v>
      </c>
      <c r="M30" t="n">
        <v>10</v>
      </c>
      <c r="N30" t="n">
        <v>54.82</v>
      </c>
      <c r="O30" t="n">
        <v>29188.62</v>
      </c>
      <c r="P30" t="n">
        <v>119.37</v>
      </c>
      <c r="Q30" t="n">
        <v>198.06</v>
      </c>
      <c r="R30" t="n">
        <v>34.63</v>
      </c>
      <c r="S30" t="n">
        <v>21.27</v>
      </c>
      <c r="T30" t="n">
        <v>3943.92</v>
      </c>
      <c r="U30" t="n">
        <v>0.61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261.2720077019705</v>
      </c>
      <c r="AB30" t="n">
        <v>357.4838874453169</v>
      </c>
      <c r="AC30" t="n">
        <v>323.3661269593222</v>
      </c>
      <c r="AD30" t="n">
        <v>261272.0077019705</v>
      </c>
      <c r="AE30" t="n">
        <v>357483.8874453169</v>
      </c>
      <c r="AF30" t="n">
        <v>3.371984487303418e-06</v>
      </c>
      <c r="AG30" t="n">
        <v>9.782986111111111</v>
      </c>
      <c r="AH30" t="n">
        <v>323366.1269593223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8.8703</v>
      </c>
      <c r="E31" t="n">
        <v>11.27</v>
      </c>
      <c r="F31" t="n">
        <v>8.09</v>
      </c>
      <c r="G31" t="n">
        <v>40.43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119.33</v>
      </c>
      <c r="Q31" t="n">
        <v>198.05</v>
      </c>
      <c r="R31" t="n">
        <v>34.52</v>
      </c>
      <c r="S31" t="n">
        <v>21.27</v>
      </c>
      <c r="T31" t="n">
        <v>3887.67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261.241860808118</v>
      </c>
      <c r="AB31" t="n">
        <v>357.4426391351607</v>
      </c>
      <c r="AC31" t="n">
        <v>323.328815329995</v>
      </c>
      <c r="AD31" t="n">
        <v>261241.860808118</v>
      </c>
      <c r="AE31" t="n">
        <v>357442.6391351607</v>
      </c>
      <c r="AF31" t="n">
        <v>3.372174569632631e-06</v>
      </c>
      <c r="AG31" t="n">
        <v>9.782986111111111</v>
      </c>
      <c r="AH31" t="n">
        <v>323328.815329995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8.929</v>
      </c>
      <c r="E32" t="n">
        <v>11.2</v>
      </c>
      <c r="F32" t="n">
        <v>8.06</v>
      </c>
      <c r="G32" t="n">
        <v>43.94</v>
      </c>
      <c r="H32" t="n">
        <v>0.64</v>
      </c>
      <c r="I32" t="n">
        <v>11</v>
      </c>
      <c r="J32" t="n">
        <v>235.63</v>
      </c>
      <c r="K32" t="n">
        <v>56.94</v>
      </c>
      <c r="L32" t="n">
        <v>8.5</v>
      </c>
      <c r="M32" t="n">
        <v>9</v>
      </c>
      <c r="N32" t="n">
        <v>55.18</v>
      </c>
      <c r="O32" t="n">
        <v>29294.76</v>
      </c>
      <c r="P32" t="n">
        <v>118.62</v>
      </c>
      <c r="Q32" t="n">
        <v>198.05</v>
      </c>
      <c r="R32" t="n">
        <v>33.57</v>
      </c>
      <c r="S32" t="n">
        <v>21.27</v>
      </c>
      <c r="T32" t="n">
        <v>3416.08</v>
      </c>
      <c r="U32" t="n">
        <v>0.63</v>
      </c>
      <c r="V32" t="n">
        <v>0.75</v>
      </c>
      <c r="W32" t="n">
        <v>0.13</v>
      </c>
      <c r="X32" t="n">
        <v>0.2</v>
      </c>
      <c r="Y32" t="n">
        <v>1</v>
      </c>
      <c r="Z32" t="n">
        <v>10</v>
      </c>
      <c r="AA32" t="n">
        <v>260.0588081130709</v>
      </c>
      <c r="AB32" t="n">
        <v>355.823934245196</v>
      </c>
      <c r="AC32" t="n">
        <v>321.8645973628621</v>
      </c>
      <c r="AD32" t="n">
        <v>260058.808113071</v>
      </c>
      <c r="AE32" t="n">
        <v>355823.9342451961</v>
      </c>
      <c r="AF32" t="n">
        <v>3.394490235082214e-06</v>
      </c>
      <c r="AG32" t="n">
        <v>9.722222222222221</v>
      </c>
      <c r="AH32" t="n">
        <v>321864.5973628621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8.926600000000001</v>
      </c>
      <c r="E33" t="n">
        <v>11.2</v>
      </c>
      <c r="F33" t="n">
        <v>8.06</v>
      </c>
      <c r="G33" t="n">
        <v>43.96</v>
      </c>
      <c r="H33" t="n">
        <v>0.66</v>
      </c>
      <c r="I33" t="n">
        <v>11</v>
      </c>
      <c r="J33" t="n">
        <v>236.06</v>
      </c>
      <c r="K33" t="n">
        <v>56.94</v>
      </c>
      <c r="L33" t="n">
        <v>8.75</v>
      </c>
      <c r="M33" t="n">
        <v>9</v>
      </c>
      <c r="N33" t="n">
        <v>55.36</v>
      </c>
      <c r="O33" t="n">
        <v>29347.92</v>
      </c>
      <c r="P33" t="n">
        <v>118.58</v>
      </c>
      <c r="Q33" t="n">
        <v>198.05</v>
      </c>
      <c r="R33" t="n">
        <v>33.69</v>
      </c>
      <c r="S33" t="n">
        <v>21.27</v>
      </c>
      <c r="T33" t="n">
        <v>3480.03</v>
      </c>
      <c r="U33" t="n">
        <v>0.63</v>
      </c>
      <c r="V33" t="n">
        <v>0.75</v>
      </c>
      <c r="W33" t="n">
        <v>0.13</v>
      </c>
      <c r="X33" t="n">
        <v>0.21</v>
      </c>
      <c r="Y33" t="n">
        <v>1</v>
      </c>
      <c r="Z33" t="n">
        <v>10</v>
      </c>
      <c r="AA33" t="n">
        <v>260.060839289291</v>
      </c>
      <c r="AB33" t="n">
        <v>355.8267133901096</v>
      </c>
      <c r="AC33" t="n">
        <v>321.8671112700856</v>
      </c>
      <c r="AD33" t="n">
        <v>260060.8392892911</v>
      </c>
      <c r="AE33" t="n">
        <v>355826.7133901096</v>
      </c>
      <c r="AF33" t="n">
        <v>3.393577839901992e-06</v>
      </c>
      <c r="AG33" t="n">
        <v>9.722222222222221</v>
      </c>
      <c r="AH33" t="n">
        <v>321867.1112700856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8.928800000000001</v>
      </c>
      <c r="E34" t="n">
        <v>11.2</v>
      </c>
      <c r="F34" t="n">
        <v>8.06</v>
      </c>
      <c r="G34" t="n">
        <v>43.94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118.53</v>
      </c>
      <c r="Q34" t="n">
        <v>198.05</v>
      </c>
      <c r="R34" t="n">
        <v>33.61</v>
      </c>
      <c r="S34" t="n">
        <v>21.27</v>
      </c>
      <c r="T34" t="n">
        <v>3436.29</v>
      </c>
      <c r="U34" t="n">
        <v>0.63</v>
      </c>
      <c r="V34" t="n">
        <v>0.75</v>
      </c>
      <c r="W34" t="n">
        <v>0.13</v>
      </c>
      <c r="X34" t="n">
        <v>0.2</v>
      </c>
      <c r="Y34" t="n">
        <v>1</v>
      </c>
      <c r="Z34" t="n">
        <v>10</v>
      </c>
      <c r="AA34" t="n">
        <v>260.0061554104683</v>
      </c>
      <c r="AB34" t="n">
        <v>355.7518924946218</v>
      </c>
      <c r="AC34" t="n">
        <v>321.7994311758514</v>
      </c>
      <c r="AD34" t="n">
        <v>260006.1554104683</v>
      </c>
      <c r="AE34" t="n">
        <v>355751.8924946218</v>
      </c>
      <c r="AF34" t="n">
        <v>3.394414202150528e-06</v>
      </c>
      <c r="AG34" t="n">
        <v>9.722222222222221</v>
      </c>
      <c r="AH34" t="n">
        <v>321799.4311758514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8.9277</v>
      </c>
      <c r="E35" t="n">
        <v>11.2</v>
      </c>
      <c r="F35" t="n">
        <v>8.06</v>
      </c>
      <c r="G35" t="n">
        <v>43.95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118.48</v>
      </c>
      <c r="Q35" t="n">
        <v>198.05</v>
      </c>
      <c r="R35" t="n">
        <v>33.69</v>
      </c>
      <c r="S35" t="n">
        <v>21.27</v>
      </c>
      <c r="T35" t="n">
        <v>3479.04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259.9877770670907</v>
      </c>
      <c r="AB35" t="n">
        <v>355.7267464344173</v>
      </c>
      <c r="AC35" t="n">
        <v>321.77668502034</v>
      </c>
      <c r="AD35" t="n">
        <v>259987.7770670907</v>
      </c>
      <c r="AE35" t="n">
        <v>355726.7464344173</v>
      </c>
      <c r="AF35" t="n">
        <v>3.39399602102626e-06</v>
      </c>
      <c r="AG35" t="n">
        <v>9.722222222222221</v>
      </c>
      <c r="AH35" t="n">
        <v>321776.68502034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8.9832</v>
      </c>
      <c r="E36" t="n">
        <v>11.13</v>
      </c>
      <c r="F36" t="n">
        <v>8.029999999999999</v>
      </c>
      <c r="G36" t="n">
        <v>48.19</v>
      </c>
      <c r="H36" t="n">
        <v>0.71</v>
      </c>
      <c r="I36" t="n">
        <v>10</v>
      </c>
      <c r="J36" t="n">
        <v>237.35</v>
      </c>
      <c r="K36" t="n">
        <v>56.94</v>
      </c>
      <c r="L36" t="n">
        <v>9.5</v>
      </c>
      <c r="M36" t="n">
        <v>8</v>
      </c>
      <c r="N36" t="n">
        <v>55.91</v>
      </c>
      <c r="O36" t="n">
        <v>29507.8</v>
      </c>
      <c r="P36" t="n">
        <v>118.08</v>
      </c>
      <c r="Q36" t="n">
        <v>198.06</v>
      </c>
      <c r="R36" t="n">
        <v>32.84</v>
      </c>
      <c r="S36" t="n">
        <v>21.27</v>
      </c>
      <c r="T36" t="n">
        <v>3057.34</v>
      </c>
      <c r="U36" t="n">
        <v>0.65</v>
      </c>
      <c r="V36" t="n">
        <v>0.76</v>
      </c>
      <c r="W36" t="n">
        <v>0.12</v>
      </c>
      <c r="X36" t="n">
        <v>0.18</v>
      </c>
      <c r="Y36" t="n">
        <v>1</v>
      </c>
      <c r="Z36" t="n">
        <v>10</v>
      </c>
      <c r="AA36" t="n">
        <v>259.0428276257298</v>
      </c>
      <c r="AB36" t="n">
        <v>354.4338249205201</v>
      </c>
      <c r="AC36" t="n">
        <v>320.6071581211025</v>
      </c>
      <c r="AD36" t="n">
        <v>259042.8276257298</v>
      </c>
      <c r="AE36" t="n">
        <v>354433.8249205201</v>
      </c>
      <c r="AF36" t="n">
        <v>3.415095159568881e-06</v>
      </c>
      <c r="AG36" t="n">
        <v>9.661458333333334</v>
      </c>
      <c r="AH36" t="n">
        <v>320607.1581211025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8.990600000000001</v>
      </c>
      <c r="E37" t="n">
        <v>11.12</v>
      </c>
      <c r="F37" t="n">
        <v>8.02</v>
      </c>
      <c r="G37" t="n">
        <v>48.14</v>
      </c>
      <c r="H37" t="n">
        <v>0.73</v>
      </c>
      <c r="I37" t="n">
        <v>10</v>
      </c>
      <c r="J37" t="n">
        <v>237.79</v>
      </c>
      <c r="K37" t="n">
        <v>56.94</v>
      </c>
      <c r="L37" t="n">
        <v>9.75</v>
      </c>
      <c r="M37" t="n">
        <v>8</v>
      </c>
      <c r="N37" t="n">
        <v>56.09</v>
      </c>
      <c r="O37" t="n">
        <v>29561.22</v>
      </c>
      <c r="P37" t="n">
        <v>117.99</v>
      </c>
      <c r="Q37" t="n">
        <v>198.05</v>
      </c>
      <c r="R37" t="n">
        <v>32.47</v>
      </c>
      <c r="S37" t="n">
        <v>21.27</v>
      </c>
      <c r="T37" t="n">
        <v>2872.74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258.8763299826485</v>
      </c>
      <c r="AB37" t="n">
        <v>354.2060154998986</v>
      </c>
      <c r="AC37" t="n">
        <v>320.4010905118527</v>
      </c>
      <c r="AD37" t="n">
        <v>258876.3299826485</v>
      </c>
      <c r="AE37" t="n">
        <v>354206.0154998986</v>
      </c>
      <c r="AF37" t="n">
        <v>3.417908378041231e-06</v>
      </c>
      <c r="AG37" t="n">
        <v>9.652777777777779</v>
      </c>
      <c r="AH37" t="n">
        <v>320401.0905118526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9.0106</v>
      </c>
      <c r="E38" t="n">
        <v>11.1</v>
      </c>
      <c r="F38" t="n">
        <v>8</v>
      </c>
      <c r="G38" t="n">
        <v>47.99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117.4</v>
      </c>
      <c r="Q38" t="n">
        <v>198.07</v>
      </c>
      <c r="R38" t="n">
        <v>31.74</v>
      </c>
      <c r="S38" t="n">
        <v>21.27</v>
      </c>
      <c r="T38" t="n">
        <v>2507.98</v>
      </c>
      <c r="U38" t="n">
        <v>0.67</v>
      </c>
      <c r="V38" t="n">
        <v>0.76</v>
      </c>
      <c r="W38" t="n">
        <v>0.12</v>
      </c>
      <c r="X38" t="n">
        <v>0.14</v>
      </c>
      <c r="Y38" t="n">
        <v>1</v>
      </c>
      <c r="Z38" t="n">
        <v>10</v>
      </c>
      <c r="AA38" t="n">
        <v>258.2407076376843</v>
      </c>
      <c r="AB38" t="n">
        <v>353.3363289658399</v>
      </c>
      <c r="AC38" t="n">
        <v>319.6144056399917</v>
      </c>
      <c r="AD38" t="n">
        <v>258240.7076376843</v>
      </c>
      <c r="AE38" t="n">
        <v>353336.3289658399</v>
      </c>
      <c r="AF38" t="n">
        <v>3.425511671209742e-06</v>
      </c>
      <c r="AG38" t="n">
        <v>9.635416666666666</v>
      </c>
      <c r="AH38" t="n">
        <v>319614.4056399917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8.9633</v>
      </c>
      <c r="E39" t="n">
        <v>11.16</v>
      </c>
      <c r="F39" t="n">
        <v>8.06</v>
      </c>
      <c r="G39" t="n">
        <v>48.34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118.14</v>
      </c>
      <c r="Q39" t="n">
        <v>198.05</v>
      </c>
      <c r="R39" t="n">
        <v>33.76</v>
      </c>
      <c r="S39" t="n">
        <v>21.27</v>
      </c>
      <c r="T39" t="n">
        <v>3516.03</v>
      </c>
      <c r="U39" t="n">
        <v>0.63</v>
      </c>
      <c r="V39" t="n">
        <v>0.75</v>
      </c>
      <c r="W39" t="n">
        <v>0.12</v>
      </c>
      <c r="X39" t="n">
        <v>0.2</v>
      </c>
      <c r="Y39" t="n">
        <v>1</v>
      </c>
      <c r="Z39" t="n">
        <v>10</v>
      </c>
      <c r="AA39" t="n">
        <v>259.391391453272</v>
      </c>
      <c r="AB39" t="n">
        <v>354.9107453269143</v>
      </c>
      <c r="AC39" t="n">
        <v>321.0385619132724</v>
      </c>
      <c r="AD39" t="n">
        <v>259391.391453272</v>
      </c>
      <c r="AE39" t="n">
        <v>354910.7453269142</v>
      </c>
      <c r="AF39" t="n">
        <v>3.407529882866212e-06</v>
      </c>
      <c r="AG39" t="n">
        <v>9.6875</v>
      </c>
      <c r="AH39" t="n">
        <v>321038.5619132724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9.0307</v>
      </c>
      <c r="E40" t="n">
        <v>11.07</v>
      </c>
      <c r="F40" t="n">
        <v>8.02</v>
      </c>
      <c r="G40" t="n">
        <v>53.45</v>
      </c>
      <c r="H40" t="n">
        <v>0.78</v>
      </c>
      <c r="I40" t="n">
        <v>9</v>
      </c>
      <c r="J40" t="n">
        <v>239.09</v>
      </c>
      <c r="K40" t="n">
        <v>56.94</v>
      </c>
      <c r="L40" t="n">
        <v>10.5</v>
      </c>
      <c r="M40" t="n">
        <v>7</v>
      </c>
      <c r="N40" t="n">
        <v>56.65</v>
      </c>
      <c r="O40" t="n">
        <v>29721.89</v>
      </c>
      <c r="P40" t="n">
        <v>117.22</v>
      </c>
      <c r="Q40" t="n">
        <v>198.05</v>
      </c>
      <c r="R40" t="n">
        <v>32.49</v>
      </c>
      <c r="S40" t="n">
        <v>21.27</v>
      </c>
      <c r="T40" t="n">
        <v>2888.59</v>
      </c>
      <c r="U40" t="n">
        <v>0.65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257.9812852863373</v>
      </c>
      <c r="AB40" t="n">
        <v>352.9813758596537</v>
      </c>
      <c r="AC40" t="n">
        <v>319.2933287601863</v>
      </c>
      <c r="AD40" t="n">
        <v>257981.2852863373</v>
      </c>
      <c r="AE40" t="n">
        <v>352981.3758596537</v>
      </c>
      <c r="AF40" t="n">
        <v>3.433152980844097e-06</v>
      </c>
      <c r="AG40" t="n">
        <v>9.609375</v>
      </c>
      <c r="AH40" t="n">
        <v>319293.3287601863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9.035</v>
      </c>
      <c r="E41" t="n">
        <v>11.07</v>
      </c>
      <c r="F41" t="n">
        <v>8.01</v>
      </c>
      <c r="G41" t="n">
        <v>53.41</v>
      </c>
      <c r="H41" t="n">
        <v>0.8</v>
      </c>
      <c r="I41" t="n">
        <v>9</v>
      </c>
      <c r="J41" t="n">
        <v>239.53</v>
      </c>
      <c r="K41" t="n">
        <v>56.94</v>
      </c>
      <c r="L41" t="n">
        <v>10.75</v>
      </c>
      <c r="M41" t="n">
        <v>7</v>
      </c>
      <c r="N41" t="n">
        <v>56.83</v>
      </c>
      <c r="O41" t="n">
        <v>29775.57</v>
      </c>
      <c r="P41" t="n">
        <v>117.1</v>
      </c>
      <c r="Q41" t="n">
        <v>198.05</v>
      </c>
      <c r="R41" t="n">
        <v>32.16</v>
      </c>
      <c r="S41" t="n">
        <v>21.27</v>
      </c>
      <c r="T41" t="n">
        <v>2721.81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257.8314048586751</v>
      </c>
      <c r="AB41" t="n">
        <v>352.7763028462685</v>
      </c>
      <c r="AC41" t="n">
        <v>319.1078276273768</v>
      </c>
      <c r="AD41" t="n">
        <v>257831.4048586751</v>
      </c>
      <c r="AE41" t="n">
        <v>352776.3028462685</v>
      </c>
      <c r="AF41" t="n">
        <v>3.434787688875328e-06</v>
      </c>
      <c r="AG41" t="n">
        <v>9.609375</v>
      </c>
      <c r="AH41" t="n">
        <v>319107.8276273768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9.030900000000001</v>
      </c>
      <c r="E42" t="n">
        <v>11.07</v>
      </c>
      <c r="F42" t="n">
        <v>8.02</v>
      </c>
      <c r="G42" t="n">
        <v>53.45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117.3</v>
      </c>
      <c r="Q42" t="n">
        <v>198.05</v>
      </c>
      <c r="R42" t="n">
        <v>32.39</v>
      </c>
      <c r="S42" t="n">
        <v>21.27</v>
      </c>
      <c r="T42" t="n">
        <v>2838.41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258.0273627946582</v>
      </c>
      <c r="AB42" t="n">
        <v>353.0444211393344</v>
      </c>
      <c r="AC42" t="n">
        <v>319.3503570868589</v>
      </c>
      <c r="AD42" t="n">
        <v>258027.3627946582</v>
      </c>
      <c r="AE42" t="n">
        <v>353044.4211393344</v>
      </c>
      <c r="AF42" t="n">
        <v>3.433229013775783e-06</v>
      </c>
      <c r="AG42" t="n">
        <v>9.609375</v>
      </c>
      <c r="AH42" t="n">
        <v>319350.3570868589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9.0312</v>
      </c>
      <c r="E43" t="n">
        <v>11.07</v>
      </c>
      <c r="F43" t="n">
        <v>8.02</v>
      </c>
      <c r="G43" t="n">
        <v>53.45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117.26</v>
      </c>
      <c r="Q43" t="n">
        <v>198.06</v>
      </c>
      <c r="R43" t="n">
        <v>32.37</v>
      </c>
      <c r="S43" t="n">
        <v>21.27</v>
      </c>
      <c r="T43" t="n">
        <v>2829.89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258.0000635277697</v>
      </c>
      <c r="AB43" t="n">
        <v>353.007069078019</v>
      </c>
      <c r="AC43" t="n">
        <v>319.3165698538514</v>
      </c>
      <c r="AD43" t="n">
        <v>258000.0635277697</v>
      </c>
      <c r="AE43" t="n">
        <v>353007.069078019</v>
      </c>
      <c r="AF43" t="n">
        <v>3.43334306317331e-06</v>
      </c>
      <c r="AG43" t="n">
        <v>9.609375</v>
      </c>
      <c r="AH43" t="n">
        <v>319316.5698538515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9.0291</v>
      </c>
      <c r="E44" t="n">
        <v>11.08</v>
      </c>
      <c r="F44" t="n">
        <v>8.02</v>
      </c>
      <c r="G44" t="n">
        <v>53.46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117.05</v>
      </c>
      <c r="Q44" t="n">
        <v>198.05</v>
      </c>
      <c r="R44" t="n">
        <v>32.42</v>
      </c>
      <c r="S44" t="n">
        <v>21.27</v>
      </c>
      <c r="T44" t="n">
        <v>2852.66</v>
      </c>
      <c r="U44" t="n">
        <v>0.66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257.8958669796745</v>
      </c>
      <c r="AB44" t="n">
        <v>352.8645027640879</v>
      </c>
      <c r="AC44" t="n">
        <v>319.1876098688288</v>
      </c>
      <c r="AD44" t="n">
        <v>257895.8669796744</v>
      </c>
      <c r="AE44" t="n">
        <v>352864.5027640879</v>
      </c>
      <c r="AF44" t="n">
        <v>3.432544717390616e-06</v>
      </c>
      <c r="AG44" t="n">
        <v>9.618055555555555</v>
      </c>
      <c r="AH44" t="n">
        <v>319187.6098688288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9.030900000000001</v>
      </c>
      <c r="E45" t="n">
        <v>11.07</v>
      </c>
      <c r="F45" t="n">
        <v>8.02</v>
      </c>
      <c r="G45" t="n">
        <v>53.45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116.81</v>
      </c>
      <c r="Q45" t="n">
        <v>198.05</v>
      </c>
      <c r="R45" t="n">
        <v>32.43</v>
      </c>
      <c r="S45" t="n">
        <v>21.27</v>
      </c>
      <c r="T45" t="n">
        <v>2859.91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257.7320921463496</v>
      </c>
      <c r="AB45" t="n">
        <v>352.6404188118972</v>
      </c>
      <c r="AC45" t="n">
        <v>318.9849121745314</v>
      </c>
      <c r="AD45" t="n">
        <v>257732.0921463496</v>
      </c>
      <c r="AE45" t="n">
        <v>352640.4188118972</v>
      </c>
      <c r="AF45" t="n">
        <v>3.433229013775783e-06</v>
      </c>
      <c r="AG45" t="n">
        <v>9.609375</v>
      </c>
      <c r="AH45" t="n">
        <v>318984.9121745314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9.091100000000001</v>
      </c>
      <c r="E46" t="n">
        <v>11</v>
      </c>
      <c r="F46" t="n">
        <v>7.99</v>
      </c>
      <c r="G46" t="n">
        <v>59.91</v>
      </c>
      <c r="H46" t="n">
        <v>0.88</v>
      </c>
      <c r="I46" t="n">
        <v>8</v>
      </c>
      <c r="J46" t="n">
        <v>241.71</v>
      </c>
      <c r="K46" t="n">
        <v>56.94</v>
      </c>
      <c r="L46" t="n">
        <v>12</v>
      </c>
      <c r="M46" t="n">
        <v>6</v>
      </c>
      <c r="N46" t="n">
        <v>57.77</v>
      </c>
      <c r="O46" t="n">
        <v>30045.13</v>
      </c>
      <c r="P46" t="n">
        <v>116.22</v>
      </c>
      <c r="Q46" t="n">
        <v>198.05</v>
      </c>
      <c r="R46" t="n">
        <v>31.4</v>
      </c>
      <c r="S46" t="n">
        <v>21.27</v>
      </c>
      <c r="T46" t="n">
        <v>2347.88</v>
      </c>
      <c r="U46" t="n">
        <v>0.68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256.6488007798652</v>
      </c>
      <c r="AB46" t="n">
        <v>351.1582117728319</v>
      </c>
      <c r="AC46" t="n">
        <v>317.6441648949834</v>
      </c>
      <c r="AD46" t="n">
        <v>256648.8007798652</v>
      </c>
      <c r="AE46" t="n">
        <v>351158.2117728319</v>
      </c>
      <c r="AF46" t="n">
        <v>3.456114926213004e-06</v>
      </c>
      <c r="AG46" t="n">
        <v>9.548611111111111</v>
      </c>
      <c r="AH46" t="n">
        <v>317644.1648949834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9.1153</v>
      </c>
      <c r="E47" t="n">
        <v>10.97</v>
      </c>
      <c r="F47" t="n">
        <v>7.96</v>
      </c>
      <c r="G47" t="n">
        <v>59.69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115.91</v>
      </c>
      <c r="Q47" t="n">
        <v>198.05</v>
      </c>
      <c r="R47" t="n">
        <v>30.42</v>
      </c>
      <c r="S47" t="n">
        <v>21.27</v>
      </c>
      <c r="T47" t="n">
        <v>1856.35</v>
      </c>
      <c r="U47" t="n">
        <v>0.7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256.1172812180335</v>
      </c>
      <c r="AB47" t="n">
        <v>350.430963259346</v>
      </c>
      <c r="AC47" t="n">
        <v>316.9863239589246</v>
      </c>
      <c r="AD47" t="n">
        <v>256117.2812180335</v>
      </c>
      <c r="AE47" t="n">
        <v>350430.963259346</v>
      </c>
      <c r="AF47" t="n">
        <v>3.465314910946903e-06</v>
      </c>
      <c r="AG47" t="n">
        <v>9.522569444444445</v>
      </c>
      <c r="AH47" t="n">
        <v>316986.3239589246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9.087</v>
      </c>
      <c r="E48" t="n">
        <v>11</v>
      </c>
      <c r="F48" t="n">
        <v>7.99</v>
      </c>
      <c r="G48" t="n">
        <v>59.95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116.3</v>
      </c>
      <c r="Q48" t="n">
        <v>198.05</v>
      </c>
      <c r="R48" t="n">
        <v>31.75</v>
      </c>
      <c r="S48" t="n">
        <v>21.27</v>
      </c>
      <c r="T48" t="n">
        <v>2523.3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256.7395037033653</v>
      </c>
      <c r="AB48" t="n">
        <v>351.2823155142952</v>
      </c>
      <c r="AC48" t="n">
        <v>317.7564243495421</v>
      </c>
      <c r="AD48" t="n">
        <v>256739.5037033653</v>
      </c>
      <c r="AE48" t="n">
        <v>351282.3155142952</v>
      </c>
      <c r="AF48" t="n">
        <v>3.454556251113458e-06</v>
      </c>
      <c r="AG48" t="n">
        <v>9.548611111111111</v>
      </c>
      <c r="AH48" t="n">
        <v>317756.4243495421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9.0806</v>
      </c>
      <c r="E49" t="n">
        <v>11.01</v>
      </c>
      <c r="F49" t="n">
        <v>8</v>
      </c>
      <c r="G49" t="n">
        <v>60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116.4</v>
      </c>
      <c r="Q49" t="n">
        <v>198.05</v>
      </c>
      <c r="R49" t="n">
        <v>31.87</v>
      </c>
      <c r="S49" t="n">
        <v>21.27</v>
      </c>
      <c r="T49" t="n">
        <v>2583.79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256.8980123815149</v>
      </c>
      <c r="AB49" t="n">
        <v>351.4991940806487</v>
      </c>
      <c r="AC49" t="n">
        <v>317.9526043299139</v>
      </c>
      <c r="AD49" t="n">
        <v>256898.0123815149</v>
      </c>
      <c r="AE49" t="n">
        <v>351499.1940806487</v>
      </c>
      <c r="AF49" t="n">
        <v>3.452123197299536e-06</v>
      </c>
      <c r="AG49" t="n">
        <v>9.557291666666666</v>
      </c>
      <c r="AH49" t="n">
        <v>317952.6043299139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9.0778</v>
      </c>
      <c r="E50" t="n">
        <v>11.02</v>
      </c>
      <c r="F50" t="n">
        <v>8</v>
      </c>
      <c r="G50" t="n">
        <v>60.03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116.46</v>
      </c>
      <c r="Q50" t="n">
        <v>198.05</v>
      </c>
      <c r="R50" t="n">
        <v>32.03</v>
      </c>
      <c r="S50" t="n">
        <v>21.27</v>
      </c>
      <c r="T50" t="n">
        <v>2663.09</v>
      </c>
      <c r="U50" t="n">
        <v>0.66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256.9633122081632</v>
      </c>
      <c r="AB50" t="n">
        <v>351.5885401842939</v>
      </c>
      <c r="AC50" t="n">
        <v>318.0334233668252</v>
      </c>
      <c r="AD50" t="n">
        <v>256963.3122081632</v>
      </c>
      <c r="AE50" t="n">
        <v>351588.5401842939</v>
      </c>
      <c r="AF50" t="n">
        <v>3.451058736255943e-06</v>
      </c>
      <c r="AG50" t="n">
        <v>9.565972222222221</v>
      </c>
      <c r="AH50" t="n">
        <v>318033.4233668252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9.0831</v>
      </c>
      <c r="E51" t="n">
        <v>11.01</v>
      </c>
      <c r="F51" t="n">
        <v>8</v>
      </c>
      <c r="G51" t="n">
        <v>59.98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116.05</v>
      </c>
      <c r="Q51" t="n">
        <v>198.05</v>
      </c>
      <c r="R51" t="n">
        <v>31.78</v>
      </c>
      <c r="S51" t="n">
        <v>21.27</v>
      </c>
      <c r="T51" t="n">
        <v>2540.35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256.6621437067844</v>
      </c>
      <c r="AB51" t="n">
        <v>351.1764681540911</v>
      </c>
      <c r="AC51" t="n">
        <v>317.6606789128383</v>
      </c>
      <c r="AD51" t="n">
        <v>256662.1437067844</v>
      </c>
      <c r="AE51" t="n">
        <v>351176.4681540911</v>
      </c>
      <c r="AF51" t="n">
        <v>3.453073608945599e-06</v>
      </c>
      <c r="AG51" t="n">
        <v>9.557291666666666</v>
      </c>
      <c r="AH51" t="n">
        <v>317660.6789128382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9.0769</v>
      </c>
      <c r="E52" t="n">
        <v>11.02</v>
      </c>
      <c r="F52" t="n">
        <v>8.01</v>
      </c>
      <c r="G52" t="n">
        <v>60.04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115.95</v>
      </c>
      <c r="Q52" t="n">
        <v>198.07</v>
      </c>
      <c r="R52" t="n">
        <v>32.09</v>
      </c>
      <c r="S52" t="n">
        <v>21.27</v>
      </c>
      <c r="T52" t="n">
        <v>2691.59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256.6986645011405</v>
      </c>
      <c r="AB52" t="n">
        <v>351.2264375161128</v>
      </c>
      <c r="AC52" t="n">
        <v>317.7058792690809</v>
      </c>
      <c r="AD52" t="n">
        <v>256698.6645011404</v>
      </c>
      <c r="AE52" t="n">
        <v>351226.4375161128</v>
      </c>
      <c r="AF52" t="n">
        <v>3.45071658806336e-06</v>
      </c>
      <c r="AG52" t="n">
        <v>9.565972222222221</v>
      </c>
      <c r="AH52" t="n">
        <v>317705.8792690809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9.1412</v>
      </c>
      <c r="E53" t="n">
        <v>10.94</v>
      </c>
      <c r="F53" t="n">
        <v>7.97</v>
      </c>
      <c r="G53" t="n">
        <v>68.33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115.11</v>
      </c>
      <c r="Q53" t="n">
        <v>198.05</v>
      </c>
      <c r="R53" t="n">
        <v>30.95</v>
      </c>
      <c r="S53" t="n">
        <v>21.27</v>
      </c>
      <c r="T53" t="n">
        <v>2130.28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255.2346723077075</v>
      </c>
      <c r="AB53" t="n">
        <v>349.2233388102815</v>
      </c>
      <c r="AC53" t="n">
        <v>315.8939534923668</v>
      </c>
      <c r="AD53" t="n">
        <v>255234.6723077075</v>
      </c>
      <c r="AE53" t="n">
        <v>349223.3388102815</v>
      </c>
      <c r="AF53" t="n">
        <v>3.475161175600126e-06</v>
      </c>
      <c r="AG53" t="n">
        <v>9.496527777777779</v>
      </c>
      <c r="AH53" t="n">
        <v>315893.9534923668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9.1378</v>
      </c>
      <c r="E54" t="n">
        <v>10.94</v>
      </c>
      <c r="F54" t="n">
        <v>7.98</v>
      </c>
      <c r="G54" t="n">
        <v>68.36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115.17</v>
      </c>
      <c r="Q54" t="n">
        <v>198.05</v>
      </c>
      <c r="R54" t="n">
        <v>31.03</v>
      </c>
      <c r="S54" t="n">
        <v>21.27</v>
      </c>
      <c r="T54" t="n">
        <v>2167.16</v>
      </c>
      <c r="U54" t="n">
        <v>0.6899999999999999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255.3367028576963</v>
      </c>
      <c r="AB54" t="n">
        <v>349.3629415100463</v>
      </c>
      <c r="AC54" t="n">
        <v>316.0202327063997</v>
      </c>
      <c r="AD54" t="n">
        <v>255336.7028576963</v>
      </c>
      <c r="AE54" t="n">
        <v>349362.9415100463</v>
      </c>
      <c r="AF54" t="n">
        <v>3.473868615761479e-06</v>
      </c>
      <c r="AG54" t="n">
        <v>9.496527777777779</v>
      </c>
      <c r="AH54" t="n">
        <v>316020.2327063998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9.1424</v>
      </c>
      <c r="E55" t="n">
        <v>10.94</v>
      </c>
      <c r="F55" t="n">
        <v>7.97</v>
      </c>
      <c r="G55" t="n">
        <v>68.31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115.28</v>
      </c>
      <c r="Q55" t="n">
        <v>198.05</v>
      </c>
      <c r="R55" t="n">
        <v>30.9</v>
      </c>
      <c r="S55" t="n">
        <v>21.27</v>
      </c>
      <c r="T55" t="n">
        <v>2101.56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255.3235780970567</v>
      </c>
      <c r="AB55" t="n">
        <v>349.3449836335157</v>
      </c>
      <c r="AC55" t="n">
        <v>316.0039887044012</v>
      </c>
      <c r="AD55" t="n">
        <v>255323.5780970567</v>
      </c>
      <c r="AE55" t="n">
        <v>349344.9836335157</v>
      </c>
      <c r="AF55" t="n">
        <v>3.475617373190237e-06</v>
      </c>
      <c r="AG55" t="n">
        <v>9.496527777777779</v>
      </c>
      <c r="AH55" t="n">
        <v>316003.9887044012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9.161199999999999</v>
      </c>
      <c r="E56" t="n">
        <v>10.92</v>
      </c>
      <c r="F56" t="n">
        <v>7.95</v>
      </c>
      <c r="G56" t="n">
        <v>68.12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114.85</v>
      </c>
      <c r="Q56" t="n">
        <v>198.05</v>
      </c>
      <c r="R56" t="n">
        <v>30.04</v>
      </c>
      <c r="S56" t="n">
        <v>21.27</v>
      </c>
      <c r="T56" t="n">
        <v>1671.91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254.8131040562829</v>
      </c>
      <c r="AB56" t="n">
        <v>348.646530530404</v>
      </c>
      <c r="AC56" t="n">
        <v>315.3721949851653</v>
      </c>
      <c r="AD56" t="n">
        <v>254813.1040562829</v>
      </c>
      <c r="AE56" t="n">
        <v>348646.5305304041</v>
      </c>
      <c r="AF56" t="n">
        <v>3.482764468768638e-06</v>
      </c>
      <c r="AG56" t="n">
        <v>9.479166666666666</v>
      </c>
      <c r="AH56" t="n">
        <v>315372.1949851653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9.147</v>
      </c>
      <c r="E57" t="n">
        <v>10.93</v>
      </c>
      <c r="F57" t="n">
        <v>7.96</v>
      </c>
      <c r="G57" t="n">
        <v>68.27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115.12</v>
      </c>
      <c r="Q57" t="n">
        <v>198.05</v>
      </c>
      <c r="R57" t="n">
        <v>30.77</v>
      </c>
      <c r="S57" t="n">
        <v>21.27</v>
      </c>
      <c r="T57" t="n">
        <v>2039.47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255.149831486053</v>
      </c>
      <c r="AB57" t="n">
        <v>349.1072558551809</v>
      </c>
      <c r="AC57" t="n">
        <v>315.7889493315776</v>
      </c>
      <c r="AD57" t="n">
        <v>255149.831486053</v>
      </c>
      <c r="AE57" t="n">
        <v>349107.255855181</v>
      </c>
      <c r="AF57" t="n">
        <v>3.477366130618995e-06</v>
      </c>
      <c r="AG57" t="n">
        <v>9.487847222222221</v>
      </c>
      <c r="AH57" t="n">
        <v>315788.9493315776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9.127599999999999</v>
      </c>
      <c r="E58" t="n">
        <v>10.96</v>
      </c>
      <c r="F58" t="n">
        <v>7.99</v>
      </c>
      <c r="G58" t="n">
        <v>68.47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115.48</v>
      </c>
      <c r="Q58" t="n">
        <v>198.05</v>
      </c>
      <c r="R58" t="n">
        <v>31.49</v>
      </c>
      <c r="S58" t="n">
        <v>21.27</v>
      </c>
      <c r="T58" t="n">
        <v>2398.17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255.8283377088696</v>
      </c>
      <c r="AB58" t="n">
        <v>350.0356180028201</v>
      </c>
      <c r="AC58" t="n">
        <v>316.6287098988108</v>
      </c>
      <c r="AD58" t="n">
        <v>255828.3377088695</v>
      </c>
      <c r="AE58" t="n">
        <v>350035.6180028201</v>
      </c>
      <c r="AF58" t="n">
        <v>3.469990936245538e-06</v>
      </c>
      <c r="AG58" t="n">
        <v>9.513888888888889</v>
      </c>
      <c r="AH58" t="n">
        <v>316628.7098988108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9.138199999999999</v>
      </c>
      <c r="E59" t="n">
        <v>10.94</v>
      </c>
      <c r="F59" t="n">
        <v>7.97</v>
      </c>
      <c r="G59" t="n">
        <v>68.36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115.06</v>
      </c>
      <c r="Q59" t="n">
        <v>198.05</v>
      </c>
      <c r="R59" t="n">
        <v>31.13</v>
      </c>
      <c r="S59" t="n">
        <v>21.27</v>
      </c>
      <c r="T59" t="n">
        <v>2219.5</v>
      </c>
      <c r="U59" t="n">
        <v>0.68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255.2356247645637</v>
      </c>
      <c r="AB59" t="n">
        <v>349.2246420037716</v>
      </c>
      <c r="AC59" t="n">
        <v>315.8951323108993</v>
      </c>
      <c r="AD59" t="n">
        <v>255235.6247645637</v>
      </c>
      <c r="AE59" t="n">
        <v>349224.6420037716</v>
      </c>
      <c r="AF59" t="n">
        <v>3.474020681624849e-06</v>
      </c>
      <c r="AG59" t="n">
        <v>9.496527777777779</v>
      </c>
      <c r="AH59" t="n">
        <v>315895.1323108993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9.132</v>
      </c>
      <c r="E60" t="n">
        <v>10.95</v>
      </c>
      <c r="F60" t="n">
        <v>7.98</v>
      </c>
      <c r="G60" t="n">
        <v>68.42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114.97</v>
      </c>
      <c r="Q60" t="n">
        <v>198.06</v>
      </c>
      <c r="R60" t="n">
        <v>31.29</v>
      </c>
      <c r="S60" t="n">
        <v>21.27</v>
      </c>
      <c r="T60" t="n">
        <v>2298.44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255.4476239338551</v>
      </c>
      <c r="AB60" t="n">
        <v>349.5147086199392</v>
      </c>
      <c r="AC60" t="n">
        <v>316.157515376331</v>
      </c>
      <c r="AD60" t="n">
        <v>255447.6239338551</v>
      </c>
      <c r="AE60" t="n">
        <v>349514.7086199392</v>
      </c>
      <c r="AF60" t="n">
        <v>3.471663660742611e-06</v>
      </c>
      <c r="AG60" t="n">
        <v>9.505208333333334</v>
      </c>
      <c r="AH60" t="n">
        <v>316157.5153763311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9.129899999999999</v>
      </c>
      <c r="E61" t="n">
        <v>10.95</v>
      </c>
      <c r="F61" t="n">
        <v>7.99</v>
      </c>
      <c r="G61" t="n">
        <v>68.44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114.85</v>
      </c>
      <c r="Q61" t="n">
        <v>198.05</v>
      </c>
      <c r="R61" t="n">
        <v>31.41</v>
      </c>
      <c r="S61" t="n">
        <v>21.27</v>
      </c>
      <c r="T61" t="n">
        <v>2356.24</v>
      </c>
      <c r="U61" t="n">
        <v>0.68</v>
      </c>
      <c r="V61" t="n">
        <v>0.76</v>
      </c>
      <c r="W61" t="n">
        <v>0.12</v>
      </c>
      <c r="X61" t="n">
        <v>0.13</v>
      </c>
      <c r="Y61" t="n">
        <v>1</v>
      </c>
      <c r="Z61" t="n">
        <v>10</v>
      </c>
      <c r="AA61" t="n">
        <v>255.429134185768</v>
      </c>
      <c r="AB61" t="n">
        <v>349.4894101308963</v>
      </c>
      <c r="AC61" t="n">
        <v>316.1346313395757</v>
      </c>
      <c r="AD61" t="n">
        <v>255429.134185768</v>
      </c>
      <c r="AE61" t="n">
        <v>349489.4101308963</v>
      </c>
      <c r="AF61" t="n">
        <v>3.470865314959916e-06</v>
      </c>
      <c r="AG61" t="n">
        <v>9.505208333333334</v>
      </c>
      <c r="AH61" t="n">
        <v>316134.6313395757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9.135400000000001</v>
      </c>
      <c r="E62" t="n">
        <v>10.95</v>
      </c>
      <c r="F62" t="n">
        <v>7.98</v>
      </c>
      <c r="G62" t="n">
        <v>68.39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114.6</v>
      </c>
      <c r="Q62" t="n">
        <v>198.05</v>
      </c>
      <c r="R62" t="n">
        <v>31.14</v>
      </c>
      <c r="S62" t="n">
        <v>21.27</v>
      </c>
      <c r="T62" t="n">
        <v>2223.58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255.1923630165417</v>
      </c>
      <c r="AB62" t="n">
        <v>349.1654493715543</v>
      </c>
      <c r="AC62" t="n">
        <v>315.8415889404234</v>
      </c>
      <c r="AD62" t="n">
        <v>255192.3630165417</v>
      </c>
      <c r="AE62" t="n">
        <v>349165.4493715543</v>
      </c>
      <c r="AF62" t="n">
        <v>3.472956220581258e-06</v>
      </c>
      <c r="AG62" t="n">
        <v>9.505208333333334</v>
      </c>
      <c r="AH62" t="n">
        <v>315841.5889404234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9.132</v>
      </c>
      <c r="E63" t="n">
        <v>10.95</v>
      </c>
      <c r="F63" t="n">
        <v>7.98</v>
      </c>
      <c r="G63" t="n">
        <v>68.42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5</v>
      </c>
      <c r="N63" t="n">
        <v>61.05</v>
      </c>
      <c r="O63" t="n">
        <v>30974.09</v>
      </c>
      <c r="P63" t="n">
        <v>114.38</v>
      </c>
      <c r="Q63" t="n">
        <v>198.05</v>
      </c>
      <c r="R63" t="n">
        <v>31.39</v>
      </c>
      <c r="S63" t="n">
        <v>21.27</v>
      </c>
      <c r="T63" t="n">
        <v>2349.64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255.096030027317</v>
      </c>
      <c r="AB63" t="n">
        <v>349.0336423257856</v>
      </c>
      <c r="AC63" t="n">
        <v>315.7223613741106</v>
      </c>
      <c r="AD63" t="n">
        <v>255096.030027317</v>
      </c>
      <c r="AE63" t="n">
        <v>349033.6423257856</v>
      </c>
      <c r="AF63" t="n">
        <v>3.471663660742611e-06</v>
      </c>
      <c r="AG63" t="n">
        <v>9.505208333333334</v>
      </c>
      <c r="AH63" t="n">
        <v>315722.3613741106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9.195600000000001</v>
      </c>
      <c r="E64" t="n">
        <v>10.87</v>
      </c>
      <c r="F64" t="n">
        <v>7.95</v>
      </c>
      <c r="G64" t="n">
        <v>79.51000000000001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113.8</v>
      </c>
      <c r="Q64" t="n">
        <v>198.05</v>
      </c>
      <c r="R64" t="n">
        <v>30.24</v>
      </c>
      <c r="S64" t="n">
        <v>21.27</v>
      </c>
      <c r="T64" t="n">
        <v>1776.45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253.8431386715225</v>
      </c>
      <c r="AB64" t="n">
        <v>347.3193810991228</v>
      </c>
      <c r="AC64" t="n">
        <v>314.1717068329391</v>
      </c>
      <c r="AD64" t="n">
        <v>253843.1386715225</v>
      </c>
      <c r="AE64" t="n">
        <v>347319.3810991228</v>
      </c>
      <c r="AF64" t="n">
        <v>3.495842133018479e-06</v>
      </c>
      <c r="AG64" t="n">
        <v>9.435763888888889</v>
      </c>
      <c r="AH64" t="n">
        <v>314171.7068329391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9.2142</v>
      </c>
      <c r="E65" t="n">
        <v>10.85</v>
      </c>
      <c r="F65" t="n">
        <v>7.93</v>
      </c>
      <c r="G65" t="n">
        <v>79.29000000000001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113.4</v>
      </c>
      <c r="Q65" t="n">
        <v>198.05</v>
      </c>
      <c r="R65" t="n">
        <v>29.52</v>
      </c>
      <c r="S65" t="n">
        <v>21.27</v>
      </c>
      <c r="T65" t="n">
        <v>1418.44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253.3583410808961</v>
      </c>
      <c r="AB65" t="n">
        <v>346.6560596478679</v>
      </c>
      <c r="AC65" t="n">
        <v>313.5716918500142</v>
      </c>
      <c r="AD65" t="n">
        <v>253358.3410808961</v>
      </c>
      <c r="AE65" t="n">
        <v>346656.0596478679</v>
      </c>
      <c r="AF65" t="n">
        <v>3.502913195665195e-06</v>
      </c>
      <c r="AG65" t="n">
        <v>9.418402777777779</v>
      </c>
      <c r="AH65" t="n">
        <v>313571.6918500143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9.2041</v>
      </c>
      <c r="E66" t="n">
        <v>10.86</v>
      </c>
      <c r="F66" t="n">
        <v>7.94</v>
      </c>
      <c r="G66" t="n">
        <v>79.41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113.8</v>
      </c>
      <c r="Q66" t="n">
        <v>198.05</v>
      </c>
      <c r="R66" t="n">
        <v>29.99</v>
      </c>
      <c r="S66" t="n">
        <v>21.27</v>
      </c>
      <c r="T66" t="n">
        <v>1653.54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253.7267392356116</v>
      </c>
      <c r="AB66" t="n">
        <v>347.1601182557289</v>
      </c>
      <c r="AC66" t="n">
        <v>314.0276438117919</v>
      </c>
      <c r="AD66" t="n">
        <v>253726.7392356116</v>
      </c>
      <c r="AE66" t="n">
        <v>347160.1182557289</v>
      </c>
      <c r="AF66" t="n">
        <v>3.499073532615097e-06</v>
      </c>
      <c r="AG66" t="n">
        <v>9.427083333333334</v>
      </c>
      <c r="AH66" t="n">
        <v>314027.6438117919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9.1846</v>
      </c>
      <c r="E67" t="n">
        <v>10.89</v>
      </c>
      <c r="F67" t="n">
        <v>7.96</v>
      </c>
      <c r="G67" t="n">
        <v>79.64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114.15</v>
      </c>
      <c r="Q67" t="n">
        <v>198.05</v>
      </c>
      <c r="R67" t="n">
        <v>30.75</v>
      </c>
      <c r="S67" t="n">
        <v>21.27</v>
      </c>
      <c r="T67" t="n">
        <v>2032.69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254.1922622156876</v>
      </c>
      <c r="AB67" t="n">
        <v>347.797067334493</v>
      </c>
      <c r="AC67" t="n">
        <v>314.6038033644426</v>
      </c>
      <c r="AD67" t="n">
        <v>254192.2622156876</v>
      </c>
      <c r="AE67" t="n">
        <v>347797.067334493</v>
      </c>
      <c r="AF67" t="n">
        <v>3.491660321775798e-06</v>
      </c>
      <c r="AG67" t="n">
        <v>9.453125</v>
      </c>
      <c r="AH67" t="n">
        <v>314603.8033644425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9.194000000000001</v>
      </c>
      <c r="E68" t="n">
        <v>10.88</v>
      </c>
      <c r="F68" t="n">
        <v>7.95</v>
      </c>
      <c r="G68" t="n">
        <v>79.53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113.96</v>
      </c>
      <c r="Q68" t="n">
        <v>198.05</v>
      </c>
      <c r="R68" t="n">
        <v>30.37</v>
      </c>
      <c r="S68" t="n">
        <v>21.27</v>
      </c>
      <c r="T68" t="n">
        <v>1844.63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253.9538900101503</v>
      </c>
      <c r="AB68" t="n">
        <v>347.4709159666375</v>
      </c>
      <c r="AC68" t="n">
        <v>314.3087794253788</v>
      </c>
      <c r="AD68" t="n">
        <v>253953.8900101503</v>
      </c>
      <c r="AE68" t="n">
        <v>347470.9159666375</v>
      </c>
      <c r="AF68" t="n">
        <v>3.495233869564998e-06</v>
      </c>
      <c r="AG68" t="n">
        <v>9.444444444444445</v>
      </c>
      <c r="AH68" t="n">
        <v>314308.7794253788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9.186299999999999</v>
      </c>
      <c r="E69" t="n">
        <v>10.89</v>
      </c>
      <c r="F69" t="n">
        <v>7.96</v>
      </c>
      <c r="G69" t="n">
        <v>79.62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114.13</v>
      </c>
      <c r="Q69" t="n">
        <v>198.05</v>
      </c>
      <c r="R69" t="n">
        <v>30.72</v>
      </c>
      <c r="S69" t="n">
        <v>21.27</v>
      </c>
      <c r="T69" t="n">
        <v>2015.84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254.1632855852396</v>
      </c>
      <c r="AB69" t="n">
        <v>347.7574202303553</v>
      </c>
      <c r="AC69" t="n">
        <v>314.5679401242787</v>
      </c>
      <c r="AD69" t="n">
        <v>254163.2855852396</v>
      </c>
      <c r="AE69" t="n">
        <v>347757.4202303553</v>
      </c>
      <c r="AF69" t="n">
        <v>3.492306601695121e-06</v>
      </c>
      <c r="AG69" t="n">
        <v>9.453125</v>
      </c>
      <c r="AH69" t="n">
        <v>314567.9401242787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9.185499999999999</v>
      </c>
      <c r="E70" t="n">
        <v>10.89</v>
      </c>
      <c r="F70" t="n">
        <v>7.96</v>
      </c>
      <c r="G70" t="n">
        <v>79.62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114.16</v>
      </c>
      <c r="Q70" t="n">
        <v>198.05</v>
      </c>
      <c r="R70" t="n">
        <v>30.64</v>
      </c>
      <c r="S70" t="n">
        <v>21.27</v>
      </c>
      <c r="T70" t="n">
        <v>1979.95</v>
      </c>
      <c r="U70" t="n">
        <v>0.6899999999999999</v>
      </c>
      <c r="V70" t="n">
        <v>0.76</v>
      </c>
      <c r="W70" t="n">
        <v>0.12</v>
      </c>
      <c r="X70" t="n">
        <v>0.11</v>
      </c>
      <c r="Y70" t="n">
        <v>1</v>
      </c>
      <c r="Z70" t="n">
        <v>10</v>
      </c>
      <c r="AA70" t="n">
        <v>254.1891178309371</v>
      </c>
      <c r="AB70" t="n">
        <v>347.792765048557</v>
      </c>
      <c r="AC70" t="n">
        <v>314.599911682638</v>
      </c>
      <c r="AD70" t="n">
        <v>254189.1178309371</v>
      </c>
      <c r="AE70" t="n">
        <v>347792.765048557</v>
      </c>
      <c r="AF70" t="n">
        <v>3.49200246996838e-06</v>
      </c>
      <c r="AG70" t="n">
        <v>9.453125</v>
      </c>
      <c r="AH70" t="n">
        <v>314599.911682638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9.1905</v>
      </c>
      <c r="E71" t="n">
        <v>10.88</v>
      </c>
      <c r="F71" t="n">
        <v>7.96</v>
      </c>
      <c r="G71" t="n">
        <v>79.56999999999999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113.92</v>
      </c>
      <c r="Q71" t="n">
        <v>198.05</v>
      </c>
      <c r="R71" t="n">
        <v>30.47</v>
      </c>
      <c r="S71" t="n">
        <v>21.27</v>
      </c>
      <c r="T71" t="n">
        <v>1893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253.9966533223317</v>
      </c>
      <c r="AB71" t="n">
        <v>347.5294266169483</v>
      </c>
      <c r="AC71" t="n">
        <v>314.3617059013441</v>
      </c>
      <c r="AD71" t="n">
        <v>253996.6533223317</v>
      </c>
      <c r="AE71" t="n">
        <v>347529.4266169483</v>
      </c>
      <c r="AF71" t="n">
        <v>3.493903293260508e-06</v>
      </c>
      <c r="AG71" t="n">
        <v>9.444444444444445</v>
      </c>
      <c r="AH71" t="n">
        <v>314361.7059013441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9.1898</v>
      </c>
      <c r="E72" t="n">
        <v>10.88</v>
      </c>
      <c r="F72" t="n">
        <v>7.96</v>
      </c>
      <c r="G72" t="n">
        <v>79.58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4</v>
      </c>
      <c r="N72" t="n">
        <v>62.86</v>
      </c>
      <c r="O72" t="n">
        <v>31474.25</v>
      </c>
      <c r="P72" t="n">
        <v>113.79</v>
      </c>
      <c r="Q72" t="n">
        <v>198.05</v>
      </c>
      <c r="R72" t="n">
        <v>30.56</v>
      </c>
      <c r="S72" t="n">
        <v>21.27</v>
      </c>
      <c r="T72" t="n">
        <v>1940.49</v>
      </c>
      <c r="U72" t="n">
        <v>0.7</v>
      </c>
      <c r="V72" t="n">
        <v>0.76</v>
      </c>
      <c r="W72" t="n">
        <v>0.12</v>
      </c>
      <c r="X72" t="n">
        <v>0.1</v>
      </c>
      <c r="Y72" t="n">
        <v>1</v>
      </c>
      <c r="Z72" t="n">
        <v>10</v>
      </c>
      <c r="AA72" t="n">
        <v>253.9267061159265</v>
      </c>
      <c r="AB72" t="n">
        <v>347.4337217632918</v>
      </c>
      <c r="AC72" t="n">
        <v>314.2751349845979</v>
      </c>
      <c r="AD72" t="n">
        <v>253926.7061159265</v>
      </c>
      <c r="AE72" t="n">
        <v>347433.7217632917</v>
      </c>
      <c r="AF72" t="n">
        <v>3.493637177999611e-06</v>
      </c>
      <c r="AG72" t="n">
        <v>9.444444444444445</v>
      </c>
      <c r="AH72" t="n">
        <v>314275.1349845979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9.1928</v>
      </c>
      <c r="E73" t="n">
        <v>10.88</v>
      </c>
      <c r="F73" t="n">
        <v>7.95</v>
      </c>
      <c r="G73" t="n">
        <v>79.54000000000001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4</v>
      </c>
      <c r="N73" t="n">
        <v>63.06</v>
      </c>
      <c r="O73" t="n">
        <v>31530.19</v>
      </c>
      <c r="P73" t="n">
        <v>113.67</v>
      </c>
      <c r="Q73" t="n">
        <v>198.05</v>
      </c>
      <c r="R73" t="n">
        <v>30.36</v>
      </c>
      <c r="S73" t="n">
        <v>21.27</v>
      </c>
      <c r="T73" t="n">
        <v>1838.88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253.7942667990135</v>
      </c>
      <c r="AB73" t="n">
        <v>347.2525124470811</v>
      </c>
      <c r="AC73" t="n">
        <v>314.1112200311976</v>
      </c>
      <c r="AD73" t="n">
        <v>253794.2667990135</v>
      </c>
      <c r="AE73" t="n">
        <v>347252.5124470812</v>
      </c>
      <c r="AF73" t="n">
        <v>3.494777671974887e-06</v>
      </c>
      <c r="AG73" t="n">
        <v>9.444444444444445</v>
      </c>
      <c r="AH73" t="n">
        <v>314111.2200311976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9.206200000000001</v>
      </c>
      <c r="E74" t="n">
        <v>10.86</v>
      </c>
      <c r="F74" t="n">
        <v>7.94</v>
      </c>
      <c r="G74" t="n">
        <v>79.38</v>
      </c>
      <c r="H74" t="n">
        <v>1.33</v>
      </c>
      <c r="I74" t="n">
        <v>6</v>
      </c>
      <c r="J74" t="n">
        <v>254.21</v>
      </c>
      <c r="K74" t="n">
        <v>56.94</v>
      </c>
      <c r="L74" t="n">
        <v>19</v>
      </c>
      <c r="M74" t="n">
        <v>4</v>
      </c>
      <c r="N74" t="n">
        <v>63.26</v>
      </c>
      <c r="O74" t="n">
        <v>31586.21</v>
      </c>
      <c r="P74" t="n">
        <v>113.22</v>
      </c>
      <c r="Q74" t="n">
        <v>198.05</v>
      </c>
      <c r="R74" t="n">
        <v>29.8</v>
      </c>
      <c r="S74" t="n">
        <v>21.27</v>
      </c>
      <c r="T74" t="n">
        <v>1558.76</v>
      </c>
      <c r="U74" t="n">
        <v>0.71</v>
      </c>
      <c r="V74" t="n">
        <v>0.76</v>
      </c>
      <c r="W74" t="n">
        <v>0.12</v>
      </c>
      <c r="X74" t="n">
        <v>0.09</v>
      </c>
      <c r="Y74" t="n">
        <v>1</v>
      </c>
      <c r="Z74" t="n">
        <v>10</v>
      </c>
      <c r="AA74" t="n">
        <v>253.3628833039461</v>
      </c>
      <c r="AB74" t="n">
        <v>346.6622745178337</v>
      </c>
      <c r="AC74" t="n">
        <v>313.5773135815131</v>
      </c>
      <c r="AD74" t="n">
        <v>253362.8833039461</v>
      </c>
      <c r="AE74" t="n">
        <v>346662.2745178337</v>
      </c>
      <c r="AF74" t="n">
        <v>3.499871878397791e-06</v>
      </c>
      <c r="AG74" t="n">
        <v>9.427083333333334</v>
      </c>
      <c r="AH74" t="n">
        <v>313577.3135815131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9.201700000000001</v>
      </c>
      <c r="E75" t="n">
        <v>10.87</v>
      </c>
      <c r="F75" t="n">
        <v>7.94</v>
      </c>
      <c r="G75" t="n">
        <v>79.43000000000001</v>
      </c>
      <c r="H75" t="n">
        <v>1.34</v>
      </c>
      <c r="I75" t="n">
        <v>6</v>
      </c>
      <c r="J75" t="n">
        <v>254.66</v>
      </c>
      <c r="K75" t="n">
        <v>56.94</v>
      </c>
      <c r="L75" t="n">
        <v>19.25</v>
      </c>
      <c r="M75" t="n">
        <v>4</v>
      </c>
      <c r="N75" t="n">
        <v>63.47</v>
      </c>
      <c r="O75" t="n">
        <v>31642.3</v>
      </c>
      <c r="P75" t="n">
        <v>113.02</v>
      </c>
      <c r="Q75" t="n">
        <v>198.09</v>
      </c>
      <c r="R75" t="n">
        <v>30.12</v>
      </c>
      <c r="S75" t="n">
        <v>21.27</v>
      </c>
      <c r="T75" t="n">
        <v>1719.8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253.2894607559907</v>
      </c>
      <c r="AB75" t="n">
        <v>346.5618145485469</v>
      </c>
      <c r="AC75" t="n">
        <v>313.4864413706986</v>
      </c>
      <c r="AD75" t="n">
        <v>253289.4607559907</v>
      </c>
      <c r="AE75" t="n">
        <v>346561.8145485469</v>
      </c>
      <c r="AF75" t="n">
        <v>3.498161137434875e-06</v>
      </c>
      <c r="AG75" t="n">
        <v>9.435763888888889</v>
      </c>
      <c r="AH75" t="n">
        <v>313486.4413706986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9.181100000000001</v>
      </c>
      <c r="E76" t="n">
        <v>10.89</v>
      </c>
      <c r="F76" t="n">
        <v>7.97</v>
      </c>
      <c r="G76" t="n">
        <v>79.68000000000001</v>
      </c>
      <c r="H76" t="n">
        <v>1.36</v>
      </c>
      <c r="I76" t="n">
        <v>6</v>
      </c>
      <c r="J76" t="n">
        <v>255.12</v>
      </c>
      <c r="K76" t="n">
        <v>56.94</v>
      </c>
      <c r="L76" t="n">
        <v>19.5</v>
      </c>
      <c r="M76" t="n">
        <v>4</v>
      </c>
      <c r="N76" t="n">
        <v>63.67</v>
      </c>
      <c r="O76" t="n">
        <v>31698.47</v>
      </c>
      <c r="P76" t="n">
        <v>113.27</v>
      </c>
      <c r="Q76" t="n">
        <v>198.05</v>
      </c>
      <c r="R76" t="n">
        <v>30.91</v>
      </c>
      <c r="S76" t="n">
        <v>21.27</v>
      </c>
      <c r="T76" t="n">
        <v>2110.64</v>
      </c>
      <c r="U76" t="n">
        <v>0.6899999999999999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253.7372628503694</v>
      </c>
      <c r="AB76" t="n">
        <v>347.1745171297097</v>
      </c>
      <c r="AC76" t="n">
        <v>314.0406684774489</v>
      </c>
      <c r="AD76" t="n">
        <v>253737.2628503694</v>
      </c>
      <c r="AE76" t="n">
        <v>347174.5171297097</v>
      </c>
      <c r="AF76" t="n">
        <v>3.490329745471308e-06</v>
      </c>
      <c r="AG76" t="n">
        <v>9.453125</v>
      </c>
      <c r="AH76" t="n">
        <v>314040.6684774489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9.1851</v>
      </c>
      <c r="E77" t="n">
        <v>10.89</v>
      </c>
      <c r="F77" t="n">
        <v>7.96</v>
      </c>
      <c r="G77" t="n">
        <v>79.63</v>
      </c>
      <c r="H77" t="n">
        <v>1.37</v>
      </c>
      <c r="I77" t="n">
        <v>6</v>
      </c>
      <c r="J77" t="n">
        <v>255.57</v>
      </c>
      <c r="K77" t="n">
        <v>56.94</v>
      </c>
      <c r="L77" t="n">
        <v>19.75</v>
      </c>
      <c r="M77" t="n">
        <v>4</v>
      </c>
      <c r="N77" t="n">
        <v>63.88</v>
      </c>
      <c r="O77" t="n">
        <v>31754.72</v>
      </c>
      <c r="P77" t="n">
        <v>112.93</v>
      </c>
      <c r="Q77" t="n">
        <v>198.05</v>
      </c>
      <c r="R77" t="n">
        <v>30.69</v>
      </c>
      <c r="S77" t="n">
        <v>21.27</v>
      </c>
      <c r="T77" t="n">
        <v>2002.22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253.4644020372563</v>
      </c>
      <c r="AB77" t="n">
        <v>346.801176927439</v>
      </c>
      <c r="AC77" t="n">
        <v>313.7029593400966</v>
      </c>
      <c r="AD77" t="n">
        <v>253464.4020372563</v>
      </c>
      <c r="AE77" t="n">
        <v>346801.1769274391</v>
      </c>
      <c r="AF77" t="n">
        <v>3.49185040410501e-06</v>
      </c>
      <c r="AG77" t="n">
        <v>9.453125</v>
      </c>
      <c r="AH77" t="n">
        <v>313702.9593400966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9.182499999999999</v>
      </c>
      <c r="E78" t="n">
        <v>10.89</v>
      </c>
      <c r="F78" t="n">
        <v>7.97</v>
      </c>
      <c r="G78" t="n">
        <v>79.66</v>
      </c>
      <c r="H78" t="n">
        <v>1.39</v>
      </c>
      <c r="I78" t="n">
        <v>6</v>
      </c>
      <c r="J78" t="n">
        <v>256.03</v>
      </c>
      <c r="K78" t="n">
        <v>56.94</v>
      </c>
      <c r="L78" t="n">
        <v>20</v>
      </c>
      <c r="M78" t="n">
        <v>4</v>
      </c>
      <c r="N78" t="n">
        <v>64.09</v>
      </c>
      <c r="O78" t="n">
        <v>31811.04</v>
      </c>
      <c r="P78" t="n">
        <v>112.6</v>
      </c>
      <c r="Q78" t="n">
        <v>198.05</v>
      </c>
      <c r="R78" t="n">
        <v>30.87</v>
      </c>
      <c r="S78" t="n">
        <v>21.27</v>
      </c>
      <c r="T78" t="n">
        <v>2092.35</v>
      </c>
      <c r="U78" t="n">
        <v>0.6899999999999999</v>
      </c>
      <c r="V78" t="n">
        <v>0.76</v>
      </c>
      <c r="W78" t="n">
        <v>0.12</v>
      </c>
      <c r="X78" t="n">
        <v>0.11</v>
      </c>
      <c r="Y78" t="n">
        <v>1</v>
      </c>
      <c r="Z78" t="n">
        <v>10</v>
      </c>
      <c r="AA78" t="n">
        <v>253.3261485954536</v>
      </c>
      <c r="AB78" t="n">
        <v>346.6120124690532</v>
      </c>
      <c r="AC78" t="n">
        <v>313.5318484721251</v>
      </c>
      <c r="AD78" t="n">
        <v>253326.1485954536</v>
      </c>
      <c r="AE78" t="n">
        <v>346612.0124690533</v>
      </c>
      <c r="AF78" t="n">
        <v>3.490861975993103e-06</v>
      </c>
      <c r="AG78" t="n">
        <v>9.453125</v>
      </c>
      <c r="AH78" t="n">
        <v>313531.8484721251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9.241400000000001</v>
      </c>
      <c r="E79" t="n">
        <v>10.82</v>
      </c>
      <c r="F79" t="n">
        <v>7.94</v>
      </c>
      <c r="G79" t="n">
        <v>95.29000000000001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112.14</v>
      </c>
      <c r="Q79" t="n">
        <v>198.07</v>
      </c>
      <c r="R79" t="n">
        <v>29.95</v>
      </c>
      <c r="S79" t="n">
        <v>21.27</v>
      </c>
      <c r="T79" t="n">
        <v>1637.33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252.3775165987659</v>
      </c>
      <c r="AB79" t="n">
        <v>345.3140523204958</v>
      </c>
      <c r="AC79" t="n">
        <v>312.357763818447</v>
      </c>
      <c r="AD79" t="n">
        <v>252377.5165987659</v>
      </c>
      <c r="AE79" t="n">
        <v>345314.0523204958</v>
      </c>
      <c r="AF79" t="n">
        <v>3.513253674374372e-06</v>
      </c>
      <c r="AG79" t="n">
        <v>9.392361111111111</v>
      </c>
      <c r="AH79" t="n">
        <v>312357.763818447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9.2524</v>
      </c>
      <c r="E80" t="n">
        <v>10.81</v>
      </c>
      <c r="F80" t="n">
        <v>7.93</v>
      </c>
      <c r="G80" t="n">
        <v>95.13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111.98</v>
      </c>
      <c r="Q80" t="n">
        <v>198.05</v>
      </c>
      <c r="R80" t="n">
        <v>29.55</v>
      </c>
      <c r="S80" t="n">
        <v>21.27</v>
      </c>
      <c r="T80" t="n">
        <v>1436.09</v>
      </c>
      <c r="U80" t="n">
        <v>0.72</v>
      </c>
      <c r="V80" t="n">
        <v>0.77</v>
      </c>
      <c r="W80" t="n">
        <v>0.12</v>
      </c>
      <c r="X80" t="n">
        <v>0.07000000000000001</v>
      </c>
      <c r="Y80" t="n">
        <v>1</v>
      </c>
      <c r="Z80" t="n">
        <v>10</v>
      </c>
      <c r="AA80" t="n">
        <v>252.1444455973808</v>
      </c>
      <c r="AB80" t="n">
        <v>344.9951542940339</v>
      </c>
      <c r="AC80" t="n">
        <v>312.0693009720544</v>
      </c>
      <c r="AD80" t="n">
        <v>252144.4455973807</v>
      </c>
      <c r="AE80" t="n">
        <v>344995.1542940339</v>
      </c>
      <c r="AF80" t="n">
        <v>3.517435485617053e-06</v>
      </c>
      <c r="AG80" t="n">
        <v>9.383680555555555</v>
      </c>
      <c r="AH80" t="n">
        <v>312069.3009720544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9.2478</v>
      </c>
      <c r="E81" t="n">
        <v>10.81</v>
      </c>
      <c r="F81" t="n">
        <v>7.93</v>
      </c>
      <c r="G81" t="n">
        <v>95.2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112.29</v>
      </c>
      <c r="Q81" t="n">
        <v>198.05</v>
      </c>
      <c r="R81" t="n">
        <v>29.76</v>
      </c>
      <c r="S81" t="n">
        <v>21.27</v>
      </c>
      <c r="T81" t="n">
        <v>1544.06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252.3718893864905</v>
      </c>
      <c r="AB81" t="n">
        <v>345.3063529204055</v>
      </c>
      <c r="AC81" t="n">
        <v>312.3507992382952</v>
      </c>
      <c r="AD81" t="n">
        <v>252371.8893864905</v>
      </c>
      <c r="AE81" t="n">
        <v>345306.3529204055</v>
      </c>
      <c r="AF81" t="n">
        <v>3.515686728188296e-06</v>
      </c>
      <c r="AG81" t="n">
        <v>9.383680555555555</v>
      </c>
      <c r="AH81" t="n">
        <v>312350.7992382952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9.2514</v>
      </c>
      <c r="E82" t="n">
        <v>10.81</v>
      </c>
      <c r="F82" t="n">
        <v>7.93</v>
      </c>
      <c r="G82" t="n">
        <v>95.15000000000001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112.34</v>
      </c>
      <c r="Q82" t="n">
        <v>198.05</v>
      </c>
      <c r="R82" t="n">
        <v>29.54</v>
      </c>
      <c r="S82" t="n">
        <v>21.27</v>
      </c>
      <c r="T82" t="n">
        <v>1433.98</v>
      </c>
      <c r="U82" t="n">
        <v>0.72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252.3659921107652</v>
      </c>
      <c r="AB82" t="n">
        <v>345.2982840075887</v>
      </c>
      <c r="AC82" t="n">
        <v>312.3435004111928</v>
      </c>
      <c r="AD82" t="n">
        <v>252365.9921107652</v>
      </c>
      <c r="AE82" t="n">
        <v>345298.2840075888</v>
      </c>
      <c r="AF82" t="n">
        <v>3.517055320958628e-06</v>
      </c>
      <c r="AG82" t="n">
        <v>9.383680555555555</v>
      </c>
      <c r="AH82" t="n">
        <v>312343.5004111928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9.2645</v>
      </c>
      <c r="E83" t="n">
        <v>10.79</v>
      </c>
      <c r="F83" t="n">
        <v>7.91</v>
      </c>
      <c r="G83" t="n">
        <v>94.95999999999999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112.05</v>
      </c>
      <c r="Q83" t="n">
        <v>198.05</v>
      </c>
      <c r="R83" t="n">
        <v>29.12</v>
      </c>
      <c r="S83" t="n">
        <v>21.27</v>
      </c>
      <c r="T83" t="n">
        <v>1224.87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252.0052704019499</v>
      </c>
      <c r="AB83" t="n">
        <v>344.8047286516692</v>
      </c>
      <c r="AC83" t="n">
        <v>311.8970492857328</v>
      </c>
      <c r="AD83" t="n">
        <v>252005.2704019499</v>
      </c>
      <c r="AE83" t="n">
        <v>344804.7286516692</v>
      </c>
      <c r="AF83" t="n">
        <v>3.522035477984004e-06</v>
      </c>
      <c r="AG83" t="n">
        <v>9.366319444444445</v>
      </c>
      <c r="AH83" t="n">
        <v>311897.0492857328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9.2552</v>
      </c>
      <c r="E84" t="n">
        <v>10.8</v>
      </c>
      <c r="F84" t="n">
        <v>7.92</v>
      </c>
      <c r="G84" t="n">
        <v>95.09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112.36</v>
      </c>
      <c r="Q84" t="n">
        <v>198.05</v>
      </c>
      <c r="R84" t="n">
        <v>29.48</v>
      </c>
      <c r="S84" t="n">
        <v>21.27</v>
      </c>
      <c r="T84" t="n">
        <v>1404.1</v>
      </c>
      <c r="U84" t="n">
        <v>0.72</v>
      </c>
      <c r="V84" t="n">
        <v>0.77</v>
      </c>
      <c r="W84" t="n">
        <v>0.12</v>
      </c>
      <c r="X84" t="n">
        <v>0.07000000000000001</v>
      </c>
      <c r="Y84" t="n">
        <v>1</v>
      </c>
      <c r="Z84" t="n">
        <v>10</v>
      </c>
      <c r="AA84" t="n">
        <v>252.3094274430979</v>
      </c>
      <c r="AB84" t="n">
        <v>345.2208897338293</v>
      </c>
      <c r="AC84" t="n">
        <v>312.2734925382974</v>
      </c>
      <c r="AD84" t="n">
        <v>252309.4274430979</v>
      </c>
      <c r="AE84" t="n">
        <v>345220.8897338293</v>
      </c>
      <c r="AF84" t="n">
        <v>3.518499946660645e-06</v>
      </c>
      <c r="AG84" t="n">
        <v>9.375</v>
      </c>
      <c r="AH84" t="n">
        <v>312273.4925382974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9.2417</v>
      </c>
      <c r="E85" t="n">
        <v>10.82</v>
      </c>
      <c r="F85" t="n">
        <v>7.94</v>
      </c>
      <c r="G85" t="n">
        <v>95.28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112.51</v>
      </c>
      <c r="Q85" t="n">
        <v>198.05</v>
      </c>
      <c r="R85" t="n">
        <v>30.08</v>
      </c>
      <c r="S85" t="n">
        <v>21.27</v>
      </c>
      <c r="T85" t="n">
        <v>1701.16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  <c r="AA85" t="n">
        <v>252.5924447666926</v>
      </c>
      <c r="AB85" t="n">
        <v>345.6081265218145</v>
      </c>
      <c r="AC85" t="n">
        <v>312.6237719907277</v>
      </c>
      <c r="AD85" t="n">
        <v>252592.4447666926</v>
      </c>
      <c r="AE85" t="n">
        <v>345608.1265218146</v>
      </c>
      <c r="AF85" t="n">
        <v>3.5133677237719e-06</v>
      </c>
      <c r="AG85" t="n">
        <v>9.392361111111111</v>
      </c>
      <c r="AH85" t="n">
        <v>312623.7719907277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9.245699999999999</v>
      </c>
      <c r="E86" t="n">
        <v>10.82</v>
      </c>
      <c r="F86" t="n">
        <v>7.94</v>
      </c>
      <c r="G86" t="n">
        <v>95.23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112.56</v>
      </c>
      <c r="Q86" t="n">
        <v>198.05</v>
      </c>
      <c r="R86" t="n">
        <v>29.81</v>
      </c>
      <c r="S86" t="n">
        <v>21.27</v>
      </c>
      <c r="T86" t="n">
        <v>1569.2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252.5825228151249</v>
      </c>
      <c r="AB86" t="n">
        <v>345.594550869954</v>
      </c>
      <c r="AC86" t="n">
        <v>312.6114919800272</v>
      </c>
      <c r="AD86" t="n">
        <v>252582.5228151249</v>
      </c>
      <c r="AE86" t="n">
        <v>345594.5508699541</v>
      </c>
      <c r="AF86" t="n">
        <v>3.514888382405602e-06</v>
      </c>
      <c r="AG86" t="n">
        <v>9.392361111111111</v>
      </c>
      <c r="AH86" t="n">
        <v>312611.4919800272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9.246700000000001</v>
      </c>
      <c r="E87" t="n">
        <v>10.81</v>
      </c>
      <c r="F87" t="n">
        <v>7.93</v>
      </c>
      <c r="G87" t="n">
        <v>95.20999999999999</v>
      </c>
      <c r="H87" t="n">
        <v>1.52</v>
      </c>
      <c r="I87" t="n">
        <v>5</v>
      </c>
      <c r="J87" t="n">
        <v>260.17</v>
      </c>
      <c r="K87" t="n">
        <v>56.94</v>
      </c>
      <c r="L87" t="n">
        <v>22.25</v>
      </c>
      <c r="M87" t="n">
        <v>3</v>
      </c>
      <c r="N87" t="n">
        <v>65.98</v>
      </c>
      <c r="O87" t="n">
        <v>32321.56</v>
      </c>
      <c r="P87" t="n">
        <v>112.47</v>
      </c>
      <c r="Q87" t="n">
        <v>198.05</v>
      </c>
      <c r="R87" t="n">
        <v>29.85</v>
      </c>
      <c r="S87" t="n">
        <v>21.27</v>
      </c>
      <c r="T87" t="n">
        <v>1589.73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252.4886190406398</v>
      </c>
      <c r="AB87" t="n">
        <v>345.4660675829615</v>
      </c>
      <c r="AC87" t="n">
        <v>312.4952709576178</v>
      </c>
      <c r="AD87" t="n">
        <v>252488.6190406398</v>
      </c>
      <c r="AE87" t="n">
        <v>345466.0675829615</v>
      </c>
      <c r="AF87" t="n">
        <v>3.515268547064028e-06</v>
      </c>
      <c r="AG87" t="n">
        <v>9.383680555555555</v>
      </c>
      <c r="AH87" t="n">
        <v>312495.2709576178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9.240500000000001</v>
      </c>
      <c r="E88" t="n">
        <v>10.82</v>
      </c>
      <c r="F88" t="n">
        <v>7.94</v>
      </c>
      <c r="G88" t="n">
        <v>95.3</v>
      </c>
      <c r="H88" t="n">
        <v>1.54</v>
      </c>
      <c r="I88" t="n">
        <v>5</v>
      </c>
      <c r="J88" t="n">
        <v>260.63</v>
      </c>
      <c r="K88" t="n">
        <v>56.94</v>
      </c>
      <c r="L88" t="n">
        <v>22.5</v>
      </c>
      <c r="M88" t="n">
        <v>3</v>
      </c>
      <c r="N88" t="n">
        <v>66.19</v>
      </c>
      <c r="O88" t="n">
        <v>32378.67</v>
      </c>
      <c r="P88" t="n">
        <v>112.6</v>
      </c>
      <c r="Q88" t="n">
        <v>198.06</v>
      </c>
      <c r="R88" t="n">
        <v>30.02</v>
      </c>
      <c r="S88" t="n">
        <v>21.27</v>
      </c>
      <c r="T88" t="n">
        <v>1675.29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252.6572601193049</v>
      </c>
      <c r="AB88" t="n">
        <v>345.6968097467101</v>
      </c>
      <c r="AC88" t="n">
        <v>312.7039914131069</v>
      </c>
      <c r="AD88" t="n">
        <v>252657.2601193048</v>
      </c>
      <c r="AE88" t="n">
        <v>345696.8097467101</v>
      </c>
      <c r="AF88" t="n">
        <v>3.512911526181789e-06</v>
      </c>
      <c r="AG88" t="n">
        <v>9.392361111111111</v>
      </c>
      <c r="AH88" t="n">
        <v>312703.9914131069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9.246700000000001</v>
      </c>
      <c r="E89" t="n">
        <v>10.81</v>
      </c>
      <c r="F89" t="n">
        <v>7.93</v>
      </c>
      <c r="G89" t="n">
        <v>95.20999999999999</v>
      </c>
      <c r="H89" t="n">
        <v>1.55</v>
      </c>
      <c r="I89" t="n">
        <v>5</v>
      </c>
      <c r="J89" t="n">
        <v>261.09</v>
      </c>
      <c r="K89" t="n">
        <v>56.94</v>
      </c>
      <c r="L89" t="n">
        <v>22.75</v>
      </c>
      <c r="M89" t="n">
        <v>3</v>
      </c>
      <c r="N89" t="n">
        <v>66.40000000000001</v>
      </c>
      <c r="O89" t="n">
        <v>32435.86</v>
      </c>
      <c r="P89" t="n">
        <v>112.59</v>
      </c>
      <c r="Q89" t="n">
        <v>198.07</v>
      </c>
      <c r="R89" t="n">
        <v>29.79</v>
      </c>
      <c r="S89" t="n">
        <v>21.27</v>
      </c>
      <c r="T89" t="n">
        <v>1559.71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252.5592426174873</v>
      </c>
      <c r="AB89" t="n">
        <v>345.5626978764964</v>
      </c>
      <c r="AC89" t="n">
        <v>312.5826789915592</v>
      </c>
      <c r="AD89" t="n">
        <v>252559.2426174873</v>
      </c>
      <c r="AE89" t="n">
        <v>345562.6978764964</v>
      </c>
      <c r="AF89" t="n">
        <v>3.515268547064028e-06</v>
      </c>
      <c r="AG89" t="n">
        <v>9.383680555555555</v>
      </c>
      <c r="AH89" t="n">
        <v>312582.6789915592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9.248100000000001</v>
      </c>
      <c r="E90" t="n">
        <v>10.81</v>
      </c>
      <c r="F90" t="n">
        <v>7.93</v>
      </c>
      <c r="G90" t="n">
        <v>95.19</v>
      </c>
      <c r="H90" t="n">
        <v>1.56</v>
      </c>
      <c r="I90" t="n">
        <v>5</v>
      </c>
      <c r="J90" t="n">
        <v>261.56</v>
      </c>
      <c r="K90" t="n">
        <v>56.94</v>
      </c>
      <c r="L90" t="n">
        <v>23</v>
      </c>
      <c r="M90" t="n">
        <v>3</v>
      </c>
      <c r="N90" t="n">
        <v>66.62</v>
      </c>
      <c r="O90" t="n">
        <v>32493.12</v>
      </c>
      <c r="P90" t="n">
        <v>112.56</v>
      </c>
      <c r="Q90" t="n">
        <v>198.05</v>
      </c>
      <c r="R90" t="n">
        <v>29.71</v>
      </c>
      <c r="S90" t="n">
        <v>21.27</v>
      </c>
      <c r="T90" t="n">
        <v>1516.74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252.5278249279527</v>
      </c>
      <c r="AB90" t="n">
        <v>345.5197108076245</v>
      </c>
      <c r="AC90" t="n">
        <v>312.5437945482078</v>
      </c>
      <c r="AD90" t="n">
        <v>252527.8249279527</v>
      </c>
      <c r="AE90" t="n">
        <v>345519.7108076245</v>
      </c>
      <c r="AF90" t="n">
        <v>3.515800777585823e-06</v>
      </c>
      <c r="AG90" t="n">
        <v>9.383680555555555</v>
      </c>
      <c r="AH90" t="n">
        <v>312543.7945482078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9.251899999999999</v>
      </c>
      <c r="E91" t="n">
        <v>10.81</v>
      </c>
      <c r="F91" t="n">
        <v>7.93</v>
      </c>
      <c r="G91" t="n">
        <v>95.14</v>
      </c>
      <c r="H91" t="n">
        <v>1.58</v>
      </c>
      <c r="I91" t="n">
        <v>5</v>
      </c>
      <c r="J91" t="n">
        <v>262.02</v>
      </c>
      <c r="K91" t="n">
        <v>56.94</v>
      </c>
      <c r="L91" t="n">
        <v>23.25</v>
      </c>
      <c r="M91" t="n">
        <v>3</v>
      </c>
      <c r="N91" t="n">
        <v>66.83</v>
      </c>
      <c r="O91" t="n">
        <v>32550.47</v>
      </c>
      <c r="P91" t="n">
        <v>112.44</v>
      </c>
      <c r="Q91" t="n">
        <v>198.05</v>
      </c>
      <c r="R91" t="n">
        <v>29.53</v>
      </c>
      <c r="S91" t="n">
        <v>21.27</v>
      </c>
      <c r="T91" t="n">
        <v>1428.89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252.4199085947879</v>
      </c>
      <c r="AB91" t="n">
        <v>345.3720549196559</v>
      </c>
      <c r="AC91" t="n">
        <v>312.4102307309505</v>
      </c>
      <c r="AD91" t="n">
        <v>252419.9085947879</v>
      </c>
      <c r="AE91" t="n">
        <v>345372.0549196559</v>
      </c>
      <c r="AF91" t="n">
        <v>3.51724540328784e-06</v>
      </c>
      <c r="AG91" t="n">
        <v>9.383680555555555</v>
      </c>
      <c r="AH91" t="n">
        <v>312410.2307309505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9.2593</v>
      </c>
      <c r="E92" t="n">
        <v>10.8</v>
      </c>
      <c r="F92" t="n">
        <v>7.92</v>
      </c>
      <c r="G92" t="n">
        <v>95.04000000000001</v>
      </c>
      <c r="H92" t="n">
        <v>1.59</v>
      </c>
      <c r="I92" t="n">
        <v>5</v>
      </c>
      <c r="J92" t="n">
        <v>262.49</v>
      </c>
      <c r="K92" t="n">
        <v>56.94</v>
      </c>
      <c r="L92" t="n">
        <v>23.5</v>
      </c>
      <c r="M92" t="n">
        <v>3</v>
      </c>
      <c r="N92" t="n">
        <v>67.05</v>
      </c>
      <c r="O92" t="n">
        <v>32607.89</v>
      </c>
      <c r="P92" t="n">
        <v>112.07</v>
      </c>
      <c r="Q92" t="n">
        <v>198.05</v>
      </c>
      <c r="R92" t="n">
        <v>29.31</v>
      </c>
      <c r="S92" t="n">
        <v>21.27</v>
      </c>
      <c r="T92" t="n">
        <v>1317.35</v>
      </c>
      <c r="U92" t="n">
        <v>0.73</v>
      </c>
      <c r="V92" t="n">
        <v>0.77</v>
      </c>
      <c r="W92" t="n">
        <v>0.12</v>
      </c>
      <c r="X92" t="n">
        <v>0.07000000000000001</v>
      </c>
      <c r="Y92" t="n">
        <v>1</v>
      </c>
      <c r="Z92" t="n">
        <v>10</v>
      </c>
      <c r="AA92" t="n">
        <v>252.098835199381</v>
      </c>
      <c r="AB92" t="n">
        <v>344.9327481353019</v>
      </c>
      <c r="AC92" t="n">
        <v>312.0128507695241</v>
      </c>
      <c r="AD92" t="n">
        <v>252098.835199381</v>
      </c>
      <c r="AE92" t="n">
        <v>344932.7481353019</v>
      </c>
      <c r="AF92" t="n">
        <v>3.52005862176019e-06</v>
      </c>
      <c r="AG92" t="n">
        <v>9.375</v>
      </c>
      <c r="AH92" t="n">
        <v>312012.8507695241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9.249000000000001</v>
      </c>
      <c r="E93" t="n">
        <v>10.81</v>
      </c>
      <c r="F93" t="n">
        <v>7.93</v>
      </c>
      <c r="G93" t="n">
        <v>95.18000000000001</v>
      </c>
      <c r="H93" t="n">
        <v>1.61</v>
      </c>
      <c r="I93" t="n">
        <v>5</v>
      </c>
      <c r="J93" t="n">
        <v>262.96</v>
      </c>
      <c r="K93" t="n">
        <v>56.94</v>
      </c>
      <c r="L93" t="n">
        <v>23.75</v>
      </c>
      <c r="M93" t="n">
        <v>3</v>
      </c>
      <c r="N93" t="n">
        <v>67.26000000000001</v>
      </c>
      <c r="O93" t="n">
        <v>32665.4</v>
      </c>
      <c r="P93" t="n">
        <v>112.16</v>
      </c>
      <c r="Q93" t="n">
        <v>198.05</v>
      </c>
      <c r="R93" t="n">
        <v>29.73</v>
      </c>
      <c r="S93" t="n">
        <v>21.27</v>
      </c>
      <c r="T93" t="n">
        <v>1530.19</v>
      </c>
      <c r="U93" t="n">
        <v>0.72</v>
      </c>
      <c r="V93" t="n">
        <v>0.77</v>
      </c>
      <c r="W93" t="n">
        <v>0.11</v>
      </c>
      <c r="X93" t="n">
        <v>0.08</v>
      </c>
      <c r="Y93" t="n">
        <v>1</v>
      </c>
      <c r="Z93" t="n">
        <v>10</v>
      </c>
      <c r="AA93" t="n">
        <v>252.2836268778912</v>
      </c>
      <c r="AB93" t="n">
        <v>345.1855882622729</v>
      </c>
      <c r="AC93" t="n">
        <v>312.2415601896404</v>
      </c>
      <c r="AD93" t="n">
        <v>252283.6268778912</v>
      </c>
      <c r="AE93" t="n">
        <v>345185.5882622729</v>
      </c>
      <c r="AF93" t="n">
        <v>3.516142925778406e-06</v>
      </c>
      <c r="AG93" t="n">
        <v>9.383680555555555</v>
      </c>
      <c r="AH93" t="n">
        <v>312241.5601896404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9.2341</v>
      </c>
      <c r="E94" t="n">
        <v>10.83</v>
      </c>
      <c r="F94" t="n">
        <v>7.95</v>
      </c>
      <c r="G94" t="n">
        <v>95.39</v>
      </c>
      <c r="H94" t="n">
        <v>1.62</v>
      </c>
      <c r="I94" t="n">
        <v>5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112.27</v>
      </c>
      <c r="Q94" t="n">
        <v>198.06</v>
      </c>
      <c r="R94" t="n">
        <v>30.3</v>
      </c>
      <c r="S94" t="n">
        <v>21.27</v>
      </c>
      <c r="T94" t="n">
        <v>1813.9</v>
      </c>
      <c r="U94" t="n">
        <v>0.7</v>
      </c>
      <c r="V94" t="n">
        <v>0.76</v>
      </c>
      <c r="W94" t="n">
        <v>0.12</v>
      </c>
      <c r="X94" t="n">
        <v>0.1</v>
      </c>
      <c r="Y94" t="n">
        <v>1</v>
      </c>
      <c r="Z94" t="n">
        <v>10</v>
      </c>
      <c r="AA94" t="n">
        <v>252.5570096509495</v>
      </c>
      <c r="AB94" t="n">
        <v>345.5596426331678</v>
      </c>
      <c r="AC94" t="n">
        <v>312.5799153363658</v>
      </c>
      <c r="AD94" t="n">
        <v>252557.0096509495</v>
      </c>
      <c r="AE94" t="n">
        <v>345559.6426331678</v>
      </c>
      <c r="AF94" t="n">
        <v>3.510478472367865e-06</v>
      </c>
      <c r="AG94" t="n">
        <v>9.401041666666666</v>
      </c>
      <c r="AH94" t="n">
        <v>312579.9153363659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9.242599999999999</v>
      </c>
      <c r="E95" t="n">
        <v>10.82</v>
      </c>
      <c r="F95" t="n">
        <v>7.94</v>
      </c>
      <c r="G95" t="n">
        <v>95.27</v>
      </c>
      <c r="H95" t="n">
        <v>1.64</v>
      </c>
      <c r="I95" t="n">
        <v>5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111.95</v>
      </c>
      <c r="Q95" t="n">
        <v>198.05</v>
      </c>
      <c r="R95" t="n">
        <v>29.92</v>
      </c>
      <c r="S95" t="n">
        <v>21.27</v>
      </c>
      <c r="T95" t="n">
        <v>1624.38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252.2538647898909</v>
      </c>
      <c r="AB95" t="n">
        <v>345.1448664604604</v>
      </c>
      <c r="AC95" t="n">
        <v>312.2047248194394</v>
      </c>
      <c r="AD95" t="n">
        <v>252253.8647898909</v>
      </c>
      <c r="AE95" t="n">
        <v>345144.8664604604</v>
      </c>
      <c r="AF95" t="n">
        <v>3.513709871964482e-06</v>
      </c>
      <c r="AG95" t="n">
        <v>9.392361111111111</v>
      </c>
      <c r="AH95" t="n">
        <v>312204.7248194394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9.2407</v>
      </c>
      <c r="E96" t="n">
        <v>10.82</v>
      </c>
      <c r="F96" t="n">
        <v>7.94</v>
      </c>
      <c r="G96" t="n">
        <v>95.3</v>
      </c>
      <c r="H96" t="n">
        <v>1.65</v>
      </c>
      <c r="I96" t="n">
        <v>5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111.65</v>
      </c>
      <c r="Q96" t="n">
        <v>198.05</v>
      </c>
      <c r="R96" t="n">
        <v>30.04</v>
      </c>
      <c r="S96" t="n">
        <v>21.27</v>
      </c>
      <c r="T96" t="n">
        <v>1683.68</v>
      </c>
      <c r="U96" t="n">
        <v>0.71</v>
      </c>
      <c r="V96" t="n">
        <v>0.76</v>
      </c>
      <c r="W96" t="n">
        <v>0.12</v>
      </c>
      <c r="X96" t="n">
        <v>0.09</v>
      </c>
      <c r="Y96" t="n">
        <v>1</v>
      </c>
      <c r="Z96" t="n">
        <v>10</v>
      </c>
      <c r="AA96" t="n">
        <v>252.095823727313</v>
      </c>
      <c r="AB96" t="n">
        <v>344.9286277063618</v>
      </c>
      <c r="AC96" t="n">
        <v>312.009123588539</v>
      </c>
      <c r="AD96" t="n">
        <v>252095.823727313</v>
      </c>
      <c r="AE96" t="n">
        <v>344928.6277063618</v>
      </c>
      <c r="AF96" t="n">
        <v>3.512987559113474e-06</v>
      </c>
      <c r="AG96" t="n">
        <v>9.392361111111111</v>
      </c>
      <c r="AH96" t="n">
        <v>312009.123588539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9.2407</v>
      </c>
      <c r="E97" t="n">
        <v>10.82</v>
      </c>
      <c r="F97" t="n">
        <v>7.94</v>
      </c>
      <c r="G97" t="n">
        <v>95.3</v>
      </c>
      <c r="H97" t="n">
        <v>1.66</v>
      </c>
      <c r="I97" t="n">
        <v>5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111.63</v>
      </c>
      <c r="Q97" t="n">
        <v>198.07</v>
      </c>
      <c r="R97" t="n">
        <v>30.06</v>
      </c>
      <c r="S97" t="n">
        <v>21.27</v>
      </c>
      <c r="T97" t="n">
        <v>1690.68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252.0840454885065</v>
      </c>
      <c r="AB97" t="n">
        <v>344.9125122004075</v>
      </c>
      <c r="AC97" t="n">
        <v>311.9945461238547</v>
      </c>
      <c r="AD97" t="n">
        <v>252084.0454885066</v>
      </c>
      <c r="AE97" t="n">
        <v>344912.5122004076</v>
      </c>
      <c r="AF97" t="n">
        <v>3.512987559113474e-06</v>
      </c>
      <c r="AG97" t="n">
        <v>9.392361111111111</v>
      </c>
      <c r="AH97" t="n">
        <v>311994.5461238547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9.2433</v>
      </c>
      <c r="E98" t="n">
        <v>10.82</v>
      </c>
      <c r="F98" t="n">
        <v>7.94</v>
      </c>
      <c r="G98" t="n">
        <v>95.26000000000001</v>
      </c>
      <c r="H98" t="n">
        <v>1.68</v>
      </c>
      <c r="I98" t="n">
        <v>5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111.31</v>
      </c>
      <c r="Q98" t="n">
        <v>198.05</v>
      </c>
      <c r="R98" t="n">
        <v>29.92</v>
      </c>
      <c r="S98" t="n">
        <v>21.27</v>
      </c>
      <c r="T98" t="n">
        <v>1622.76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251.8702044838139</v>
      </c>
      <c r="AB98" t="n">
        <v>344.6199255037878</v>
      </c>
      <c r="AC98" t="n">
        <v>311.7298834909122</v>
      </c>
      <c r="AD98" t="n">
        <v>251870.2044838139</v>
      </c>
      <c r="AE98" t="n">
        <v>344619.9255037878</v>
      </c>
      <c r="AF98" t="n">
        <v>3.513975987225381e-06</v>
      </c>
      <c r="AG98" t="n">
        <v>9.392361111111111</v>
      </c>
      <c r="AH98" t="n">
        <v>311729.8834909123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9.246700000000001</v>
      </c>
      <c r="E99" t="n">
        <v>10.81</v>
      </c>
      <c r="F99" t="n">
        <v>7.93</v>
      </c>
      <c r="G99" t="n">
        <v>95.20999999999999</v>
      </c>
      <c r="H99" t="n">
        <v>1.69</v>
      </c>
      <c r="I99" t="n">
        <v>5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110.71</v>
      </c>
      <c r="Q99" t="n">
        <v>198.05</v>
      </c>
      <c r="R99" t="n">
        <v>29.76</v>
      </c>
      <c r="S99" t="n">
        <v>21.27</v>
      </c>
      <c r="T99" t="n">
        <v>1542.72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251.4528065802111</v>
      </c>
      <c r="AB99" t="n">
        <v>344.0488232777829</v>
      </c>
      <c r="AC99" t="n">
        <v>311.2132864598101</v>
      </c>
      <c r="AD99" t="n">
        <v>251452.8065802111</v>
      </c>
      <c r="AE99" t="n">
        <v>344048.8232777829</v>
      </c>
      <c r="AF99" t="n">
        <v>3.515268547064028e-06</v>
      </c>
      <c r="AG99" t="n">
        <v>9.383680555555555</v>
      </c>
      <c r="AH99" t="n">
        <v>311213.2864598101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9.254</v>
      </c>
      <c r="E100" t="n">
        <v>10.81</v>
      </c>
      <c r="F100" t="n">
        <v>7.93</v>
      </c>
      <c r="G100" t="n">
        <v>95.11</v>
      </c>
      <c r="H100" t="n">
        <v>1.7</v>
      </c>
      <c r="I100" t="n">
        <v>5</v>
      </c>
      <c r="J100" t="n">
        <v>266.24</v>
      </c>
      <c r="K100" t="n">
        <v>56.94</v>
      </c>
      <c r="L100" t="n">
        <v>25.5</v>
      </c>
      <c r="M100" t="n">
        <v>3</v>
      </c>
      <c r="N100" t="n">
        <v>68.8</v>
      </c>
      <c r="O100" t="n">
        <v>33070.26</v>
      </c>
      <c r="P100" t="n">
        <v>110.56</v>
      </c>
      <c r="Q100" t="n">
        <v>198.05</v>
      </c>
      <c r="R100" t="n">
        <v>29.51</v>
      </c>
      <c r="S100" t="n">
        <v>21.27</v>
      </c>
      <c r="T100" t="n">
        <v>1420.26</v>
      </c>
      <c r="U100" t="n">
        <v>0.72</v>
      </c>
      <c r="V100" t="n">
        <v>0.77</v>
      </c>
      <c r="W100" t="n">
        <v>0.12</v>
      </c>
      <c r="X100" t="n">
        <v>0.07000000000000001</v>
      </c>
      <c r="Y100" t="n">
        <v>1</v>
      </c>
      <c r="Z100" t="n">
        <v>10</v>
      </c>
      <c r="AA100" t="n">
        <v>251.2937434477381</v>
      </c>
      <c r="AB100" t="n">
        <v>343.8311860825634</v>
      </c>
      <c r="AC100" t="n">
        <v>311.0164202530465</v>
      </c>
      <c r="AD100" t="n">
        <v>251293.7434477381</v>
      </c>
      <c r="AE100" t="n">
        <v>343831.1860825634</v>
      </c>
      <c r="AF100" t="n">
        <v>3.518043749070534e-06</v>
      </c>
      <c r="AG100" t="n">
        <v>9.383680555555555</v>
      </c>
      <c r="AH100" t="n">
        <v>311016.4202530466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9.253500000000001</v>
      </c>
      <c r="E101" t="n">
        <v>10.81</v>
      </c>
      <c r="F101" t="n">
        <v>7.93</v>
      </c>
      <c r="G101" t="n">
        <v>95.12</v>
      </c>
      <c r="H101" t="n">
        <v>1.72</v>
      </c>
      <c r="I101" t="n">
        <v>5</v>
      </c>
      <c r="J101" t="n">
        <v>266.71</v>
      </c>
      <c r="K101" t="n">
        <v>56.94</v>
      </c>
      <c r="L101" t="n">
        <v>25.75</v>
      </c>
      <c r="M101" t="n">
        <v>3</v>
      </c>
      <c r="N101" t="n">
        <v>69.02</v>
      </c>
      <c r="O101" t="n">
        <v>33128.44</v>
      </c>
      <c r="P101" t="n">
        <v>110.28</v>
      </c>
      <c r="Q101" t="n">
        <v>198.05</v>
      </c>
      <c r="R101" t="n">
        <v>29.58</v>
      </c>
      <c r="S101" t="n">
        <v>21.27</v>
      </c>
      <c r="T101" t="n">
        <v>1450.89</v>
      </c>
      <c r="U101" t="n">
        <v>0.72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251.1339208308999</v>
      </c>
      <c r="AB101" t="n">
        <v>343.6125097273291</v>
      </c>
      <c r="AC101" t="n">
        <v>310.8186140622416</v>
      </c>
      <c r="AD101" t="n">
        <v>251133.9208308998</v>
      </c>
      <c r="AE101" t="n">
        <v>343612.5097273291</v>
      </c>
      <c r="AF101" t="n">
        <v>3.517853666741322e-06</v>
      </c>
      <c r="AG101" t="n">
        <v>9.383680555555555</v>
      </c>
      <c r="AH101" t="n">
        <v>310818.6140622416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9.2402</v>
      </c>
      <c r="E102" t="n">
        <v>10.82</v>
      </c>
      <c r="F102" t="n">
        <v>7.94</v>
      </c>
      <c r="G102" t="n">
        <v>95.3</v>
      </c>
      <c r="H102" t="n">
        <v>1.73</v>
      </c>
      <c r="I102" t="n">
        <v>5</v>
      </c>
      <c r="J102" t="n">
        <v>267.18</v>
      </c>
      <c r="K102" t="n">
        <v>56.94</v>
      </c>
      <c r="L102" t="n">
        <v>26</v>
      </c>
      <c r="M102" t="n">
        <v>3</v>
      </c>
      <c r="N102" t="n">
        <v>69.23999999999999</v>
      </c>
      <c r="O102" t="n">
        <v>33186.69</v>
      </c>
      <c r="P102" t="n">
        <v>110.16</v>
      </c>
      <c r="Q102" t="n">
        <v>198.05</v>
      </c>
      <c r="R102" t="n">
        <v>30.16</v>
      </c>
      <c r="S102" t="n">
        <v>21.27</v>
      </c>
      <c r="T102" t="n">
        <v>1742.3</v>
      </c>
      <c r="U102" t="n">
        <v>0.71</v>
      </c>
      <c r="V102" t="n">
        <v>0.76</v>
      </c>
      <c r="W102" t="n">
        <v>0.11</v>
      </c>
      <c r="X102" t="n">
        <v>0.09</v>
      </c>
      <c r="Y102" t="n">
        <v>1</v>
      </c>
      <c r="Z102" t="n">
        <v>10</v>
      </c>
      <c r="AA102" t="n">
        <v>251.2231924627524</v>
      </c>
      <c r="AB102" t="n">
        <v>343.7346551124161</v>
      </c>
      <c r="AC102" t="n">
        <v>310.9291020632081</v>
      </c>
      <c r="AD102" t="n">
        <v>251223.1924627524</v>
      </c>
      <c r="AE102" t="n">
        <v>343734.6551124161</v>
      </c>
      <c r="AF102" t="n">
        <v>3.512797476784261e-06</v>
      </c>
      <c r="AG102" t="n">
        <v>9.392361111111111</v>
      </c>
      <c r="AH102" t="n">
        <v>310929.1020632081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9.302300000000001</v>
      </c>
      <c r="E103" t="n">
        <v>10.75</v>
      </c>
      <c r="F103" t="n">
        <v>7.91</v>
      </c>
      <c r="G103" t="n">
        <v>118.7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109.55</v>
      </c>
      <c r="Q103" t="n">
        <v>198.05</v>
      </c>
      <c r="R103" t="n">
        <v>29.15</v>
      </c>
      <c r="S103" t="n">
        <v>21.27</v>
      </c>
      <c r="T103" t="n">
        <v>1243.88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250.1755158184375</v>
      </c>
      <c r="AB103" t="n">
        <v>342.3011777074337</v>
      </c>
      <c r="AC103" t="n">
        <v>309.6324337298585</v>
      </c>
      <c r="AD103" t="n">
        <v>250175.5158184375</v>
      </c>
      <c r="AE103" t="n">
        <v>342301.1777074337</v>
      </c>
      <c r="AF103" t="n">
        <v>3.536405702072491e-06</v>
      </c>
      <c r="AG103" t="n">
        <v>9.331597222222221</v>
      </c>
      <c r="AH103" t="n">
        <v>309632.4337298585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9.3026</v>
      </c>
      <c r="E104" t="n">
        <v>10.75</v>
      </c>
      <c r="F104" t="n">
        <v>7.91</v>
      </c>
      <c r="G104" t="n">
        <v>118.7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109.79</v>
      </c>
      <c r="Q104" t="n">
        <v>198.05</v>
      </c>
      <c r="R104" t="n">
        <v>29.16</v>
      </c>
      <c r="S104" t="n">
        <v>21.27</v>
      </c>
      <c r="T104" t="n">
        <v>1246.11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  <c r="AA104" t="n">
        <v>250.3130588317948</v>
      </c>
      <c r="AB104" t="n">
        <v>342.4893701262786</v>
      </c>
      <c r="AC104" t="n">
        <v>309.8026653283786</v>
      </c>
      <c r="AD104" t="n">
        <v>250313.0588317948</v>
      </c>
      <c r="AE104" t="n">
        <v>342489.3701262786</v>
      </c>
      <c r="AF104" t="n">
        <v>3.536519751470019e-06</v>
      </c>
      <c r="AG104" t="n">
        <v>9.331597222222221</v>
      </c>
      <c r="AH104" t="n">
        <v>309802.6653283786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9.3033</v>
      </c>
      <c r="E105" t="n">
        <v>10.75</v>
      </c>
      <c r="F105" t="n">
        <v>7.91</v>
      </c>
      <c r="G105" t="n">
        <v>118.69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109.82</v>
      </c>
      <c r="Q105" t="n">
        <v>198.05</v>
      </c>
      <c r="R105" t="n">
        <v>29.14</v>
      </c>
      <c r="S105" t="n">
        <v>21.27</v>
      </c>
      <c r="T105" t="n">
        <v>1238.94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250.3239349184383</v>
      </c>
      <c r="AB105" t="n">
        <v>342.5042512678433</v>
      </c>
      <c r="AC105" t="n">
        <v>309.8161262346783</v>
      </c>
      <c r="AD105" t="n">
        <v>250323.9349184383</v>
      </c>
      <c r="AE105" t="n">
        <v>342504.2512678433</v>
      </c>
      <c r="AF105" t="n">
        <v>3.536785866730917e-06</v>
      </c>
      <c r="AG105" t="n">
        <v>9.331597222222221</v>
      </c>
      <c r="AH105" t="n">
        <v>309816.1262346783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9.3018</v>
      </c>
      <c r="E106" t="n">
        <v>10.75</v>
      </c>
      <c r="F106" t="n">
        <v>7.91</v>
      </c>
      <c r="G106" t="n">
        <v>118.71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109.92</v>
      </c>
      <c r="Q106" t="n">
        <v>198.05</v>
      </c>
      <c r="R106" t="n">
        <v>29.18</v>
      </c>
      <c r="S106" t="n">
        <v>21.27</v>
      </c>
      <c r="T106" t="n">
        <v>1255.62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250.3967413199313</v>
      </c>
      <c r="AB106" t="n">
        <v>342.6038681983578</v>
      </c>
      <c r="AC106" t="n">
        <v>309.9062358651576</v>
      </c>
      <c r="AD106" t="n">
        <v>250396.7413199313</v>
      </c>
      <c r="AE106" t="n">
        <v>342603.8681983578</v>
      </c>
      <c r="AF106" t="n">
        <v>3.536215619743279e-06</v>
      </c>
      <c r="AG106" t="n">
        <v>9.331597222222221</v>
      </c>
      <c r="AH106" t="n">
        <v>309906.2358651576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9.305899999999999</v>
      </c>
      <c r="E107" t="n">
        <v>10.75</v>
      </c>
      <c r="F107" t="n">
        <v>7.91</v>
      </c>
      <c r="G107" t="n">
        <v>118.64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109.94</v>
      </c>
      <c r="Q107" t="n">
        <v>198.05</v>
      </c>
      <c r="R107" t="n">
        <v>28.95</v>
      </c>
      <c r="S107" t="n">
        <v>21.27</v>
      </c>
      <c r="T107" t="n">
        <v>1143.46</v>
      </c>
      <c r="U107" t="n">
        <v>0.73</v>
      </c>
      <c r="V107" t="n">
        <v>0.77</v>
      </c>
      <c r="W107" t="n">
        <v>0.12</v>
      </c>
      <c r="X107" t="n">
        <v>0.06</v>
      </c>
      <c r="Y107" t="n">
        <v>1</v>
      </c>
      <c r="Z107" t="n">
        <v>10</v>
      </c>
      <c r="AA107" t="n">
        <v>250.3693299364665</v>
      </c>
      <c r="AB107" t="n">
        <v>342.5663627341962</v>
      </c>
      <c r="AC107" t="n">
        <v>309.8723098698565</v>
      </c>
      <c r="AD107" t="n">
        <v>250369.3299364665</v>
      </c>
      <c r="AE107" t="n">
        <v>342566.3627341962</v>
      </c>
      <c r="AF107" t="n">
        <v>3.537774294842823e-06</v>
      </c>
      <c r="AG107" t="n">
        <v>9.331597222222221</v>
      </c>
      <c r="AH107" t="n">
        <v>309872.3098698565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9.3134</v>
      </c>
      <c r="E108" t="n">
        <v>10.74</v>
      </c>
      <c r="F108" t="n">
        <v>7.9</v>
      </c>
      <c r="G108" t="n">
        <v>118.51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109.79</v>
      </c>
      <c r="Q108" t="n">
        <v>198.05</v>
      </c>
      <c r="R108" t="n">
        <v>28.65</v>
      </c>
      <c r="S108" t="n">
        <v>21.27</v>
      </c>
      <c r="T108" t="n">
        <v>994.77</v>
      </c>
      <c r="U108" t="n">
        <v>0.74</v>
      </c>
      <c r="V108" t="n">
        <v>0.77</v>
      </c>
      <c r="W108" t="n">
        <v>0.12</v>
      </c>
      <c r="X108" t="n">
        <v>0.05</v>
      </c>
      <c r="Y108" t="n">
        <v>1</v>
      </c>
      <c r="Z108" t="n">
        <v>10</v>
      </c>
      <c r="AA108" t="n">
        <v>250.1793474118564</v>
      </c>
      <c r="AB108" t="n">
        <v>342.3064202625874</v>
      </c>
      <c r="AC108" t="n">
        <v>309.6371759429063</v>
      </c>
      <c r="AD108" t="n">
        <v>250179.3474118563</v>
      </c>
      <c r="AE108" t="n">
        <v>342306.4202625874</v>
      </c>
      <c r="AF108" t="n">
        <v>3.540625529781015e-06</v>
      </c>
      <c r="AG108" t="n">
        <v>9.322916666666666</v>
      </c>
      <c r="AH108" t="n">
        <v>309637.1759429063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9.3127</v>
      </c>
      <c r="E109" t="n">
        <v>10.74</v>
      </c>
      <c r="F109" t="n">
        <v>7.9</v>
      </c>
      <c r="G109" t="n">
        <v>118.53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109.81</v>
      </c>
      <c r="Q109" t="n">
        <v>198.05</v>
      </c>
      <c r="R109" t="n">
        <v>28.78</v>
      </c>
      <c r="S109" t="n">
        <v>21.27</v>
      </c>
      <c r="T109" t="n">
        <v>1056.85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  <c r="AA109" t="n">
        <v>250.1976901946672</v>
      </c>
      <c r="AB109" t="n">
        <v>342.3315176672557</v>
      </c>
      <c r="AC109" t="n">
        <v>309.6598780864975</v>
      </c>
      <c r="AD109" t="n">
        <v>250197.6901946673</v>
      </c>
      <c r="AE109" t="n">
        <v>342331.5176672557</v>
      </c>
      <c r="AF109" t="n">
        <v>3.540359414520117e-06</v>
      </c>
      <c r="AG109" t="n">
        <v>9.322916666666666</v>
      </c>
      <c r="AH109" t="n">
        <v>309659.8780864975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9.3033</v>
      </c>
      <c r="E110" t="n">
        <v>10.75</v>
      </c>
      <c r="F110" t="n">
        <v>7.91</v>
      </c>
      <c r="G110" t="n">
        <v>118.69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109.91</v>
      </c>
      <c r="Q110" t="n">
        <v>198.05</v>
      </c>
      <c r="R110" t="n">
        <v>29.13</v>
      </c>
      <c r="S110" t="n">
        <v>21.27</v>
      </c>
      <c r="T110" t="n">
        <v>1235.47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250.3765803529644</v>
      </c>
      <c r="AB110" t="n">
        <v>342.5762830739145</v>
      </c>
      <c r="AC110" t="n">
        <v>309.8812834262753</v>
      </c>
      <c r="AD110" t="n">
        <v>250376.5803529644</v>
      </c>
      <c r="AE110" t="n">
        <v>342576.2830739145</v>
      </c>
      <c r="AF110" t="n">
        <v>3.536785866730917e-06</v>
      </c>
      <c r="AG110" t="n">
        <v>9.331597222222221</v>
      </c>
      <c r="AH110" t="n">
        <v>309881.2834262753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9.3011</v>
      </c>
      <c r="E111" t="n">
        <v>10.75</v>
      </c>
      <c r="F111" t="n">
        <v>7.92</v>
      </c>
      <c r="G111" t="n">
        <v>118.72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110.04</v>
      </c>
      <c r="Q111" t="n">
        <v>198.05</v>
      </c>
      <c r="R111" t="n">
        <v>29.19</v>
      </c>
      <c r="S111" t="n">
        <v>21.27</v>
      </c>
      <c r="T111" t="n">
        <v>1263.55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250.5045505273779</v>
      </c>
      <c r="AB111" t="n">
        <v>342.7513775121927</v>
      </c>
      <c r="AC111" t="n">
        <v>310.0396670971109</v>
      </c>
      <c r="AD111" t="n">
        <v>250504.5505273779</v>
      </c>
      <c r="AE111" t="n">
        <v>342751.3775121927</v>
      </c>
      <c r="AF111" t="n">
        <v>3.53594950448238e-06</v>
      </c>
      <c r="AG111" t="n">
        <v>9.331597222222221</v>
      </c>
      <c r="AH111" t="n">
        <v>310039.6670971109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9.302300000000001</v>
      </c>
      <c r="E112" t="n">
        <v>10.75</v>
      </c>
      <c r="F112" t="n">
        <v>7.91</v>
      </c>
      <c r="G112" t="n">
        <v>118.7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109.96</v>
      </c>
      <c r="Q112" t="n">
        <v>198.05</v>
      </c>
      <c r="R112" t="n">
        <v>29.15</v>
      </c>
      <c r="S112" t="n">
        <v>21.27</v>
      </c>
      <c r="T112" t="n">
        <v>1242.04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250.4153708018774</v>
      </c>
      <c r="AB112" t="n">
        <v>342.6293578774311</v>
      </c>
      <c r="AC112" t="n">
        <v>309.9292928450352</v>
      </c>
      <c r="AD112" t="n">
        <v>250415.3708018774</v>
      </c>
      <c r="AE112" t="n">
        <v>342629.3578774311</v>
      </c>
      <c r="AF112" t="n">
        <v>3.536405702072491e-06</v>
      </c>
      <c r="AG112" t="n">
        <v>9.331597222222221</v>
      </c>
      <c r="AH112" t="n">
        <v>309929.2928450352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9.3004</v>
      </c>
      <c r="E113" t="n">
        <v>10.75</v>
      </c>
      <c r="F113" t="n">
        <v>7.92</v>
      </c>
      <c r="G113" t="n">
        <v>118.74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109.95</v>
      </c>
      <c r="Q113" t="n">
        <v>198.05</v>
      </c>
      <c r="R113" t="n">
        <v>29.24</v>
      </c>
      <c r="S113" t="n">
        <v>21.27</v>
      </c>
      <c r="T113" t="n">
        <v>1290.37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250.4585775620537</v>
      </c>
      <c r="AB113" t="n">
        <v>342.688475272852</v>
      </c>
      <c r="AC113" t="n">
        <v>309.982768159209</v>
      </c>
      <c r="AD113" t="n">
        <v>250458.5775620537</v>
      </c>
      <c r="AE113" t="n">
        <v>342688.475272852</v>
      </c>
      <c r="AF113" t="n">
        <v>3.535683389221483e-06</v>
      </c>
      <c r="AG113" t="n">
        <v>9.331597222222221</v>
      </c>
      <c r="AH113" t="n">
        <v>309982.768159209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9.298999999999999</v>
      </c>
      <c r="E114" t="n">
        <v>10.75</v>
      </c>
      <c r="F114" t="n">
        <v>7.92</v>
      </c>
      <c r="G114" t="n">
        <v>118.76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109.91</v>
      </c>
      <c r="Q114" t="n">
        <v>198.05</v>
      </c>
      <c r="R114" t="n">
        <v>29.29</v>
      </c>
      <c r="S114" t="n">
        <v>21.27</v>
      </c>
      <c r="T114" t="n">
        <v>1310.71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250.44854163387</v>
      </c>
      <c r="AB114" t="n">
        <v>342.6747436731573</v>
      </c>
      <c r="AC114" t="n">
        <v>309.9703470841167</v>
      </c>
      <c r="AD114" t="n">
        <v>250448.54163387</v>
      </c>
      <c r="AE114" t="n">
        <v>342674.7436731572</v>
      </c>
      <c r="AF114" t="n">
        <v>3.535151158699687e-06</v>
      </c>
      <c r="AG114" t="n">
        <v>9.331597222222221</v>
      </c>
      <c r="AH114" t="n">
        <v>309970.3470841167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9.305</v>
      </c>
      <c r="E115" t="n">
        <v>10.75</v>
      </c>
      <c r="F115" t="n">
        <v>7.91</v>
      </c>
      <c r="G115" t="n">
        <v>118.66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109.74</v>
      </c>
      <c r="Q115" t="n">
        <v>198.05</v>
      </c>
      <c r="R115" t="n">
        <v>28.99</v>
      </c>
      <c r="S115" t="n">
        <v>21.27</v>
      </c>
      <c r="T115" t="n">
        <v>1165.31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250.2609441201689</v>
      </c>
      <c r="AB115" t="n">
        <v>342.4180644786933</v>
      </c>
      <c r="AC115" t="n">
        <v>309.7381649917207</v>
      </c>
      <c r="AD115" t="n">
        <v>250260.9441201689</v>
      </c>
      <c r="AE115" t="n">
        <v>342418.0644786933</v>
      </c>
      <c r="AF115" t="n">
        <v>3.53743214665024e-06</v>
      </c>
      <c r="AG115" t="n">
        <v>9.331597222222221</v>
      </c>
      <c r="AH115" t="n">
        <v>309738.1649917208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9.311500000000001</v>
      </c>
      <c r="E116" t="n">
        <v>10.74</v>
      </c>
      <c r="F116" t="n">
        <v>7.9</v>
      </c>
      <c r="G116" t="n">
        <v>118.55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109.66</v>
      </c>
      <c r="Q116" t="n">
        <v>198.05</v>
      </c>
      <c r="R116" t="n">
        <v>28.73</v>
      </c>
      <c r="S116" t="n">
        <v>21.27</v>
      </c>
      <c r="T116" t="n">
        <v>1033.47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250.1214385170919</v>
      </c>
      <c r="AB116" t="n">
        <v>342.2271867580105</v>
      </c>
      <c r="AC116" t="n">
        <v>309.5655043728013</v>
      </c>
      <c r="AD116" t="n">
        <v>250121.4385170919</v>
      </c>
      <c r="AE116" t="n">
        <v>342227.1867580105</v>
      </c>
      <c r="AF116" t="n">
        <v>3.539903216930007e-06</v>
      </c>
      <c r="AG116" t="n">
        <v>9.322916666666666</v>
      </c>
      <c r="AH116" t="n">
        <v>309565.5043728013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9.311199999999999</v>
      </c>
      <c r="E117" t="n">
        <v>10.74</v>
      </c>
      <c r="F117" t="n">
        <v>7.9</v>
      </c>
      <c r="G117" t="n">
        <v>118.55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109.66</v>
      </c>
      <c r="Q117" t="n">
        <v>198.05</v>
      </c>
      <c r="R117" t="n">
        <v>28.84</v>
      </c>
      <c r="S117" t="n">
        <v>21.27</v>
      </c>
      <c r="T117" t="n">
        <v>1087.31</v>
      </c>
      <c r="U117" t="n">
        <v>0.74</v>
      </c>
      <c r="V117" t="n">
        <v>0.77</v>
      </c>
      <c r="W117" t="n">
        <v>0.11</v>
      </c>
      <c r="X117" t="n">
        <v>0.05</v>
      </c>
      <c r="Y117" t="n">
        <v>1</v>
      </c>
      <c r="Z117" t="n">
        <v>10</v>
      </c>
      <c r="AA117" t="n">
        <v>250.1242895133997</v>
      </c>
      <c r="AB117" t="n">
        <v>342.2310876169361</v>
      </c>
      <c r="AC117" t="n">
        <v>309.5690329392259</v>
      </c>
      <c r="AD117" t="n">
        <v>250124.2895133997</v>
      </c>
      <c r="AE117" t="n">
        <v>342231.0876169361</v>
      </c>
      <c r="AF117" t="n">
        <v>3.539789167532479e-06</v>
      </c>
      <c r="AG117" t="n">
        <v>9.322916666666666</v>
      </c>
      <c r="AH117" t="n">
        <v>309569.0329392259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9.303000000000001</v>
      </c>
      <c r="E118" t="n">
        <v>10.75</v>
      </c>
      <c r="F118" t="n">
        <v>7.91</v>
      </c>
      <c r="G118" t="n">
        <v>118.69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109.82</v>
      </c>
      <c r="Q118" t="n">
        <v>198.05</v>
      </c>
      <c r="R118" t="n">
        <v>29.15</v>
      </c>
      <c r="S118" t="n">
        <v>21.27</v>
      </c>
      <c r="T118" t="n">
        <v>1242.76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250.3267949577528</v>
      </c>
      <c r="AB118" t="n">
        <v>342.5081644998094</v>
      </c>
      <c r="AC118" t="n">
        <v>309.8196659932777</v>
      </c>
      <c r="AD118" t="n">
        <v>250326.7949577527</v>
      </c>
      <c r="AE118" t="n">
        <v>342508.1644998094</v>
      </c>
      <c r="AF118" t="n">
        <v>3.53667181733339e-06</v>
      </c>
      <c r="AG118" t="n">
        <v>9.331597222222221</v>
      </c>
      <c r="AH118" t="n">
        <v>309819.6659932777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9.301399999999999</v>
      </c>
      <c r="E119" t="n">
        <v>10.75</v>
      </c>
      <c r="F119" t="n">
        <v>7.91</v>
      </c>
      <c r="G119" t="n">
        <v>118.72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109.86</v>
      </c>
      <c r="Q119" t="n">
        <v>198.05</v>
      </c>
      <c r="R119" t="n">
        <v>29.21</v>
      </c>
      <c r="S119" t="n">
        <v>21.27</v>
      </c>
      <c r="T119" t="n">
        <v>1271.48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250.3654543670209</v>
      </c>
      <c r="AB119" t="n">
        <v>342.5610600091028</v>
      </c>
      <c r="AC119" t="n">
        <v>309.8675132294035</v>
      </c>
      <c r="AD119" t="n">
        <v>250365.4543670209</v>
      </c>
      <c r="AE119" t="n">
        <v>342561.0600091028</v>
      </c>
      <c r="AF119" t="n">
        <v>3.536063553879908e-06</v>
      </c>
      <c r="AG119" t="n">
        <v>9.331597222222221</v>
      </c>
      <c r="AH119" t="n">
        <v>309867.5132294035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9.302099999999999</v>
      </c>
      <c r="E120" t="n">
        <v>10.75</v>
      </c>
      <c r="F120" t="n">
        <v>7.91</v>
      </c>
      <c r="G120" t="n">
        <v>118.71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109.85</v>
      </c>
      <c r="Q120" t="n">
        <v>198.05</v>
      </c>
      <c r="R120" t="n">
        <v>29.19</v>
      </c>
      <c r="S120" t="n">
        <v>21.27</v>
      </c>
      <c r="T120" t="n">
        <v>1263.05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250.3529269245421</v>
      </c>
      <c r="AB120" t="n">
        <v>342.5439194096316</v>
      </c>
      <c r="AC120" t="n">
        <v>309.8520085046888</v>
      </c>
      <c r="AD120" t="n">
        <v>250352.9269245421</v>
      </c>
      <c r="AE120" t="n">
        <v>342543.9194096316</v>
      </c>
      <c r="AF120" t="n">
        <v>3.536329669140806e-06</v>
      </c>
      <c r="AG120" t="n">
        <v>9.331597222222221</v>
      </c>
      <c r="AH120" t="n">
        <v>309852.0085046888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9.298500000000001</v>
      </c>
      <c r="E121" t="n">
        <v>10.75</v>
      </c>
      <c r="F121" t="n">
        <v>7.92</v>
      </c>
      <c r="G121" t="n">
        <v>118.77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109.88</v>
      </c>
      <c r="Q121" t="n">
        <v>198.05</v>
      </c>
      <c r="R121" t="n">
        <v>29.31</v>
      </c>
      <c r="S121" t="n">
        <v>21.27</v>
      </c>
      <c r="T121" t="n">
        <v>1324.94</v>
      </c>
      <c r="U121" t="n">
        <v>0.73</v>
      </c>
      <c r="V121" t="n">
        <v>0.77</v>
      </c>
      <c r="W121" t="n">
        <v>0.11</v>
      </c>
      <c r="X121" t="n">
        <v>0.07000000000000001</v>
      </c>
      <c r="Y121" t="n">
        <v>1</v>
      </c>
      <c r="Z121" t="n">
        <v>10</v>
      </c>
      <c r="AA121" t="n">
        <v>250.4357598363672</v>
      </c>
      <c r="AB121" t="n">
        <v>342.6572550539207</v>
      </c>
      <c r="AC121" t="n">
        <v>309.9545275541546</v>
      </c>
      <c r="AD121" t="n">
        <v>250435.7598363672</v>
      </c>
      <c r="AE121" t="n">
        <v>342657.2550539207</v>
      </c>
      <c r="AF121" t="n">
        <v>3.534961076370475e-06</v>
      </c>
      <c r="AG121" t="n">
        <v>9.331597222222221</v>
      </c>
      <c r="AH121" t="n">
        <v>309954.5275541546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9.2987</v>
      </c>
      <c r="E122" t="n">
        <v>10.75</v>
      </c>
      <c r="F122" t="n">
        <v>7.92</v>
      </c>
      <c r="G122" t="n">
        <v>118.77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109.72</v>
      </c>
      <c r="Q122" t="n">
        <v>198.05</v>
      </c>
      <c r="R122" t="n">
        <v>29.31</v>
      </c>
      <c r="S122" t="n">
        <v>21.27</v>
      </c>
      <c r="T122" t="n">
        <v>1321.39</v>
      </c>
      <c r="U122" t="n">
        <v>0.73</v>
      </c>
      <c r="V122" t="n">
        <v>0.77</v>
      </c>
      <c r="W122" t="n">
        <v>0.12</v>
      </c>
      <c r="X122" t="n">
        <v>0.07000000000000001</v>
      </c>
      <c r="Y122" t="n">
        <v>1</v>
      </c>
      <c r="Z122" t="n">
        <v>10</v>
      </c>
      <c r="AA122" t="n">
        <v>250.3402116737719</v>
      </c>
      <c r="AB122" t="n">
        <v>342.5265218425704</v>
      </c>
      <c r="AC122" t="n">
        <v>309.8362713370104</v>
      </c>
      <c r="AD122" t="n">
        <v>250340.2116737719</v>
      </c>
      <c r="AE122" t="n">
        <v>342526.5218425704</v>
      </c>
      <c r="AF122" t="n">
        <v>3.535037109302159e-06</v>
      </c>
      <c r="AG122" t="n">
        <v>9.331597222222221</v>
      </c>
      <c r="AH122" t="n">
        <v>309836.2713370104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9.2997</v>
      </c>
      <c r="E123" t="n">
        <v>10.75</v>
      </c>
      <c r="F123" t="n">
        <v>7.92</v>
      </c>
      <c r="G123" t="n">
        <v>118.75</v>
      </c>
      <c r="H123" t="n">
        <v>2.01</v>
      </c>
      <c r="I123" t="n">
        <v>4</v>
      </c>
      <c r="J123" t="n">
        <v>277.27</v>
      </c>
      <c r="K123" t="n">
        <v>56.94</v>
      </c>
      <c r="L123" t="n">
        <v>31.25</v>
      </c>
      <c r="M123" t="n">
        <v>2</v>
      </c>
      <c r="N123" t="n">
        <v>74.06999999999999</v>
      </c>
      <c r="O123" t="n">
        <v>34430.39</v>
      </c>
      <c r="P123" t="n">
        <v>109.65</v>
      </c>
      <c r="Q123" t="n">
        <v>198.05</v>
      </c>
      <c r="R123" t="n">
        <v>29.22</v>
      </c>
      <c r="S123" t="n">
        <v>21.27</v>
      </c>
      <c r="T123" t="n">
        <v>1275.73</v>
      </c>
      <c r="U123" t="n">
        <v>0.73</v>
      </c>
      <c r="V123" t="n">
        <v>0.77</v>
      </c>
      <c r="W123" t="n">
        <v>0.12</v>
      </c>
      <c r="X123" t="n">
        <v>0.06</v>
      </c>
      <c r="Y123" t="n">
        <v>1</v>
      </c>
      <c r="Z123" t="n">
        <v>10</v>
      </c>
      <c r="AA123" t="n">
        <v>250.2897107763684</v>
      </c>
      <c r="AB123" t="n">
        <v>342.4574242868007</v>
      </c>
      <c r="AC123" t="n">
        <v>309.7737683549842</v>
      </c>
      <c r="AD123" t="n">
        <v>250289.7107763684</v>
      </c>
      <c r="AE123" t="n">
        <v>342457.4242868007</v>
      </c>
      <c r="AF123" t="n">
        <v>3.535417273960584e-06</v>
      </c>
      <c r="AG123" t="n">
        <v>9.331597222222221</v>
      </c>
      <c r="AH123" t="n">
        <v>309773.7683549842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9.3093</v>
      </c>
      <c r="E124" t="n">
        <v>10.74</v>
      </c>
      <c r="F124" t="n">
        <v>7.91</v>
      </c>
      <c r="G124" t="n">
        <v>118.58</v>
      </c>
      <c r="H124" t="n">
        <v>2.02</v>
      </c>
      <c r="I124" t="n">
        <v>4</v>
      </c>
      <c r="J124" t="n">
        <v>277.75</v>
      </c>
      <c r="K124" t="n">
        <v>56.94</v>
      </c>
      <c r="L124" t="n">
        <v>31.5</v>
      </c>
      <c r="M124" t="n">
        <v>2</v>
      </c>
      <c r="N124" t="n">
        <v>74.31</v>
      </c>
      <c r="O124" t="n">
        <v>34490.61</v>
      </c>
      <c r="P124" t="n">
        <v>109.31</v>
      </c>
      <c r="Q124" t="n">
        <v>198.05</v>
      </c>
      <c r="R124" t="n">
        <v>28.83</v>
      </c>
      <c r="S124" t="n">
        <v>21.27</v>
      </c>
      <c r="T124" t="n">
        <v>1081.99</v>
      </c>
      <c r="U124" t="n">
        <v>0.74</v>
      </c>
      <c r="V124" t="n">
        <v>0.77</v>
      </c>
      <c r="W124" t="n">
        <v>0.12</v>
      </c>
      <c r="X124" t="n">
        <v>0.05</v>
      </c>
      <c r="Y124" t="n">
        <v>1</v>
      </c>
      <c r="Z124" t="n">
        <v>10</v>
      </c>
      <c r="AA124" t="n">
        <v>249.9686409882829</v>
      </c>
      <c r="AB124" t="n">
        <v>342.018122438143</v>
      </c>
      <c r="AC124" t="n">
        <v>309.3763928581982</v>
      </c>
      <c r="AD124" t="n">
        <v>249968.6409882829</v>
      </c>
      <c r="AE124" t="n">
        <v>342018.122438143</v>
      </c>
      <c r="AF124" t="n">
        <v>3.539066854681471e-06</v>
      </c>
      <c r="AG124" t="n">
        <v>9.322916666666666</v>
      </c>
      <c r="AH124" t="n">
        <v>309376.3928581983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9.310499999999999</v>
      </c>
      <c r="E125" t="n">
        <v>10.74</v>
      </c>
      <c r="F125" t="n">
        <v>7.9</v>
      </c>
      <c r="G125" t="n">
        <v>118.56</v>
      </c>
      <c r="H125" t="n">
        <v>2.03</v>
      </c>
      <c r="I125" t="n">
        <v>4</v>
      </c>
      <c r="J125" t="n">
        <v>278.24</v>
      </c>
      <c r="K125" t="n">
        <v>56.94</v>
      </c>
      <c r="L125" t="n">
        <v>31.75</v>
      </c>
      <c r="M125" t="n">
        <v>2</v>
      </c>
      <c r="N125" t="n">
        <v>74.55</v>
      </c>
      <c r="O125" t="n">
        <v>34550.91</v>
      </c>
      <c r="P125" t="n">
        <v>109.2</v>
      </c>
      <c r="Q125" t="n">
        <v>198.05</v>
      </c>
      <c r="R125" t="n">
        <v>28.85</v>
      </c>
      <c r="S125" t="n">
        <v>21.27</v>
      </c>
      <c r="T125" t="n">
        <v>1095.14</v>
      </c>
      <c r="U125" t="n">
        <v>0.74</v>
      </c>
      <c r="V125" t="n">
        <v>0.77</v>
      </c>
      <c r="W125" t="n">
        <v>0.11</v>
      </c>
      <c r="X125" t="n">
        <v>0.05</v>
      </c>
      <c r="Y125" t="n">
        <v>1</v>
      </c>
      <c r="Z125" t="n">
        <v>10</v>
      </c>
      <c r="AA125" t="n">
        <v>249.8620739697463</v>
      </c>
      <c r="AB125" t="n">
        <v>341.8723127419761</v>
      </c>
      <c r="AC125" t="n">
        <v>309.2444990347884</v>
      </c>
      <c r="AD125" t="n">
        <v>249862.0739697463</v>
      </c>
      <c r="AE125" t="n">
        <v>341872.3127419762</v>
      </c>
      <c r="AF125" t="n">
        <v>3.539523052271581e-06</v>
      </c>
      <c r="AG125" t="n">
        <v>9.322916666666666</v>
      </c>
      <c r="AH125" t="n">
        <v>309244.4990347884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9.3033</v>
      </c>
      <c r="E126" t="n">
        <v>10.75</v>
      </c>
      <c r="F126" t="n">
        <v>7.91</v>
      </c>
      <c r="G126" t="n">
        <v>118.69</v>
      </c>
      <c r="H126" t="n">
        <v>2.04</v>
      </c>
      <c r="I126" t="n">
        <v>4</v>
      </c>
      <c r="J126" t="n">
        <v>278.73</v>
      </c>
      <c r="K126" t="n">
        <v>56.94</v>
      </c>
      <c r="L126" t="n">
        <v>32</v>
      </c>
      <c r="M126" t="n">
        <v>2</v>
      </c>
      <c r="N126" t="n">
        <v>74.79000000000001</v>
      </c>
      <c r="O126" t="n">
        <v>34611.32</v>
      </c>
      <c r="P126" t="n">
        <v>109.12</v>
      </c>
      <c r="Q126" t="n">
        <v>198.05</v>
      </c>
      <c r="R126" t="n">
        <v>29.14</v>
      </c>
      <c r="S126" t="n">
        <v>21.27</v>
      </c>
      <c r="T126" t="n">
        <v>1238.46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249.9144704276801</v>
      </c>
      <c r="AB126" t="n">
        <v>341.9440038872898</v>
      </c>
      <c r="AC126" t="n">
        <v>309.3093480778124</v>
      </c>
      <c r="AD126" t="n">
        <v>249914.4704276801</v>
      </c>
      <c r="AE126" t="n">
        <v>341944.0038872898</v>
      </c>
      <c r="AF126" t="n">
        <v>3.536785866730917e-06</v>
      </c>
      <c r="AG126" t="n">
        <v>9.331597222222221</v>
      </c>
      <c r="AH126" t="n">
        <v>309309.3480778124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9.2982</v>
      </c>
      <c r="E127" t="n">
        <v>10.75</v>
      </c>
      <c r="F127" t="n">
        <v>7.92</v>
      </c>
      <c r="G127" t="n">
        <v>118.78</v>
      </c>
      <c r="H127" t="n">
        <v>2.06</v>
      </c>
      <c r="I127" t="n">
        <v>4</v>
      </c>
      <c r="J127" t="n">
        <v>279.22</v>
      </c>
      <c r="K127" t="n">
        <v>56.94</v>
      </c>
      <c r="L127" t="n">
        <v>32.25</v>
      </c>
      <c r="M127" t="n">
        <v>2</v>
      </c>
      <c r="N127" t="n">
        <v>75.03</v>
      </c>
      <c r="O127" t="n">
        <v>34671.81</v>
      </c>
      <c r="P127" t="n">
        <v>109.26</v>
      </c>
      <c r="Q127" t="n">
        <v>198.05</v>
      </c>
      <c r="R127" t="n">
        <v>29.33</v>
      </c>
      <c r="S127" t="n">
        <v>21.27</v>
      </c>
      <c r="T127" t="n">
        <v>1333.44</v>
      </c>
      <c r="U127" t="n">
        <v>0.73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250.0757574898597</v>
      </c>
      <c r="AB127" t="n">
        <v>342.1646839612467</v>
      </c>
      <c r="AC127" t="n">
        <v>309.5089667552375</v>
      </c>
      <c r="AD127" t="n">
        <v>250075.7574898597</v>
      </c>
      <c r="AE127" t="n">
        <v>342164.6839612467</v>
      </c>
      <c r="AF127" t="n">
        <v>3.534847026972946e-06</v>
      </c>
      <c r="AG127" t="n">
        <v>9.331597222222221</v>
      </c>
      <c r="AH127" t="n">
        <v>309508.9667552374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9.3002</v>
      </c>
      <c r="E128" t="n">
        <v>10.75</v>
      </c>
      <c r="F128" t="n">
        <v>7.92</v>
      </c>
      <c r="G128" t="n">
        <v>118.74</v>
      </c>
      <c r="H128" t="n">
        <v>2.07</v>
      </c>
      <c r="I128" t="n">
        <v>4</v>
      </c>
      <c r="J128" t="n">
        <v>279.72</v>
      </c>
      <c r="K128" t="n">
        <v>56.94</v>
      </c>
      <c r="L128" t="n">
        <v>32.5</v>
      </c>
      <c r="M128" t="n">
        <v>2</v>
      </c>
      <c r="N128" t="n">
        <v>75.27</v>
      </c>
      <c r="O128" t="n">
        <v>34732.41</v>
      </c>
      <c r="P128" t="n">
        <v>109.11</v>
      </c>
      <c r="Q128" t="n">
        <v>198.05</v>
      </c>
      <c r="R128" t="n">
        <v>29.25</v>
      </c>
      <c r="S128" t="n">
        <v>21.27</v>
      </c>
      <c r="T128" t="n">
        <v>1293.02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249.9689665532702</v>
      </c>
      <c r="AB128" t="n">
        <v>342.0185678905216</v>
      </c>
      <c r="AC128" t="n">
        <v>309.3767957972271</v>
      </c>
      <c r="AD128" t="n">
        <v>249968.9665532702</v>
      </c>
      <c r="AE128" t="n">
        <v>342018.5678905216</v>
      </c>
      <c r="AF128" t="n">
        <v>3.535607356289797e-06</v>
      </c>
      <c r="AG128" t="n">
        <v>9.331597222222221</v>
      </c>
      <c r="AH128" t="n">
        <v>309376.7957972271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9.298</v>
      </c>
      <c r="E129" t="n">
        <v>10.76</v>
      </c>
      <c r="F129" t="n">
        <v>7.92</v>
      </c>
      <c r="G129" t="n">
        <v>118.78</v>
      </c>
      <c r="H129" t="n">
        <v>2.08</v>
      </c>
      <c r="I129" t="n">
        <v>4</v>
      </c>
      <c r="J129" t="n">
        <v>280.21</v>
      </c>
      <c r="K129" t="n">
        <v>56.94</v>
      </c>
      <c r="L129" t="n">
        <v>32.75</v>
      </c>
      <c r="M129" t="n">
        <v>2</v>
      </c>
      <c r="N129" t="n">
        <v>75.51000000000001</v>
      </c>
      <c r="O129" t="n">
        <v>34793.09</v>
      </c>
      <c r="P129" t="n">
        <v>108.92</v>
      </c>
      <c r="Q129" t="n">
        <v>198.05</v>
      </c>
      <c r="R129" t="n">
        <v>29.37</v>
      </c>
      <c r="S129" t="n">
        <v>21.27</v>
      </c>
      <c r="T129" t="n">
        <v>1355.16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249.8786637509455</v>
      </c>
      <c r="AB129" t="n">
        <v>341.8950116125025</v>
      </c>
      <c r="AC129" t="n">
        <v>309.2650315569697</v>
      </c>
      <c r="AD129" t="n">
        <v>249878.6637509455</v>
      </c>
      <c r="AE129" t="n">
        <v>341895.0116125025</v>
      </c>
      <c r="AF129" t="n">
        <v>3.534770994041261e-06</v>
      </c>
      <c r="AG129" t="n">
        <v>9.340277777777779</v>
      </c>
      <c r="AH129" t="n">
        <v>309265.0315569697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9.2963</v>
      </c>
      <c r="E130" t="n">
        <v>10.76</v>
      </c>
      <c r="F130" t="n">
        <v>7.92</v>
      </c>
      <c r="G130" t="n">
        <v>118.81</v>
      </c>
      <c r="H130" t="n">
        <v>2.09</v>
      </c>
      <c r="I130" t="n">
        <v>4</v>
      </c>
      <c r="J130" t="n">
        <v>280.7</v>
      </c>
      <c r="K130" t="n">
        <v>56.94</v>
      </c>
      <c r="L130" t="n">
        <v>33</v>
      </c>
      <c r="M130" t="n">
        <v>2</v>
      </c>
      <c r="N130" t="n">
        <v>75.76000000000001</v>
      </c>
      <c r="O130" t="n">
        <v>34853.88</v>
      </c>
      <c r="P130" t="n">
        <v>108.68</v>
      </c>
      <c r="Q130" t="n">
        <v>198.05</v>
      </c>
      <c r="R130" t="n">
        <v>29.4</v>
      </c>
      <c r="S130" t="n">
        <v>21.27</v>
      </c>
      <c r="T130" t="n">
        <v>1366.61</v>
      </c>
      <c r="U130" t="n">
        <v>0.72</v>
      </c>
      <c r="V130" t="n">
        <v>0.77</v>
      </c>
      <c r="W130" t="n">
        <v>0.12</v>
      </c>
      <c r="X130" t="n">
        <v>0.07000000000000001</v>
      </c>
      <c r="Y130" t="n">
        <v>1</v>
      </c>
      <c r="Z130" t="n">
        <v>10</v>
      </c>
      <c r="AA130" t="n">
        <v>249.7543073592074</v>
      </c>
      <c r="AB130" t="n">
        <v>341.7248617111096</v>
      </c>
      <c r="AC130" t="n">
        <v>309.1111205233589</v>
      </c>
      <c r="AD130" t="n">
        <v>249754.3073592074</v>
      </c>
      <c r="AE130" t="n">
        <v>341724.8617111096</v>
      </c>
      <c r="AF130" t="n">
        <v>3.534124714121937e-06</v>
      </c>
      <c r="AG130" t="n">
        <v>9.340277777777779</v>
      </c>
      <c r="AH130" t="n">
        <v>309111.1205233589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9.2994</v>
      </c>
      <c r="E131" t="n">
        <v>10.75</v>
      </c>
      <c r="F131" t="n">
        <v>7.92</v>
      </c>
      <c r="G131" t="n">
        <v>118.75</v>
      </c>
      <c r="H131" t="n">
        <v>2.11</v>
      </c>
      <c r="I131" t="n">
        <v>4</v>
      </c>
      <c r="J131" t="n">
        <v>281.19</v>
      </c>
      <c r="K131" t="n">
        <v>56.94</v>
      </c>
      <c r="L131" t="n">
        <v>33.25</v>
      </c>
      <c r="M131" t="n">
        <v>2</v>
      </c>
      <c r="N131" t="n">
        <v>76</v>
      </c>
      <c r="O131" t="n">
        <v>34914.76</v>
      </c>
      <c r="P131" t="n">
        <v>108.43</v>
      </c>
      <c r="Q131" t="n">
        <v>198.05</v>
      </c>
      <c r="R131" t="n">
        <v>29.23</v>
      </c>
      <c r="S131" t="n">
        <v>21.27</v>
      </c>
      <c r="T131" t="n">
        <v>1282.44</v>
      </c>
      <c r="U131" t="n">
        <v>0.73</v>
      </c>
      <c r="V131" t="n">
        <v>0.77</v>
      </c>
      <c r="W131" t="n">
        <v>0.12</v>
      </c>
      <c r="X131" t="n">
        <v>0.06</v>
      </c>
      <c r="Y131" t="n">
        <v>1</v>
      </c>
      <c r="Z131" t="n">
        <v>10</v>
      </c>
      <c r="AA131" t="n">
        <v>249.5786334194217</v>
      </c>
      <c r="AB131" t="n">
        <v>341.4844968765078</v>
      </c>
      <c r="AC131" t="n">
        <v>308.8936957712172</v>
      </c>
      <c r="AD131" t="n">
        <v>249578.6334194217</v>
      </c>
      <c r="AE131" t="n">
        <v>341484.4968765078</v>
      </c>
      <c r="AF131" t="n">
        <v>3.535303224563057e-06</v>
      </c>
      <c r="AG131" t="n">
        <v>9.331597222222221</v>
      </c>
      <c r="AH131" t="n">
        <v>308893.6957712172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9.305899999999999</v>
      </c>
      <c r="E132" t="n">
        <v>10.75</v>
      </c>
      <c r="F132" t="n">
        <v>7.91</v>
      </c>
      <c r="G132" t="n">
        <v>118.64</v>
      </c>
      <c r="H132" t="n">
        <v>2.12</v>
      </c>
      <c r="I132" t="n">
        <v>4</v>
      </c>
      <c r="J132" t="n">
        <v>281.69</v>
      </c>
      <c r="K132" t="n">
        <v>56.94</v>
      </c>
      <c r="L132" t="n">
        <v>33.5</v>
      </c>
      <c r="M132" t="n">
        <v>2</v>
      </c>
      <c r="N132" t="n">
        <v>76.25</v>
      </c>
      <c r="O132" t="n">
        <v>34975.73</v>
      </c>
      <c r="P132" t="n">
        <v>108.53</v>
      </c>
      <c r="Q132" t="n">
        <v>198.05</v>
      </c>
      <c r="R132" t="n">
        <v>28.96</v>
      </c>
      <c r="S132" t="n">
        <v>21.27</v>
      </c>
      <c r="T132" t="n">
        <v>1148.56</v>
      </c>
      <c r="U132" t="n">
        <v>0.73</v>
      </c>
      <c r="V132" t="n">
        <v>0.77</v>
      </c>
      <c r="W132" t="n">
        <v>0.12</v>
      </c>
      <c r="X132" t="n">
        <v>0.06</v>
      </c>
      <c r="Y132" t="n">
        <v>1</v>
      </c>
      <c r="Z132" t="n">
        <v>10</v>
      </c>
      <c r="AA132" t="n">
        <v>249.544781899263</v>
      </c>
      <c r="AB132" t="n">
        <v>341.438179733203</v>
      </c>
      <c r="AC132" t="n">
        <v>308.8517990710629</v>
      </c>
      <c r="AD132" t="n">
        <v>249544.781899263</v>
      </c>
      <c r="AE132" t="n">
        <v>341438.179733203</v>
      </c>
      <c r="AF132" t="n">
        <v>3.537774294842823e-06</v>
      </c>
      <c r="AG132" t="n">
        <v>9.331597222222221</v>
      </c>
      <c r="AH132" t="n">
        <v>308851.7990710629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9.3095</v>
      </c>
      <c r="E133" t="n">
        <v>10.74</v>
      </c>
      <c r="F133" t="n">
        <v>7.91</v>
      </c>
      <c r="G133" t="n">
        <v>118.58</v>
      </c>
      <c r="H133" t="n">
        <v>2.13</v>
      </c>
      <c r="I133" t="n">
        <v>4</v>
      </c>
      <c r="J133" t="n">
        <v>282.18</v>
      </c>
      <c r="K133" t="n">
        <v>56.94</v>
      </c>
      <c r="L133" t="n">
        <v>33.75</v>
      </c>
      <c r="M133" t="n">
        <v>2</v>
      </c>
      <c r="N133" t="n">
        <v>76.48999999999999</v>
      </c>
      <c r="O133" t="n">
        <v>35036.81</v>
      </c>
      <c r="P133" t="n">
        <v>108.16</v>
      </c>
      <c r="Q133" t="n">
        <v>198.05</v>
      </c>
      <c r="R133" t="n">
        <v>28.9</v>
      </c>
      <c r="S133" t="n">
        <v>21.27</v>
      </c>
      <c r="T133" t="n">
        <v>1117.71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249.2944995996966</v>
      </c>
      <c r="AB133" t="n">
        <v>341.0957324492606</v>
      </c>
      <c r="AC133" t="n">
        <v>308.542034475272</v>
      </c>
      <c r="AD133" t="n">
        <v>249294.4995996966</v>
      </c>
      <c r="AE133" t="n">
        <v>341095.7324492606</v>
      </c>
      <c r="AF133" t="n">
        <v>3.539142887613156e-06</v>
      </c>
      <c r="AG133" t="n">
        <v>9.322916666666666</v>
      </c>
      <c r="AH133" t="n">
        <v>308542.0344752721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9.3042</v>
      </c>
      <c r="E134" t="n">
        <v>10.75</v>
      </c>
      <c r="F134" t="n">
        <v>7.91</v>
      </c>
      <c r="G134" t="n">
        <v>118.67</v>
      </c>
      <c r="H134" t="n">
        <v>2.14</v>
      </c>
      <c r="I134" t="n">
        <v>4</v>
      </c>
      <c r="J134" t="n">
        <v>282.68</v>
      </c>
      <c r="K134" t="n">
        <v>56.94</v>
      </c>
      <c r="L134" t="n">
        <v>34</v>
      </c>
      <c r="M134" t="n">
        <v>2</v>
      </c>
      <c r="N134" t="n">
        <v>76.73999999999999</v>
      </c>
      <c r="O134" t="n">
        <v>35097.98</v>
      </c>
      <c r="P134" t="n">
        <v>108.07</v>
      </c>
      <c r="Q134" t="n">
        <v>198.05</v>
      </c>
      <c r="R134" t="n">
        <v>29.12</v>
      </c>
      <c r="S134" t="n">
        <v>21.27</v>
      </c>
      <c r="T134" t="n">
        <v>1227.8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249.291793699483</v>
      </c>
      <c r="AB134" t="n">
        <v>341.0920301172125</v>
      </c>
      <c r="AC134" t="n">
        <v>308.5386854885983</v>
      </c>
      <c r="AD134" t="n">
        <v>249291.793699483</v>
      </c>
      <c r="AE134" t="n">
        <v>341092.0301172124</v>
      </c>
      <c r="AF134" t="n">
        <v>3.537128014923499e-06</v>
      </c>
      <c r="AG134" t="n">
        <v>9.331597222222221</v>
      </c>
      <c r="AH134" t="n">
        <v>308538.6854885983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9.2973</v>
      </c>
      <c r="E135" t="n">
        <v>10.76</v>
      </c>
      <c r="F135" t="n">
        <v>7.92</v>
      </c>
      <c r="G135" t="n">
        <v>118.79</v>
      </c>
      <c r="H135" t="n">
        <v>2.15</v>
      </c>
      <c r="I135" t="n">
        <v>4</v>
      </c>
      <c r="J135" t="n">
        <v>283.18</v>
      </c>
      <c r="K135" t="n">
        <v>56.94</v>
      </c>
      <c r="L135" t="n">
        <v>34.25</v>
      </c>
      <c r="M135" t="n">
        <v>2</v>
      </c>
      <c r="N135" t="n">
        <v>76.98</v>
      </c>
      <c r="O135" t="n">
        <v>35159.25</v>
      </c>
      <c r="P135" t="n">
        <v>107.9</v>
      </c>
      <c r="Q135" t="n">
        <v>198.05</v>
      </c>
      <c r="R135" t="n">
        <v>29.38</v>
      </c>
      <c r="S135" t="n">
        <v>21.27</v>
      </c>
      <c r="T135" t="n">
        <v>1360.04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249.2882744384875</v>
      </c>
      <c r="AB135" t="n">
        <v>341.0872149090596</v>
      </c>
      <c r="AC135" t="n">
        <v>308.5343298371533</v>
      </c>
      <c r="AD135" t="n">
        <v>249288.2744384875</v>
      </c>
      <c r="AE135" t="n">
        <v>341087.2149090596</v>
      </c>
      <c r="AF135" t="n">
        <v>3.534504878780363e-06</v>
      </c>
      <c r="AG135" t="n">
        <v>9.340277777777779</v>
      </c>
      <c r="AH135" t="n">
        <v>308534.3298371533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9.299200000000001</v>
      </c>
      <c r="E136" t="n">
        <v>10.75</v>
      </c>
      <c r="F136" t="n">
        <v>7.92</v>
      </c>
      <c r="G136" t="n">
        <v>118.76</v>
      </c>
      <c r="H136" t="n">
        <v>2.17</v>
      </c>
      <c r="I136" t="n">
        <v>4</v>
      </c>
      <c r="J136" t="n">
        <v>283.67</v>
      </c>
      <c r="K136" t="n">
        <v>56.94</v>
      </c>
      <c r="L136" t="n">
        <v>34.5</v>
      </c>
      <c r="M136" t="n">
        <v>2</v>
      </c>
      <c r="N136" t="n">
        <v>77.23</v>
      </c>
      <c r="O136" t="n">
        <v>35220.61</v>
      </c>
      <c r="P136" t="n">
        <v>107.53</v>
      </c>
      <c r="Q136" t="n">
        <v>198.05</v>
      </c>
      <c r="R136" t="n">
        <v>29.3</v>
      </c>
      <c r="S136" t="n">
        <v>21.27</v>
      </c>
      <c r="T136" t="n">
        <v>1317.59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249.0538384040726</v>
      </c>
      <c r="AB136" t="n">
        <v>340.7664491841854</v>
      </c>
      <c r="AC136" t="n">
        <v>308.2441775428636</v>
      </c>
      <c r="AD136" t="n">
        <v>249053.8384040726</v>
      </c>
      <c r="AE136" t="n">
        <v>340766.4491841854</v>
      </c>
      <c r="AF136" t="n">
        <v>3.535227191631372e-06</v>
      </c>
      <c r="AG136" t="n">
        <v>9.331597222222221</v>
      </c>
      <c r="AH136" t="n">
        <v>308244.1775428635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9.2966</v>
      </c>
      <c r="E137" t="n">
        <v>10.76</v>
      </c>
      <c r="F137" t="n">
        <v>7.92</v>
      </c>
      <c r="G137" t="n">
        <v>118.8</v>
      </c>
      <c r="H137" t="n">
        <v>2.18</v>
      </c>
      <c r="I137" t="n">
        <v>4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107.4</v>
      </c>
      <c r="Q137" t="n">
        <v>198.05</v>
      </c>
      <c r="R137" t="n">
        <v>29.43</v>
      </c>
      <c r="S137" t="n">
        <v>21.27</v>
      </c>
      <c r="T137" t="n">
        <v>1384.53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249.0021890553994</v>
      </c>
      <c r="AB137" t="n">
        <v>340.6957802667223</v>
      </c>
      <c r="AC137" t="n">
        <v>308.1802531676988</v>
      </c>
      <c r="AD137" t="n">
        <v>249002.1890553994</v>
      </c>
      <c r="AE137" t="n">
        <v>340695.7802667223</v>
      </c>
      <c r="AF137" t="n">
        <v>3.534238763519465e-06</v>
      </c>
      <c r="AG137" t="n">
        <v>9.340277777777779</v>
      </c>
      <c r="AH137" t="n">
        <v>308180.2531676987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9.2973</v>
      </c>
      <c r="E138" t="n">
        <v>10.76</v>
      </c>
      <c r="F138" t="n">
        <v>7.92</v>
      </c>
      <c r="G138" t="n">
        <v>118.79</v>
      </c>
      <c r="H138" t="n">
        <v>2.19</v>
      </c>
      <c r="I138" t="n">
        <v>4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107.26</v>
      </c>
      <c r="Q138" t="n">
        <v>198.05</v>
      </c>
      <c r="R138" t="n">
        <v>29.37</v>
      </c>
      <c r="S138" t="n">
        <v>21.27</v>
      </c>
      <c r="T138" t="n">
        <v>1350.67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248.9136653064972</v>
      </c>
      <c r="AB138" t="n">
        <v>340.5746581680822</v>
      </c>
      <c r="AC138" t="n">
        <v>308.0706907921568</v>
      </c>
      <c r="AD138" t="n">
        <v>248913.6653064972</v>
      </c>
      <c r="AE138" t="n">
        <v>340574.6581680822</v>
      </c>
      <c r="AF138" t="n">
        <v>3.534504878780363e-06</v>
      </c>
      <c r="AG138" t="n">
        <v>9.340277777777779</v>
      </c>
      <c r="AH138" t="n">
        <v>308070.6907921568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9.2958</v>
      </c>
      <c r="E139" t="n">
        <v>10.76</v>
      </c>
      <c r="F139" t="n">
        <v>7.92</v>
      </c>
      <c r="G139" t="n">
        <v>118.82</v>
      </c>
      <c r="H139" t="n">
        <v>2.2</v>
      </c>
      <c r="I139" t="n">
        <v>4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107.07</v>
      </c>
      <c r="Q139" t="n">
        <v>198.05</v>
      </c>
      <c r="R139" t="n">
        <v>29.37</v>
      </c>
      <c r="S139" t="n">
        <v>21.27</v>
      </c>
      <c r="T139" t="n">
        <v>1355.15</v>
      </c>
      <c r="U139" t="n">
        <v>0.72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248.816518981982</v>
      </c>
      <c r="AB139" t="n">
        <v>340.4417382810872</v>
      </c>
      <c r="AC139" t="n">
        <v>307.9504565926223</v>
      </c>
      <c r="AD139" t="n">
        <v>248816.518981982</v>
      </c>
      <c r="AE139" t="n">
        <v>340441.7382810873</v>
      </c>
      <c r="AF139" t="n">
        <v>3.533934631792725e-06</v>
      </c>
      <c r="AG139" t="n">
        <v>9.340277777777779</v>
      </c>
      <c r="AH139" t="n">
        <v>307950.4565926223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9.304500000000001</v>
      </c>
      <c r="E140" t="n">
        <v>10.75</v>
      </c>
      <c r="F140" t="n">
        <v>7.91</v>
      </c>
      <c r="G140" t="n">
        <v>118.67</v>
      </c>
      <c r="H140" t="n">
        <v>2.21</v>
      </c>
      <c r="I140" t="n">
        <v>4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106.73</v>
      </c>
      <c r="Q140" t="n">
        <v>198.05</v>
      </c>
      <c r="R140" t="n">
        <v>29.02</v>
      </c>
      <c r="S140" t="n">
        <v>21.27</v>
      </c>
      <c r="T140" t="n">
        <v>1179.2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248.5052364655531</v>
      </c>
      <c r="AB140" t="n">
        <v>340.0158278092939</v>
      </c>
      <c r="AC140" t="n">
        <v>307.5651944184877</v>
      </c>
      <c r="AD140" t="n">
        <v>248505.2364655531</v>
      </c>
      <c r="AE140" t="n">
        <v>340015.8278092939</v>
      </c>
      <c r="AF140" t="n">
        <v>3.537242064321028e-06</v>
      </c>
      <c r="AG140" t="n">
        <v>9.331597222222221</v>
      </c>
      <c r="AH140" t="n">
        <v>307565.1944184877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9.307399999999999</v>
      </c>
      <c r="E141" t="n">
        <v>10.74</v>
      </c>
      <c r="F141" t="n">
        <v>7.91</v>
      </c>
      <c r="G141" t="n">
        <v>118.62</v>
      </c>
      <c r="H141" t="n">
        <v>2.22</v>
      </c>
      <c r="I141" t="n">
        <v>4</v>
      </c>
      <c r="J141" t="n">
        <v>286.17</v>
      </c>
      <c r="K141" t="n">
        <v>56.94</v>
      </c>
      <c r="L141" t="n">
        <v>35.75</v>
      </c>
      <c r="M141" t="n">
        <v>2</v>
      </c>
      <c r="N141" t="n">
        <v>78.48</v>
      </c>
      <c r="O141" t="n">
        <v>35528.95</v>
      </c>
      <c r="P141" t="n">
        <v>106.22</v>
      </c>
      <c r="Q141" t="n">
        <v>198.05</v>
      </c>
      <c r="R141" t="n">
        <v>28.97</v>
      </c>
      <c r="S141" t="n">
        <v>21.27</v>
      </c>
      <c r="T141" t="n">
        <v>1155.14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248.1799764445864</v>
      </c>
      <c r="AB141" t="n">
        <v>339.5707926991482</v>
      </c>
      <c r="AC141" t="n">
        <v>307.1626328346435</v>
      </c>
      <c r="AD141" t="n">
        <v>248179.9764445864</v>
      </c>
      <c r="AE141" t="n">
        <v>339570.7926991482</v>
      </c>
      <c r="AF141" t="n">
        <v>3.538344541830461e-06</v>
      </c>
      <c r="AG141" t="n">
        <v>9.322916666666666</v>
      </c>
      <c r="AH141" t="n">
        <v>307162.6328346435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9.3026</v>
      </c>
      <c r="E142" t="n">
        <v>10.75</v>
      </c>
      <c r="F142" t="n">
        <v>7.91</v>
      </c>
      <c r="G142" t="n">
        <v>118.7</v>
      </c>
      <c r="H142" t="n">
        <v>2.24</v>
      </c>
      <c r="I142" t="n">
        <v>4</v>
      </c>
      <c r="J142" t="n">
        <v>286.68</v>
      </c>
      <c r="K142" t="n">
        <v>56.94</v>
      </c>
      <c r="L142" t="n">
        <v>36</v>
      </c>
      <c r="M142" t="n">
        <v>2</v>
      </c>
      <c r="N142" t="n">
        <v>78.73</v>
      </c>
      <c r="O142" t="n">
        <v>35591.05</v>
      </c>
      <c r="P142" t="n">
        <v>106.07</v>
      </c>
      <c r="Q142" t="n">
        <v>198.05</v>
      </c>
      <c r="R142" t="n">
        <v>29.19</v>
      </c>
      <c r="S142" t="n">
        <v>21.27</v>
      </c>
      <c r="T142" t="n">
        <v>1261.59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248.1368837980316</v>
      </c>
      <c r="AB142" t="n">
        <v>339.5118314390185</v>
      </c>
      <c r="AC142" t="n">
        <v>307.1092987544279</v>
      </c>
      <c r="AD142" t="n">
        <v>248136.8837980316</v>
      </c>
      <c r="AE142" t="n">
        <v>339511.8314390185</v>
      </c>
      <c r="AF142" t="n">
        <v>3.536519751470019e-06</v>
      </c>
      <c r="AG142" t="n">
        <v>9.331597222222221</v>
      </c>
      <c r="AH142" t="n">
        <v>307109.2987544279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9.2942</v>
      </c>
      <c r="E143" t="n">
        <v>10.76</v>
      </c>
      <c r="F143" t="n">
        <v>7.92</v>
      </c>
      <c r="G143" t="n">
        <v>118.85</v>
      </c>
      <c r="H143" t="n">
        <v>2.25</v>
      </c>
      <c r="I143" t="n">
        <v>4</v>
      </c>
      <c r="J143" t="n">
        <v>287.18</v>
      </c>
      <c r="K143" t="n">
        <v>56.94</v>
      </c>
      <c r="L143" t="n">
        <v>36.25</v>
      </c>
      <c r="M143" t="n">
        <v>2</v>
      </c>
      <c r="N143" t="n">
        <v>78.98999999999999</v>
      </c>
      <c r="O143" t="n">
        <v>35653.12</v>
      </c>
      <c r="P143" t="n">
        <v>105.84</v>
      </c>
      <c r="Q143" t="n">
        <v>198.05</v>
      </c>
      <c r="R143" t="n">
        <v>29.46</v>
      </c>
      <c r="S143" t="n">
        <v>21.27</v>
      </c>
      <c r="T143" t="n">
        <v>1399.09</v>
      </c>
      <c r="U143" t="n">
        <v>0.72</v>
      </c>
      <c r="V143" t="n">
        <v>0.77</v>
      </c>
      <c r="W143" t="n">
        <v>0.12</v>
      </c>
      <c r="X143" t="n">
        <v>0.07000000000000001</v>
      </c>
      <c r="Y143" t="n">
        <v>1</v>
      </c>
      <c r="Z143" t="n">
        <v>10</v>
      </c>
      <c r="AA143" t="n">
        <v>248.1113354059635</v>
      </c>
      <c r="AB143" t="n">
        <v>339.4768750018754</v>
      </c>
      <c r="AC143" t="n">
        <v>307.0776785105841</v>
      </c>
      <c r="AD143" t="n">
        <v>248111.3354059635</v>
      </c>
      <c r="AE143" t="n">
        <v>339476.8750018755</v>
      </c>
      <c r="AF143" t="n">
        <v>3.533326368339244e-06</v>
      </c>
      <c r="AG143" t="n">
        <v>9.340277777777779</v>
      </c>
      <c r="AH143" t="n">
        <v>307077.6785105841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9.2958</v>
      </c>
      <c r="E144" t="n">
        <v>10.76</v>
      </c>
      <c r="F144" t="n">
        <v>7.92</v>
      </c>
      <c r="G144" t="n">
        <v>118.82</v>
      </c>
      <c r="H144" t="n">
        <v>2.26</v>
      </c>
      <c r="I144" t="n">
        <v>4</v>
      </c>
      <c r="J144" t="n">
        <v>287.68</v>
      </c>
      <c r="K144" t="n">
        <v>56.94</v>
      </c>
      <c r="L144" t="n">
        <v>36.5</v>
      </c>
      <c r="M144" t="n">
        <v>2</v>
      </c>
      <c r="N144" t="n">
        <v>79.23999999999999</v>
      </c>
      <c r="O144" t="n">
        <v>35715.3</v>
      </c>
      <c r="P144" t="n">
        <v>105.62</v>
      </c>
      <c r="Q144" t="n">
        <v>198.05</v>
      </c>
      <c r="R144" t="n">
        <v>29.42</v>
      </c>
      <c r="S144" t="n">
        <v>21.27</v>
      </c>
      <c r="T144" t="n">
        <v>1379.34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247.967658214529</v>
      </c>
      <c r="AB144" t="n">
        <v>339.2802895299645</v>
      </c>
      <c r="AC144" t="n">
        <v>306.8998548802029</v>
      </c>
      <c r="AD144" t="n">
        <v>247967.658214529</v>
      </c>
      <c r="AE144" t="n">
        <v>339280.2895299646</v>
      </c>
      <c r="AF144" t="n">
        <v>3.533934631792725e-06</v>
      </c>
      <c r="AG144" t="n">
        <v>9.340277777777779</v>
      </c>
      <c r="AH144" t="n">
        <v>306899.8548802029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9.295400000000001</v>
      </c>
      <c r="E145" t="n">
        <v>10.76</v>
      </c>
      <c r="F145" t="n">
        <v>7.92</v>
      </c>
      <c r="G145" t="n">
        <v>118.83</v>
      </c>
      <c r="H145" t="n">
        <v>2.27</v>
      </c>
      <c r="I145" t="n">
        <v>4</v>
      </c>
      <c r="J145" t="n">
        <v>288.19</v>
      </c>
      <c r="K145" t="n">
        <v>56.94</v>
      </c>
      <c r="L145" t="n">
        <v>36.75</v>
      </c>
      <c r="M145" t="n">
        <v>2</v>
      </c>
      <c r="N145" t="n">
        <v>79.5</v>
      </c>
      <c r="O145" t="n">
        <v>35777.58</v>
      </c>
      <c r="P145" t="n">
        <v>105.26</v>
      </c>
      <c r="Q145" t="n">
        <v>198.05</v>
      </c>
      <c r="R145" t="n">
        <v>29.46</v>
      </c>
      <c r="S145" t="n">
        <v>21.27</v>
      </c>
      <c r="T145" t="n">
        <v>1398.65</v>
      </c>
      <c r="U145" t="n">
        <v>0.72</v>
      </c>
      <c r="V145" t="n">
        <v>0.77</v>
      </c>
      <c r="W145" t="n">
        <v>0.11</v>
      </c>
      <c r="X145" t="n">
        <v>0.07000000000000001</v>
      </c>
      <c r="Y145" t="n">
        <v>1</v>
      </c>
      <c r="Z145" t="n">
        <v>10</v>
      </c>
      <c r="AA145" t="n">
        <v>247.7606126148635</v>
      </c>
      <c r="AB145" t="n">
        <v>338.9970006062952</v>
      </c>
      <c r="AC145" t="n">
        <v>306.6436026538099</v>
      </c>
      <c r="AD145" t="n">
        <v>247760.6126148635</v>
      </c>
      <c r="AE145" t="n">
        <v>338997.0006062952</v>
      </c>
      <c r="AF145" t="n">
        <v>3.533782565929355e-06</v>
      </c>
      <c r="AG145" t="n">
        <v>9.340277777777779</v>
      </c>
      <c r="AH145" t="n">
        <v>306643.6026538099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9.297499999999999</v>
      </c>
      <c r="E146" t="n">
        <v>10.76</v>
      </c>
      <c r="F146" t="n">
        <v>7.92</v>
      </c>
      <c r="G146" t="n">
        <v>118.79</v>
      </c>
      <c r="H146" t="n">
        <v>2.28</v>
      </c>
      <c r="I146" t="n">
        <v>4</v>
      </c>
      <c r="J146" t="n">
        <v>288.7</v>
      </c>
      <c r="K146" t="n">
        <v>56.94</v>
      </c>
      <c r="L146" t="n">
        <v>37</v>
      </c>
      <c r="M146" t="n">
        <v>2</v>
      </c>
      <c r="N146" t="n">
        <v>79.75</v>
      </c>
      <c r="O146" t="n">
        <v>35839.97</v>
      </c>
      <c r="P146" t="n">
        <v>105.09</v>
      </c>
      <c r="Q146" t="n">
        <v>198.05</v>
      </c>
      <c r="R146" t="n">
        <v>29.35</v>
      </c>
      <c r="S146" t="n">
        <v>21.27</v>
      </c>
      <c r="T146" t="n">
        <v>1341.83</v>
      </c>
      <c r="U146" t="n">
        <v>0.72</v>
      </c>
      <c r="V146" t="n">
        <v>0.77</v>
      </c>
      <c r="W146" t="n">
        <v>0.11</v>
      </c>
      <c r="X146" t="n">
        <v>0.07000000000000001</v>
      </c>
      <c r="Y146" t="n">
        <v>1</v>
      </c>
      <c r="Z146" t="n">
        <v>10</v>
      </c>
      <c r="AA146" t="n">
        <v>247.6416560566767</v>
      </c>
      <c r="AB146" t="n">
        <v>338.8342389953912</v>
      </c>
      <c r="AC146" t="n">
        <v>306.4963747826132</v>
      </c>
      <c r="AD146" t="n">
        <v>247641.6560566767</v>
      </c>
      <c r="AE146" t="n">
        <v>338834.2389953912</v>
      </c>
      <c r="AF146" t="n">
        <v>3.534580911712048e-06</v>
      </c>
      <c r="AG146" t="n">
        <v>9.340277777777779</v>
      </c>
      <c r="AH146" t="n">
        <v>306496.3747826132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9.363300000000001</v>
      </c>
      <c r="E147" t="n">
        <v>10.68</v>
      </c>
      <c r="F147" t="n">
        <v>7.89</v>
      </c>
      <c r="G147" t="n">
        <v>157.75</v>
      </c>
      <c r="H147" t="n">
        <v>2.29</v>
      </c>
      <c r="I147" t="n">
        <v>3</v>
      </c>
      <c r="J147" t="n">
        <v>289.2</v>
      </c>
      <c r="K147" t="n">
        <v>56.94</v>
      </c>
      <c r="L147" t="n">
        <v>37.25</v>
      </c>
      <c r="M147" t="n">
        <v>1</v>
      </c>
      <c r="N147" t="n">
        <v>80.01000000000001</v>
      </c>
      <c r="O147" t="n">
        <v>35902.46</v>
      </c>
      <c r="P147" t="n">
        <v>104.13</v>
      </c>
      <c r="Q147" t="n">
        <v>198.05</v>
      </c>
      <c r="R147" t="n">
        <v>28.29</v>
      </c>
      <c r="S147" t="n">
        <v>21.27</v>
      </c>
      <c r="T147" t="n">
        <v>815.84</v>
      </c>
      <c r="U147" t="n">
        <v>0.75</v>
      </c>
      <c r="V147" t="n">
        <v>0.77</v>
      </c>
      <c r="W147" t="n">
        <v>0.11</v>
      </c>
      <c r="X147" t="n">
        <v>0.03</v>
      </c>
      <c r="Y147" t="n">
        <v>1</v>
      </c>
      <c r="Z147" t="n">
        <v>10</v>
      </c>
      <c r="AA147" t="n">
        <v>246.3871515085941</v>
      </c>
      <c r="AB147" t="n">
        <v>337.1177705278707</v>
      </c>
      <c r="AC147" t="n">
        <v>304.9437236565537</v>
      </c>
      <c r="AD147" t="n">
        <v>246387.151508594</v>
      </c>
      <c r="AE147" t="n">
        <v>337117.7705278707</v>
      </c>
      <c r="AF147" t="n">
        <v>3.559595746236453e-06</v>
      </c>
      <c r="AG147" t="n">
        <v>9.270833333333334</v>
      </c>
      <c r="AH147" t="n">
        <v>304943.7236565537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9.365500000000001</v>
      </c>
      <c r="E148" t="n">
        <v>10.68</v>
      </c>
      <c r="F148" t="n">
        <v>7.88</v>
      </c>
      <c r="G148" t="n">
        <v>157.7</v>
      </c>
      <c r="H148" t="n">
        <v>2.31</v>
      </c>
      <c r="I148" t="n">
        <v>3</v>
      </c>
      <c r="J148" t="n">
        <v>289.71</v>
      </c>
      <c r="K148" t="n">
        <v>56.94</v>
      </c>
      <c r="L148" t="n">
        <v>37.5</v>
      </c>
      <c r="M148" t="n">
        <v>1</v>
      </c>
      <c r="N148" t="n">
        <v>80.27</v>
      </c>
      <c r="O148" t="n">
        <v>35965.05</v>
      </c>
      <c r="P148" t="n">
        <v>104.22</v>
      </c>
      <c r="Q148" t="n">
        <v>198.05</v>
      </c>
      <c r="R148" t="n">
        <v>28.19</v>
      </c>
      <c r="S148" t="n">
        <v>21.27</v>
      </c>
      <c r="T148" t="n">
        <v>769.54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246.3888325975856</v>
      </c>
      <c r="AB148" t="n">
        <v>337.1200706679934</v>
      </c>
      <c r="AC148" t="n">
        <v>304.9458042745313</v>
      </c>
      <c r="AD148" t="n">
        <v>246388.8325975856</v>
      </c>
      <c r="AE148" t="n">
        <v>337120.0706679934</v>
      </c>
      <c r="AF148" t="n">
        <v>3.56043210848499e-06</v>
      </c>
      <c r="AG148" t="n">
        <v>9.270833333333334</v>
      </c>
      <c r="AH148" t="n">
        <v>304945.8042745313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9.3665</v>
      </c>
      <c r="E149" t="n">
        <v>10.68</v>
      </c>
      <c r="F149" t="n">
        <v>7.88</v>
      </c>
      <c r="G149" t="n">
        <v>157.68</v>
      </c>
      <c r="H149" t="n">
        <v>2.32</v>
      </c>
      <c r="I149" t="n">
        <v>3</v>
      </c>
      <c r="J149" t="n">
        <v>290.22</v>
      </c>
      <c r="K149" t="n">
        <v>56.94</v>
      </c>
      <c r="L149" t="n">
        <v>37.75</v>
      </c>
      <c r="M149" t="n">
        <v>1</v>
      </c>
      <c r="N149" t="n">
        <v>80.52</v>
      </c>
      <c r="O149" t="n">
        <v>36027.75</v>
      </c>
      <c r="P149" t="n">
        <v>104.3</v>
      </c>
      <c r="Q149" t="n">
        <v>198.05</v>
      </c>
      <c r="R149" t="n">
        <v>28.21</v>
      </c>
      <c r="S149" t="n">
        <v>21.27</v>
      </c>
      <c r="T149" t="n">
        <v>779.1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246.4262640787724</v>
      </c>
      <c r="AB149" t="n">
        <v>337.1712860719135</v>
      </c>
      <c r="AC149" t="n">
        <v>304.9921317521827</v>
      </c>
      <c r="AD149" t="n">
        <v>246426.2640787725</v>
      </c>
      <c r="AE149" t="n">
        <v>337171.2860719135</v>
      </c>
      <c r="AF149" t="n">
        <v>3.560812273143415e-06</v>
      </c>
      <c r="AG149" t="n">
        <v>9.270833333333334</v>
      </c>
      <c r="AH149" t="n">
        <v>304992.1317521827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9.3643</v>
      </c>
      <c r="E150" t="n">
        <v>10.68</v>
      </c>
      <c r="F150" t="n">
        <v>7.89</v>
      </c>
      <c r="G150" t="n">
        <v>157.73</v>
      </c>
      <c r="H150" t="n">
        <v>2.33</v>
      </c>
      <c r="I150" t="n">
        <v>3</v>
      </c>
      <c r="J150" t="n">
        <v>290.73</v>
      </c>
      <c r="K150" t="n">
        <v>56.94</v>
      </c>
      <c r="L150" t="n">
        <v>38</v>
      </c>
      <c r="M150" t="n">
        <v>1</v>
      </c>
      <c r="N150" t="n">
        <v>80.78</v>
      </c>
      <c r="O150" t="n">
        <v>36090.56</v>
      </c>
      <c r="P150" t="n">
        <v>104.44</v>
      </c>
      <c r="Q150" t="n">
        <v>198.05</v>
      </c>
      <c r="R150" t="n">
        <v>28.3</v>
      </c>
      <c r="S150" t="n">
        <v>21.27</v>
      </c>
      <c r="T150" t="n">
        <v>824.24</v>
      </c>
      <c r="U150" t="n">
        <v>0.75</v>
      </c>
      <c r="V150" t="n">
        <v>0.77</v>
      </c>
      <c r="W150" t="n">
        <v>0.11</v>
      </c>
      <c r="X150" t="n">
        <v>0.03</v>
      </c>
      <c r="Y150" t="n">
        <v>1</v>
      </c>
      <c r="Z150" t="n">
        <v>10</v>
      </c>
      <c r="AA150" t="n">
        <v>246.5582538995924</v>
      </c>
      <c r="AB150" t="n">
        <v>337.3518803677392</v>
      </c>
      <c r="AC150" t="n">
        <v>305.1554903818805</v>
      </c>
      <c r="AD150" t="n">
        <v>246558.2538995924</v>
      </c>
      <c r="AE150" t="n">
        <v>337351.8803677392</v>
      </c>
      <c r="AF150" t="n">
        <v>3.559975910894878e-06</v>
      </c>
      <c r="AG150" t="n">
        <v>9.270833333333334</v>
      </c>
      <c r="AH150" t="n">
        <v>305155.4903818805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9.3611</v>
      </c>
      <c r="E151" t="n">
        <v>10.68</v>
      </c>
      <c r="F151" t="n">
        <v>7.89</v>
      </c>
      <c r="G151" t="n">
        <v>157.8</v>
      </c>
      <c r="H151" t="n">
        <v>2.34</v>
      </c>
      <c r="I151" t="n">
        <v>3</v>
      </c>
      <c r="J151" t="n">
        <v>291.24</v>
      </c>
      <c r="K151" t="n">
        <v>56.94</v>
      </c>
      <c r="L151" t="n">
        <v>38.25</v>
      </c>
      <c r="M151" t="n">
        <v>1</v>
      </c>
      <c r="N151" t="n">
        <v>81.04000000000001</v>
      </c>
      <c r="O151" t="n">
        <v>36153.47</v>
      </c>
      <c r="P151" t="n">
        <v>104.62</v>
      </c>
      <c r="Q151" t="n">
        <v>198.05</v>
      </c>
      <c r="R151" t="n">
        <v>28.44</v>
      </c>
      <c r="S151" t="n">
        <v>21.27</v>
      </c>
      <c r="T151" t="n">
        <v>893.16</v>
      </c>
      <c r="U151" t="n">
        <v>0.75</v>
      </c>
      <c r="V151" t="n">
        <v>0.77</v>
      </c>
      <c r="W151" t="n">
        <v>0.11</v>
      </c>
      <c r="X151" t="n">
        <v>0.04</v>
      </c>
      <c r="Y151" t="n">
        <v>1</v>
      </c>
      <c r="Z151" t="n">
        <v>10</v>
      </c>
      <c r="AA151" t="n">
        <v>246.691925133106</v>
      </c>
      <c r="AB151" t="n">
        <v>337.5347752465911</v>
      </c>
      <c r="AC151" t="n">
        <v>305.3209300301893</v>
      </c>
      <c r="AD151" t="n">
        <v>246691.925133106</v>
      </c>
      <c r="AE151" t="n">
        <v>337534.7752465911</v>
      </c>
      <c r="AF151" t="n">
        <v>3.558759383987916e-06</v>
      </c>
      <c r="AG151" t="n">
        <v>9.270833333333334</v>
      </c>
      <c r="AH151" t="n">
        <v>305320.9300301893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9.357200000000001</v>
      </c>
      <c r="E152" t="n">
        <v>10.69</v>
      </c>
      <c r="F152" t="n">
        <v>7.89</v>
      </c>
      <c r="G152" t="n">
        <v>157.89</v>
      </c>
      <c r="H152" t="n">
        <v>2.35</v>
      </c>
      <c r="I152" t="n">
        <v>3</v>
      </c>
      <c r="J152" t="n">
        <v>291.75</v>
      </c>
      <c r="K152" t="n">
        <v>56.94</v>
      </c>
      <c r="L152" t="n">
        <v>38.5</v>
      </c>
      <c r="M152" t="n">
        <v>1</v>
      </c>
      <c r="N152" t="n">
        <v>81.31</v>
      </c>
      <c r="O152" t="n">
        <v>36216.49</v>
      </c>
      <c r="P152" t="n">
        <v>104.96</v>
      </c>
      <c r="Q152" t="n">
        <v>198.05</v>
      </c>
      <c r="R152" t="n">
        <v>28.6</v>
      </c>
      <c r="S152" t="n">
        <v>21.27</v>
      </c>
      <c r="T152" t="n">
        <v>974.38</v>
      </c>
      <c r="U152" t="n">
        <v>0.74</v>
      </c>
      <c r="V152" t="n">
        <v>0.77</v>
      </c>
      <c r="W152" t="n">
        <v>0.11</v>
      </c>
      <c r="X152" t="n">
        <v>0.04</v>
      </c>
      <c r="Y152" t="n">
        <v>1</v>
      </c>
      <c r="Z152" t="n">
        <v>10</v>
      </c>
      <c r="AA152" t="n">
        <v>246.9251136263789</v>
      </c>
      <c r="AB152" t="n">
        <v>337.8538340306372</v>
      </c>
      <c r="AC152" t="n">
        <v>305.609538291688</v>
      </c>
      <c r="AD152" t="n">
        <v>246925.1136263789</v>
      </c>
      <c r="AE152" t="n">
        <v>337853.8340306372</v>
      </c>
      <c r="AF152" t="n">
        <v>3.557276741820057e-06</v>
      </c>
      <c r="AG152" t="n">
        <v>9.279513888888889</v>
      </c>
      <c r="AH152" t="n">
        <v>305609.538291688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9.355499999999999</v>
      </c>
      <c r="E153" t="n">
        <v>10.69</v>
      </c>
      <c r="F153" t="n">
        <v>7.9</v>
      </c>
      <c r="G153" t="n">
        <v>157.93</v>
      </c>
      <c r="H153" t="n">
        <v>2.36</v>
      </c>
      <c r="I153" t="n">
        <v>3</v>
      </c>
      <c r="J153" t="n">
        <v>292.26</v>
      </c>
      <c r="K153" t="n">
        <v>56.94</v>
      </c>
      <c r="L153" t="n">
        <v>38.75</v>
      </c>
      <c r="M153" t="n">
        <v>1</v>
      </c>
      <c r="N153" t="n">
        <v>81.56999999999999</v>
      </c>
      <c r="O153" t="n">
        <v>36279.61</v>
      </c>
      <c r="P153" t="n">
        <v>105.1</v>
      </c>
      <c r="Q153" t="n">
        <v>198.05</v>
      </c>
      <c r="R153" t="n">
        <v>28.61</v>
      </c>
      <c r="S153" t="n">
        <v>21.27</v>
      </c>
      <c r="T153" t="n">
        <v>976.39</v>
      </c>
      <c r="U153" t="n">
        <v>0.74</v>
      </c>
      <c r="V153" t="n">
        <v>0.77</v>
      </c>
      <c r="W153" t="n">
        <v>0.11</v>
      </c>
      <c r="X153" t="n">
        <v>0.04</v>
      </c>
      <c r="Y153" t="n">
        <v>1</v>
      </c>
      <c r="Z153" t="n">
        <v>10</v>
      </c>
      <c r="AA153" t="n">
        <v>247.0527865726869</v>
      </c>
      <c r="AB153" t="n">
        <v>338.0285217883085</v>
      </c>
      <c r="AC153" t="n">
        <v>305.767554094943</v>
      </c>
      <c r="AD153" t="n">
        <v>247052.7865726869</v>
      </c>
      <c r="AE153" t="n">
        <v>338028.5217883085</v>
      </c>
      <c r="AF153" t="n">
        <v>3.556630461900733e-06</v>
      </c>
      <c r="AG153" t="n">
        <v>9.279513888888889</v>
      </c>
      <c r="AH153" t="n">
        <v>305767.554094943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9.3604</v>
      </c>
      <c r="E154" t="n">
        <v>10.68</v>
      </c>
      <c r="F154" t="n">
        <v>7.89</v>
      </c>
      <c r="G154" t="n">
        <v>157.82</v>
      </c>
      <c r="H154" t="n">
        <v>2.37</v>
      </c>
      <c r="I154" t="n">
        <v>3</v>
      </c>
      <c r="J154" t="n">
        <v>292.77</v>
      </c>
      <c r="K154" t="n">
        <v>56.94</v>
      </c>
      <c r="L154" t="n">
        <v>39</v>
      </c>
      <c r="M154" t="n">
        <v>1</v>
      </c>
      <c r="N154" t="n">
        <v>81.83</v>
      </c>
      <c r="O154" t="n">
        <v>36342.85</v>
      </c>
      <c r="P154" t="n">
        <v>105.25</v>
      </c>
      <c r="Q154" t="n">
        <v>198.05</v>
      </c>
      <c r="R154" t="n">
        <v>28.41</v>
      </c>
      <c r="S154" t="n">
        <v>21.27</v>
      </c>
      <c r="T154" t="n">
        <v>880.04</v>
      </c>
      <c r="U154" t="n">
        <v>0.75</v>
      </c>
      <c r="V154" t="n">
        <v>0.77</v>
      </c>
      <c r="W154" t="n">
        <v>0.11</v>
      </c>
      <c r="X154" t="n">
        <v>0.04</v>
      </c>
      <c r="Y154" t="n">
        <v>1</v>
      </c>
      <c r="Z154" t="n">
        <v>10</v>
      </c>
      <c r="AA154" t="n">
        <v>247.0645560424403</v>
      </c>
      <c r="AB154" t="n">
        <v>338.0446252960575</v>
      </c>
      <c r="AC154" t="n">
        <v>305.7821207065139</v>
      </c>
      <c r="AD154" t="n">
        <v>247064.5560424403</v>
      </c>
      <c r="AE154" t="n">
        <v>338044.6252960575</v>
      </c>
      <c r="AF154" t="n">
        <v>3.558493268727019e-06</v>
      </c>
      <c r="AG154" t="n">
        <v>9.270833333333334</v>
      </c>
      <c r="AH154" t="n">
        <v>305782.1207065139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9.363799999999999</v>
      </c>
      <c r="E155" t="n">
        <v>10.68</v>
      </c>
      <c r="F155" t="n">
        <v>7.89</v>
      </c>
      <c r="G155" t="n">
        <v>157.74</v>
      </c>
      <c r="H155" t="n">
        <v>2.38</v>
      </c>
      <c r="I155" t="n">
        <v>3</v>
      </c>
      <c r="J155" t="n">
        <v>293.29</v>
      </c>
      <c r="K155" t="n">
        <v>56.94</v>
      </c>
      <c r="L155" t="n">
        <v>39.25</v>
      </c>
      <c r="M155" t="n">
        <v>1</v>
      </c>
      <c r="N155" t="n">
        <v>82.09</v>
      </c>
      <c r="O155" t="n">
        <v>36406.19</v>
      </c>
      <c r="P155" t="n">
        <v>105.34</v>
      </c>
      <c r="Q155" t="n">
        <v>198.05</v>
      </c>
      <c r="R155" t="n">
        <v>28.27</v>
      </c>
      <c r="S155" t="n">
        <v>21.27</v>
      </c>
      <c r="T155" t="n">
        <v>807.0700000000001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247.0858415007078</v>
      </c>
      <c r="AB155" t="n">
        <v>338.0737489991072</v>
      </c>
      <c r="AC155" t="n">
        <v>305.8084648842199</v>
      </c>
      <c r="AD155" t="n">
        <v>247085.8415007078</v>
      </c>
      <c r="AE155" t="n">
        <v>338073.7489991072</v>
      </c>
      <c r="AF155" t="n">
        <v>3.559785828565666e-06</v>
      </c>
      <c r="AG155" t="n">
        <v>9.270833333333334</v>
      </c>
      <c r="AH155" t="n">
        <v>305808.4648842199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9.3652</v>
      </c>
      <c r="E156" t="n">
        <v>10.68</v>
      </c>
      <c r="F156" t="n">
        <v>7.89</v>
      </c>
      <c r="G156" t="n">
        <v>157.71</v>
      </c>
      <c r="H156" t="n">
        <v>2.39</v>
      </c>
      <c r="I156" t="n">
        <v>3</v>
      </c>
      <c r="J156" t="n">
        <v>293.8</v>
      </c>
      <c r="K156" t="n">
        <v>56.94</v>
      </c>
      <c r="L156" t="n">
        <v>39.5</v>
      </c>
      <c r="M156" t="n">
        <v>1</v>
      </c>
      <c r="N156" t="n">
        <v>82.36</v>
      </c>
      <c r="O156" t="n">
        <v>36469.64</v>
      </c>
      <c r="P156" t="n">
        <v>105.56</v>
      </c>
      <c r="Q156" t="n">
        <v>198.05</v>
      </c>
      <c r="R156" t="n">
        <v>28.21</v>
      </c>
      <c r="S156" t="n">
        <v>21.27</v>
      </c>
      <c r="T156" t="n">
        <v>778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247.200905617728</v>
      </c>
      <c r="AB156" t="n">
        <v>338.2311848002848</v>
      </c>
      <c r="AC156" t="n">
        <v>305.9508752334957</v>
      </c>
      <c r="AD156" t="n">
        <v>247200.905617728</v>
      </c>
      <c r="AE156" t="n">
        <v>338231.1848002848</v>
      </c>
      <c r="AF156" t="n">
        <v>3.560318059087461e-06</v>
      </c>
      <c r="AG156" t="n">
        <v>9.270833333333334</v>
      </c>
      <c r="AH156" t="n">
        <v>305950.8752334957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9.3652</v>
      </c>
      <c r="E157" t="n">
        <v>10.68</v>
      </c>
      <c r="F157" t="n">
        <v>7.89</v>
      </c>
      <c r="G157" t="n">
        <v>157.71</v>
      </c>
      <c r="H157" t="n">
        <v>2.41</v>
      </c>
      <c r="I157" t="n">
        <v>3</v>
      </c>
      <c r="J157" t="n">
        <v>294.32</v>
      </c>
      <c r="K157" t="n">
        <v>56.94</v>
      </c>
      <c r="L157" t="n">
        <v>39.75</v>
      </c>
      <c r="M157" t="n">
        <v>1</v>
      </c>
      <c r="N157" t="n">
        <v>82.62</v>
      </c>
      <c r="O157" t="n">
        <v>36533.2</v>
      </c>
      <c r="P157" t="n">
        <v>105.92</v>
      </c>
      <c r="Q157" t="n">
        <v>198.05</v>
      </c>
      <c r="R157" t="n">
        <v>28.26</v>
      </c>
      <c r="S157" t="n">
        <v>21.27</v>
      </c>
      <c r="T157" t="n">
        <v>802.4400000000001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247.410095499856</v>
      </c>
      <c r="AB157" t="n">
        <v>338.5174076258184</v>
      </c>
      <c r="AC157" t="n">
        <v>306.2097813542767</v>
      </c>
      <c r="AD157" t="n">
        <v>247410.095499856</v>
      </c>
      <c r="AE157" t="n">
        <v>338517.4076258184</v>
      </c>
      <c r="AF157" t="n">
        <v>3.560318059087461e-06</v>
      </c>
      <c r="AG157" t="n">
        <v>9.270833333333334</v>
      </c>
      <c r="AH157" t="n">
        <v>306209.7813542768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9.361800000000001</v>
      </c>
      <c r="E158" t="n">
        <v>10.68</v>
      </c>
      <c r="F158" t="n">
        <v>7.89</v>
      </c>
      <c r="G158" t="n">
        <v>157.78</v>
      </c>
      <c r="H158" t="n">
        <v>2.42</v>
      </c>
      <c r="I158" t="n">
        <v>3</v>
      </c>
      <c r="J158" t="n">
        <v>294.83</v>
      </c>
      <c r="K158" t="n">
        <v>56.94</v>
      </c>
      <c r="L158" t="n">
        <v>40</v>
      </c>
      <c r="M158" t="n">
        <v>1</v>
      </c>
      <c r="N158" t="n">
        <v>82.89</v>
      </c>
      <c r="O158" t="n">
        <v>36596.87</v>
      </c>
      <c r="P158" t="n">
        <v>106.11</v>
      </c>
      <c r="Q158" t="n">
        <v>198.07</v>
      </c>
      <c r="R158" t="n">
        <v>28.37</v>
      </c>
      <c r="S158" t="n">
        <v>21.27</v>
      </c>
      <c r="T158" t="n">
        <v>858.29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247.551693318521</v>
      </c>
      <c r="AB158" t="n">
        <v>338.7111480081707</v>
      </c>
      <c r="AC158" t="n">
        <v>306.3850314264537</v>
      </c>
      <c r="AD158" t="n">
        <v>247551.6933185211</v>
      </c>
      <c r="AE158" t="n">
        <v>338711.1480081707</v>
      </c>
      <c r="AF158" t="n">
        <v>3.559025499248815e-06</v>
      </c>
      <c r="AG158" t="n">
        <v>9.270833333333334</v>
      </c>
      <c r="AH158" t="n">
        <v>306385.0314264537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8.6267</v>
      </c>
      <c r="E2" t="n">
        <v>11.59</v>
      </c>
      <c r="F2" t="n">
        <v>8.84</v>
      </c>
      <c r="G2" t="n">
        <v>10.61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67.55</v>
      </c>
      <c r="Q2" t="n">
        <v>198.15</v>
      </c>
      <c r="R2" t="n">
        <v>57.91</v>
      </c>
      <c r="S2" t="n">
        <v>21.27</v>
      </c>
      <c r="T2" t="n">
        <v>15390.77</v>
      </c>
      <c r="U2" t="n">
        <v>0.37</v>
      </c>
      <c r="V2" t="n">
        <v>0.6899999999999999</v>
      </c>
      <c r="W2" t="n">
        <v>0.19</v>
      </c>
      <c r="X2" t="n">
        <v>0.98</v>
      </c>
      <c r="Y2" t="n">
        <v>1</v>
      </c>
      <c r="Z2" t="n">
        <v>10</v>
      </c>
      <c r="AA2" t="n">
        <v>209.0095708485196</v>
      </c>
      <c r="AB2" t="n">
        <v>285.976115686303</v>
      </c>
      <c r="AC2" t="n">
        <v>258.6829565752856</v>
      </c>
      <c r="AD2" t="n">
        <v>209009.5708485196</v>
      </c>
      <c r="AE2" t="n">
        <v>285976.1156863031</v>
      </c>
      <c r="AF2" t="n">
        <v>4.398213015516345e-06</v>
      </c>
      <c r="AG2" t="n">
        <v>10.06076388888889</v>
      </c>
      <c r="AH2" t="n">
        <v>258682.9565752856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8.9664</v>
      </c>
      <c r="E3" t="n">
        <v>11.15</v>
      </c>
      <c r="F3" t="n">
        <v>8.59</v>
      </c>
      <c r="G3" t="n">
        <v>13.21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37</v>
      </c>
      <c r="N3" t="n">
        <v>9.789999999999999</v>
      </c>
      <c r="O3" t="n">
        <v>10241.25</v>
      </c>
      <c r="P3" t="n">
        <v>65.2</v>
      </c>
      <c r="Q3" t="n">
        <v>198.06</v>
      </c>
      <c r="R3" t="n">
        <v>49.84</v>
      </c>
      <c r="S3" t="n">
        <v>21.27</v>
      </c>
      <c r="T3" t="n">
        <v>11413.64</v>
      </c>
      <c r="U3" t="n">
        <v>0.43</v>
      </c>
      <c r="V3" t="n">
        <v>0.71</v>
      </c>
      <c r="W3" t="n">
        <v>0.17</v>
      </c>
      <c r="X3" t="n">
        <v>0.73</v>
      </c>
      <c r="Y3" t="n">
        <v>1</v>
      </c>
      <c r="Z3" t="n">
        <v>10</v>
      </c>
      <c r="AA3" t="n">
        <v>195.6664306045484</v>
      </c>
      <c r="AB3" t="n">
        <v>267.7194425467088</v>
      </c>
      <c r="AC3" t="n">
        <v>242.1686746967267</v>
      </c>
      <c r="AD3" t="n">
        <v>195666.4306045484</v>
      </c>
      <c r="AE3" t="n">
        <v>267719.4425467087</v>
      </c>
      <c r="AF3" t="n">
        <v>4.571404729772191e-06</v>
      </c>
      <c r="AG3" t="n">
        <v>9.678819444444445</v>
      </c>
      <c r="AH3" t="n">
        <v>242168.6746967267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9.120200000000001</v>
      </c>
      <c r="E4" t="n">
        <v>10.96</v>
      </c>
      <c r="F4" t="n">
        <v>8.52</v>
      </c>
      <c r="G4" t="n">
        <v>15.98</v>
      </c>
      <c r="H4" t="n">
        <v>0.32</v>
      </c>
      <c r="I4" t="n">
        <v>32</v>
      </c>
      <c r="J4" t="n">
        <v>81.44</v>
      </c>
      <c r="K4" t="n">
        <v>35.1</v>
      </c>
      <c r="L4" t="n">
        <v>1.5</v>
      </c>
      <c r="M4" t="n">
        <v>30</v>
      </c>
      <c r="N4" t="n">
        <v>9.84</v>
      </c>
      <c r="O4" t="n">
        <v>10278.32</v>
      </c>
      <c r="P4" t="n">
        <v>64.16</v>
      </c>
      <c r="Q4" t="n">
        <v>198.07</v>
      </c>
      <c r="R4" t="n">
        <v>48.2</v>
      </c>
      <c r="S4" t="n">
        <v>21.27</v>
      </c>
      <c r="T4" t="n">
        <v>10628.67</v>
      </c>
      <c r="U4" t="n">
        <v>0.44</v>
      </c>
      <c r="V4" t="n">
        <v>0.71</v>
      </c>
      <c r="W4" t="n">
        <v>0.16</v>
      </c>
      <c r="X4" t="n">
        <v>0.67</v>
      </c>
      <c r="Y4" t="n">
        <v>1</v>
      </c>
      <c r="Z4" t="n">
        <v>10</v>
      </c>
      <c r="AA4" t="n">
        <v>193.9544128430432</v>
      </c>
      <c r="AB4" t="n">
        <v>265.3769843165254</v>
      </c>
      <c r="AC4" t="n">
        <v>240.0497773923706</v>
      </c>
      <c r="AD4" t="n">
        <v>193954.4128430432</v>
      </c>
      <c r="AE4" t="n">
        <v>265376.9843165253</v>
      </c>
      <c r="AF4" t="n">
        <v>4.649817699017257e-06</v>
      </c>
      <c r="AG4" t="n">
        <v>9.513888888888889</v>
      </c>
      <c r="AH4" t="n">
        <v>240049.7773923706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9.3139</v>
      </c>
      <c r="E5" t="n">
        <v>10.74</v>
      </c>
      <c r="F5" t="n">
        <v>8.380000000000001</v>
      </c>
      <c r="G5" t="n">
        <v>18.62</v>
      </c>
      <c r="H5" t="n">
        <v>0.38</v>
      </c>
      <c r="I5" t="n">
        <v>27</v>
      </c>
      <c r="J5" t="n">
        <v>81.73999999999999</v>
      </c>
      <c r="K5" t="n">
        <v>35.1</v>
      </c>
      <c r="L5" t="n">
        <v>1.75</v>
      </c>
      <c r="M5" t="n">
        <v>25</v>
      </c>
      <c r="N5" t="n">
        <v>9.890000000000001</v>
      </c>
      <c r="O5" t="n">
        <v>10315.41</v>
      </c>
      <c r="P5" t="n">
        <v>62.68</v>
      </c>
      <c r="Q5" t="n">
        <v>198.05</v>
      </c>
      <c r="R5" t="n">
        <v>43.67</v>
      </c>
      <c r="S5" t="n">
        <v>21.27</v>
      </c>
      <c r="T5" t="n">
        <v>8387.07</v>
      </c>
      <c r="U5" t="n">
        <v>0.49</v>
      </c>
      <c r="V5" t="n">
        <v>0.72</v>
      </c>
      <c r="W5" t="n">
        <v>0.15</v>
      </c>
      <c r="X5" t="n">
        <v>0.53</v>
      </c>
      <c r="Y5" t="n">
        <v>1</v>
      </c>
      <c r="Z5" t="n">
        <v>10</v>
      </c>
      <c r="AA5" t="n">
        <v>191.5096028001796</v>
      </c>
      <c r="AB5" t="n">
        <v>262.0318873584741</v>
      </c>
      <c r="AC5" t="n">
        <v>237.0239317931216</v>
      </c>
      <c r="AD5" t="n">
        <v>191509.6028001796</v>
      </c>
      <c r="AE5" t="n">
        <v>262031.8873584741</v>
      </c>
      <c r="AF5" t="n">
        <v>4.74857317458793e-06</v>
      </c>
      <c r="AG5" t="n">
        <v>9.322916666666666</v>
      </c>
      <c r="AH5" t="n">
        <v>237023.9317931216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9.447100000000001</v>
      </c>
      <c r="E6" t="n">
        <v>10.59</v>
      </c>
      <c r="F6" t="n">
        <v>8.300000000000001</v>
      </c>
      <c r="G6" t="n">
        <v>21.64</v>
      </c>
      <c r="H6" t="n">
        <v>0.43</v>
      </c>
      <c r="I6" t="n">
        <v>23</v>
      </c>
      <c r="J6" t="n">
        <v>82.04000000000001</v>
      </c>
      <c r="K6" t="n">
        <v>35.1</v>
      </c>
      <c r="L6" t="n">
        <v>2</v>
      </c>
      <c r="M6" t="n">
        <v>21</v>
      </c>
      <c r="N6" t="n">
        <v>9.94</v>
      </c>
      <c r="O6" t="n">
        <v>10352.53</v>
      </c>
      <c r="P6" t="n">
        <v>61.4</v>
      </c>
      <c r="Q6" t="n">
        <v>198.06</v>
      </c>
      <c r="R6" t="n">
        <v>41.08</v>
      </c>
      <c r="S6" t="n">
        <v>21.27</v>
      </c>
      <c r="T6" t="n">
        <v>7113.76</v>
      </c>
      <c r="U6" t="n">
        <v>0.52</v>
      </c>
      <c r="V6" t="n">
        <v>0.73</v>
      </c>
      <c r="W6" t="n">
        <v>0.14</v>
      </c>
      <c r="X6" t="n">
        <v>0.44</v>
      </c>
      <c r="Y6" t="n">
        <v>1</v>
      </c>
      <c r="Z6" t="n">
        <v>10</v>
      </c>
      <c r="AA6" t="n">
        <v>180.9347246876665</v>
      </c>
      <c r="AB6" t="n">
        <v>247.5628725942447</v>
      </c>
      <c r="AC6" t="n">
        <v>223.9358194905958</v>
      </c>
      <c r="AD6" t="n">
        <v>180934.7246876665</v>
      </c>
      <c r="AE6" t="n">
        <v>247562.8725942447</v>
      </c>
      <c r="AF6" t="n">
        <v>4.816483496456869e-06</v>
      </c>
      <c r="AG6" t="n">
        <v>9.192708333333334</v>
      </c>
      <c r="AH6" t="n">
        <v>223935.8194905958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9.5183</v>
      </c>
      <c r="E7" t="n">
        <v>10.51</v>
      </c>
      <c r="F7" t="n">
        <v>8.25</v>
      </c>
      <c r="G7" t="n">
        <v>23.58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60.76</v>
      </c>
      <c r="Q7" t="n">
        <v>198.08</v>
      </c>
      <c r="R7" t="n">
        <v>39.67</v>
      </c>
      <c r="S7" t="n">
        <v>21.27</v>
      </c>
      <c r="T7" t="n">
        <v>6415.6</v>
      </c>
      <c r="U7" t="n">
        <v>0.54</v>
      </c>
      <c r="V7" t="n">
        <v>0.74</v>
      </c>
      <c r="W7" t="n">
        <v>0.14</v>
      </c>
      <c r="X7" t="n">
        <v>0.4</v>
      </c>
      <c r="Y7" t="n">
        <v>1</v>
      </c>
      <c r="Z7" t="n">
        <v>10</v>
      </c>
      <c r="AA7" t="n">
        <v>180.0937830967722</v>
      </c>
      <c r="AB7" t="n">
        <v>246.4122592098591</v>
      </c>
      <c r="AC7" t="n">
        <v>222.8950190327196</v>
      </c>
      <c r="AD7" t="n">
        <v>180093.7830967722</v>
      </c>
      <c r="AE7" t="n">
        <v>246412.2592098592</v>
      </c>
      <c r="AF7" t="n">
        <v>4.852783908747172e-06</v>
      </c>
      <c r="AG7" t="n">
        <v>9.123263888888889</v>
      </c>
      <c r="AH7" t="n">
        <v>222895.0190327196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9.6938</v>
      </c>
      <c r="E8" t="n">
        <v>10.32</v>
      </c>
      <c r="F8" t="n">
        <v>8.109999999999999</v>
      </c>
      <c r="G8" t="n">
        <v>27.05</v>
      </c>
      <c r="H8" t="n">
        <v>0.53</v>
      </c>
      <c r="I8" t="n">
        <v>18</v>
      </c>
      <c r="J8" t="n">
        <v>82.65000000000001</v>
      </c>
      <c r="K8" t="n">
        <v>35.1</v>
      </c>
      <c r="L8" t="n">
        <v>2.5</v>
      </c>
      <c r="M8" t="n">
        <v>16</v>
      </c>
      <c r="N8" t="n">
        <v>10.04</v>
      </c>
      <c r="O8" t="n">
        <v>10426.82</v>
      </c>
      <c r="P8" t="n">
        <v>59.18</v>
      </c>
      <c r="Q8" t="n">
        <v>198.05</v>
      </c>
      <c r="R8" t="n">
        <v>35.14</v>
      </c>
      <c r="S8" t="n">
        <v>21.27</v>
      </c>
      <c r="T8" t="n">
        <v>4168.19</v>
      </c>
      <c r="U8" t="n">
        <v>0.61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177.870965743002</v>
      </c>
      <c r="AB8" t="n">
        <v>243.3709024426515</v>
      </c>
      <c r="AC8" t="n">
        <v>220.1439250868023</v>
      </c>
      <c r="AD8" t="n">
        <v>177870.965743002</v>
      </c>
      <c r="AE8" t="n">
        <v>243370.9024426515</v>
      </c>
      <c r="AF8" t="n">
        <v>4.942260346344761e-06</v>
      </c>
      <c r="AG8" t="n">
        <v>8.958333333333334</v>
      </c>
      <c r="AH8" t="n">
        <v>220143.9250868023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9.638299999999999</v>
      </c>
      <c r="E9" t="n">
        <v>10.38</v>
      </c>
      <c r="F9" t="n">
        <v>8.19</v>
      </c>
      <c r="G9" t="n">
        <v>28.91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15</v>
      </c>
      <c r="N9" t="n">
        <v>10.1</v>
      </c>
      <c r="O9" t="n">
        <v>10463.99</v>
      </c>
      <c r="P9" t="n">
        <v>59.32</v>
      </c>
      <c r="Q9" t="n">
        <v>198.05</v>
      </c>
      <c r="R9" t="n">
        <v>37.88</v>
      </c>
      <c r="S9" t="n">
        <v>21.27</v>
      </c>
      <c r="T9" t="n">
        <v>5543.3</v>
      </c>
      <c r="U9" t="n">
        <v>0.5600000000000001</v>
      </c>
      <c r="V9" t="n">
        <v>0.74</v>
      </c>
      <c r="W9" t="n">
        <v>0.14</v>
      </c>
      <c r="X9" t="n">
        <v>0.34</v>
      </c>
      <c r="Y9" t="n">
        <v>1</v>
      </c>
      <c r="Z9" t="n">
        <v>10</v>
      </c>
      <c r="AA9" t="n">
        <v>178.5453730391432</v>
      </c>
      <c r="AB9" t="n">
        <v>244.2936562579816</v>
      </c>
      <c r="AC9" t="n">
        <v>220.9786125730907</v>
      </c>
      <c r="AD9" t="n">
        <v>178545.3730391432</v>
      </c>
      <c r="AE9" t="n">
        <v>244293.6562579816</v>
      </c>
      <c r="AF9" t="n">
        <v>4.913964378899369e-06</v>
      </c>
      <c r="AG9" t="n">
        <v>9.010416666666666</v>
      </c>
      <c r="AH9" t="n">
        <v>220978.6125730907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9.7211</v>
      </c>
      <c r="E10" t="n">
        <v>10.29</v>
      </c>
      <c r="F10" t="n">
        <v>8.140000000000001</v>
      </c>
      <c r="G10" t="n">
        <v>32.55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13</v>
      </c>
      <c r="N10" t="n">
        <v>10.15</v>
      </c>
      <c r="O10" t="n">
        <v>10501.19</v>
      </c>
      <c r="P10" t="n">
        <v>58.34</v>
      </c>
      <c r="Q10" t="n">
        <v>198.08</v>
      </c>
      <c r="R10" t="n">
        <v>36.08</v>
      </c>
      <c r="S10" t="n">
        <v>21.27</v>
      </c>
      <c r="T10" t="n">
        <v>4651.63</v>
      </c>
      <c r="U10" t="n">
        <v>0.59</v>
      </c>
      <c r="V10" t="n">
        <v>0.75</v>
      </c>
      <c r="W10" t="n">
        <v>0.13</v>
      </c>
      <c r="X10" t="n">
        <v>0.28</v>
      </c>
      <c r="Y10" t="n">
        <v>1</v>
      </c>
      <c r="Z10" t="n">
        <v>10</v>
      </c>
      <c r="AA10" t="n">
        <v>177.3205351439793</v>
      </c>
      <c r="AB10" t="n">
        <v>242.6177790137849</v>
      </c>
      <c r="AC10" t="n">
        <v>219.4626787009711</v>
      </c>
      <c r="AD10" t="n">
        <v>177320.5351439793</v>
      </c>
      <c r="AE10" t="n">
        <v>242617.7790137849</v>
      </c>
      <c r="AF10" t="n">
        <v>4.956178903304387e-06</v>
      </c>
      <c r="AG10" t="n">
        <v>8.932291666666666</v>
      </c>
      <c r="AH10" t="n">
        <v>219462.6787009711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9.7622</v>
      </c>
      <c r="E11" t="n">
        <v>10.24</v>
      </c>
      <c r="F11" t="n">
        <v>8.109999999999999</v>
      </c>
      <c r="G11" t="n">
        <v>34.76</v>
      </c>
      <c r="H11" t="n">
        <v>0.68</v>
      </c>
      <c r="I11" t="n">
        <v>14</v>
      </c>
      <c r="J11" t="n">
        <v>83.55</v>
      </c>
      <c r="K11" t="n">
        <v>35.1</v>
      </c>
      <c r="L11" t="n">
        <v>3.25</v>
      </c>
      <c r="M11" t="n">
        <v>12</v>
      </c>
      <c r="N11" t="n">
        <v>10.2</v>
      </c>
      <c r="O11" t="n">
        <v>10538.42</v>
      </c>
      <c r="P11" t="n">
        <v>57.89</v>
      </c>
      <c r="Q11" t="n">
        <v>198.05</v>
      </c>
      <c r="R11" t="n">
        <v>35.27</v>
      </c>
      <c r="S11" t="n">
        <v>21.27</v>
      </c>
      <c r="T11" t="n">
        <v>4252.6</v>
      </c>
      <c r="U11" t="n">
        <v>0.6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176.8147466105736</v>
      </c>
      <c r="AB11" t="n">
        <v>241.9257368285643</v>
      </c>
      <c r="AC11" t="n">
        <v>218.8366840506204</v>
      </c>
      <c r="AD11" t="n">
        <v>176814.7466105736</v>
      </c>
      <c r="AE11" t="n">
        <v>241925.7368285643</v>
      </c>
      <c r="AF11" t="n">
        <v>4.977133214331514e-06</v>
      </c>
      <c r="AG11" t="n">
        <v>8.888888888888889</v>
      </c>
      <c r="AH11" t="n">
        <v>218836.6840506204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9.8119</v>
      </c>
      <c r="E12" t="n">
        <v>10.19</v>
      </c>
      <c r="F12" t="n">
        <v>8.08</v>
      </c>
      <c r="G12" t="n">
        <v>37.27</v>
      </c>
      <c r="H12" t="n">
        <v>0.73</v>
      </c>
      <c r="I12" t="n">
        <v>13</v>
      </c>
      <c r="J12" t="n">
        <v>83.84999999999999</v>
      </c>
      <c r="K12" t="n">
        <v>35.1</v>
      </c>
      <c r="L12" t="n">
        <v>3.5</v>
      </c>
      <c r="M12" t="n">
        <v>11</v>
      </c>
      <c r="N12" t="n">
        <v>10.25</v>
      </c>
      <c r="O12" t="n">
        <v>10575.66</v>
      </c>
      <c r="P12" t="n">
        <v>56.82</v>
      </c>
      <c r="Q12" t="n">
        <v>198.06</v>
      </c>
      <c r="R12" t="n">
        <v>33.99</v>
      </c>
      <c r="S12" t="n">
        <v>21.27</v>
      </c>
      <c r="T12" t="n">
        <v>3615.66</v>
      </c>
      <c r="U12" t="n">
        <v>0.63</v>
      </c>
      <c r="V12" t="n">
        <v>0.75</v>
      </c>
      <c r="W12" t="n">
        <v>0.13</v>
      </c>
      <c r="X12" t="n">
        <v>0.22</v>
      </c>
      <c r="Y12" t="n">
        <v>1</v>
      </c>
      <c r="Z12" t="n">
        <v>10</v>
      </c>
      <c r="AA12" t="n">
        <v>175.9285248443918</v>
      </c>
      <c r="AB12" t="n">
        <v>240.7131691107301</v>
      </c>
      <c r="AC12" t="n">
        <v>217.7398420939264</v>
      </c>
      <c r="AD12" t="n">
        <v>175928.5248443918</v>
      </c>
      <c r="AE12" t="n">
        <v>240713.1691107301</v>
      </c>
      <c r="AF12" t="n">
        <v>5.002472125719548e-06</v>
      </c>
      <c r="AG12" t="n">
        <v>8.845486111111111</v>
      </c>
      <c r="AH12" t="n">
        <v>217739.8420939264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9.829599999999999</v>
      </c>
      <c r="E13" t="n">
        <v>10.17</v>
      </c>
      <c r="F13" t="n">
        <v>8.07</v>
      </c>
      <c r="G13" t="n">
        <v>40.37</v>
      </c>
      <c r="H13" t="n">
        <v>0.78</v>
      </c>
      <c r="I13" t="n">
        <v>12</v>
      </c>
      <c r="J13" t="n">
        <v>84.15000000000001</v>
      </c>
      <c r="K13" t="n">
        <v>35.1</v>
      </c>
      <c r="L13" t="n">
        <v>3.75</v>
      </c>
      <c r="M13" t="n">
        <v>10</v>
      </c>
      <c r="N13" t="n">
        <v>10.3</v>
      </c>
      <c r="O13" t="n">
        <v>10612.93</v>
      </c>
      <c r="P13" t="n">
        <v>56.36</v>
      </c>
      <c r="Q13" t="n">
        <v>198.06</v>
      </c>
      <c r="R13" t="n">
        <v>34.29</v>
      </c>
      <c r="S13" t="n">
        <v>21.27</v>
      </c>
      <c r="T13" t="n">
        <v>3775.14</v>
      </c>
      <c r="U13" t="n">
        <v>0.62</v>
      </c>
      <c r="V13" t="n">
        <v>0.75</v>
      </c>
      <c r="W13" t="n">
        <v>0.12</v>
      </c>
      <c r="X13" t="n">
        <v>0.22</v>
      </c>
      <c r="Y13" t="n">
        <v>1</v>
      </c>
      <c r="Z13" t="n">
        <v>10</v>
      </c>
      <c r="AA13" t="n">
        <v>175.572611428945</v>
      </c>
      <c r="AB13" t="n">
        <v>240.2261926739242</v>
      </c>
      <c r="AC13" t="n">
        <v>217.2993420047735</v>
      </c>
      <c r="AD13" t="n">
        <v>175572.6114289449</v>
      </c>
      <c r="AE13" t="n">
        <v>240226.1926739242</v>
      </c>
      <c r="AF13" t="n">
        <v>5.011496245066998e-06</v>
      </c>
      <c r="AG13" t="n">
        <v>8.828125</v>
      </c>
      <c r="AH13" t="n">
        <v>217299.3420047734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9.8606</v>
      </c>
      <c r="E14" t="n">
        <v>10.14</v>
      </c>
      <c r="F14" t="n">
        <v>8.06</v>
      </c>
      <c r="G14" t="n">
        <v>43.96</v>
      </c>
      <c r="H14" t="n">
        <v>0.83</v>
      </c>
      <c r="I14" t="n">
        <v>11</v>
      </c>
      <c r="J14" t="n">
        <v>84.45999999999999</v>
      </c>
      <c r="K14" t="n">
        <v>35.1</v>
      </c>
      <c r="L14" t="n">
        <v>4</v>
      </c>
      <c r="M14" t="n">
        <v>9</v>
      </c>
      <c r="N14" t="n">
        <v>10.36</v>
      </c>
      <c r="O14" t="n">
        <v>10650.22</v>
      </c>
      <c r="P14" t="n">
        <v>55.54</v>
      </c>
      <c r="Q14" t="n">
        <v>198.05</v>
      </c>
      <c r="R14" t="n">
        <v>33.83</v>
      </c>
      <c r="S14" t="n">
        <v>21.27</v>
      </c>
      <c r="T14" t="n">
        <v>3548.41</v>
      </c>
      <c r="U14" t="n">
        <v>0.63</v>
      </c>
      <c r="V14" t="n">
        <v>0.75</v>
      </c>
      <c r="W14" t="n">
        <v>0.12</v>
      </c>
      <c r="X14" t="n">
        <v>0.21</v>
      </c>
      <c r="Y14" t="n">
        <v>1</v>
      </c>
      <c r="Z14" t="n">
        <v>10</v>
      </c>
      <c r="AA14" t="n">
        <v>174.9579814641762</v>
      </c>
      <c r="AB14" t="n">
        <v>239.3852288405676</v>
      </c>
      <c r="AC14" t="n">
        <v>216.538638579372</v>
      </c>
      <c r="AD14" t="n">
        <v>174957.9814641762</v>
      </c>
      <c r="AE14" t="n">
        <v>239385.2288405676</v>
      </c>
      <c r="AF14" t="n">
        <v>5.027301199856316e-06</v>
      </c>
      <c r="AG14" t="n">
        <v>8.802083333333334</v>
      </c>
      <c r="AH14" t="n">
        <v>216538.638579372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9.862500000000001</v>
      </c>
      <c r="E15" t="n">
        <v>10.14</v>
      </c>
      <c r="F15" t="n">
        <v>8.06</v>
      </c>
      <c r="G15" t="n">
        <v>43.95</v>
      </c>
      <c r="H15" t="n">
        <v>0.88</v>
      </c>
      <c r="I15" t="n">
        <v>11</v>
      </c>
      <c r="J15" t="n">
        <v>84.76000000000001</v>
      </c>
      <c r="K15" t="n">
        <v>35.1</v>
      </c>
      <c r="L15" t="n">
        <v>4.25</v>
      </c>
      <c r="M15" t="n">
        <v>9</v>
      </c>
      <c r="N15" t="n">
        <v>10.41</v>
      </c>
      <c r="O15" t="n">
        <v>10687.53</v>
      </c>
      <c r="P15" t="n">
        <v>55.33</v>
      </c>
      <c r="Q15" t="n">
        <v>198.05</v>
      </c>
      <c r="R15" t="n">
        <v>33.64</v>
      </c>
      <c r="S15" t="n">
        <v>21.27</v>
      </c>
      <c r="T15" t="n">
        <v>3455.11</v>
      </c>
      <c r="U15" t="n">
        <v>0.63</v>
      </c>
      <c r="V15" t="n">
        <v>0.75</v>
      </c>
      <c r="W15" t="n">
        <v>0.13</v>
      </c>
      <c r="X15" t="n">
        <v>0.2</v>
      </c>
      <c r="Y15" t="n">
        <v>1</v>
      </c>
      <c r="Z15" t="n">
        <v>10</v>
      </c>
      <c r="AA15" t="n">
        <v>174.8333994207886</v>
      </c>
      <c r="AB15" t="n">
        <v>239.214770192633</v>
      </c>
      <c r="AC15" t="n">
        <v>216.384448265556</v>
      </c>
      <c r="AD15" t="n">
        <v>174833.3994207886</v>
      </c>
      <c r="AE15" t="n">
        <v>239214.770192633</v>
      </c>
      <c r="AF15" t="n">
        <v>5.028269890633725e-06</v>
      </c>
      <c r="AG15" t="n">
        <v>8.802083333333334</v>
      </c>
      <c r="AH15" t="n">
        <v>216384.448265556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9.9152</v>
      </c>
      <c r="E16" t="n">
        <v>10.09</v>
      </c>
      <c r="F16" t="n">
        <v>8.02</v>
      </c>
      <c r="G16" t="n">
        <v>48.13</v>
      </c>
      <c r="H16" t="n">
        <v>0.93</v>
      </c>
      <c r="I16" t="n">
        <v>10</v>
      </c>
      <c r="J16" t="n">
        <v>85.06</v>
      </c>
      <c r="K16" t="n">
        <v>35.1</v>
      </c>
      <c r="L16" t="n">
        <v>4.5</v>
      </c>
      <c r="M16" t="n">
        <v>8</v>
      </c>
      <c r="N16" t="n">
        <v>10.46</v>
      </c>
      <c r="O16" t="n">
        <v>10724.86</v>
      </c>
      <c r="P16" t="n">
        <v>54.81</v>
      </c>
      <c r="Q16" t="n">
        <v>198.05</v>
      </c>
      <c r="R16" t="n">
        <v>32.41</v>
      </c>
      <c r="S16" t="n">
        <v>21.27</v>
      </c>
      <c r="T16" t="n">
        <v>2844.22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174.2366218149372</v>
      </c>
      <c r="AB16" t="n">
        <v>238.3982327443377</v>
      </c>
      <c r="AC16" t="n">
        <v>215.6458400053082</v>
      </c>
      <c r="AD16" t="n">
        <v>174236.6218149372</v>
      </c>
      <c r="AE16" t="n">
        <v>238398.2327443377</v>
      </c>
      <c r="AF16" t="n">
        <v>5.055138313775565e-06</v>
      </c>
      <c r="AG16" t="n">
        <v>8.758680555555555</v>
      </c>
      <c r="AH16" t="n">
        <v>215645.8400053082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9.8977</v>
      </c>
      <c r="E17" t="n">
        <v>10.1</v>
      </c>
      <c r="F17" t="n">
        <v>8.039999999999999</v>
      </c>
      <c r="G17" t="n">
        <v>48.23</v>
      </c>
      <c r="H17" t="n">
        <v>0.98</v>
      </c>
      <c r="I17" t="n">
        <v>10</v>
      </c>
      <c r="J17" t="n">
        <v>85.36</v>
      </c>
      <c r="K17" t="n">
        <v>35.1</v>
      </c>
      <c r="L17" t="n">
        <v>4.75</v>
      </c>
      <c r="M17" t="n">
        <v>8</v>
      </c>
      <c r="N17" t="n">
        <v>10.51</v>
      </c>
      <c r="O17" t="n">
        <v>10762.22</v>
      </c>
      <c r="P17" t="n">
        <v>53.98</v>
      </c>
      <c r="Q17" t="n">
        <v>198.05</v>
      </c>
      <c r="R17" t="n">
        <v>33.23</v>
      </c>
      <c r="S17" t="n">
        <v>21.27</v>
      </c>
      <c r="T17" t="n">
        <v>3251.22</v>
      </c>
      <c r="U17" t="n">
        <v>0.64</v>
      </c>
      <c r="V17" t="n">
        <v>0.76</v>
      </c>
      <c r="W17" t="n">
        <v>0.12</v>
      </c>
      <c r="X17" t="n">
        <v>0.19</v>
      </c>
      <c r="Y17" t="n">
        <v>1</v>
      </c>
      <c r="Z17" t="n">
        <v>10</v>
      </c>
      <c r="AA17" t="n">
        <v>173.8948750392161</v>
      </c>
      <c r="AB17" t="n">
        <v>237.9306397289927</v>
      </c>
      <c r="AC17" t="n">
        <v>215.2228734110767</v>
      </c>
      <c r="AD17" t="n">
        <v>173894.8750392161</v>
      </c>
      <c r="AE17" t="n">
        <v>237930.6397289927</v>
      </c>
      <c r="AF17" t="n">
        <v>5.046216161878371e-06</v>
      </c>
      <c r="AG17" t="n">
        <v>8.767361111111111</v>
      </c>
      <c r="AH17" t="n">
        <v>215222.8734110767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9.9354</v>
      </c>
      <c r="E18" t="n">
        <v>10.06</v>
      </c>
      <c r="F18" t="n">
        <v>8.02</v>
      </c>
      <c r="G18" t="n">
        <v>53.45</v>
      </c>
      <c r="H18" t="n">
        <v>1.02</v>
      </c>
      <c r="I18" t="n">
        <v>9</v>
      </c>
      <c r="J18" t="n">
        <v>85.67</v>
      </c>
      <c r="K18" t="n">
        <v>35.1</v>
      </c>
      <c r="L18" t="n">
        <v>5</v>
      </c>
      <c r="M18" t="n">
        <v>7</v>
      </c>
      <c r="N18" t="n">
        <v>10.57</v>
      </c>
      <c r="O18" t="n">
        <v>10799.59</v>
      </c>
      <c r="P18" t="n">
        <v>53.49</v>
      </c>
      <c r="Q18" t="n">
        <v>198.05</v>
      </c>
      <c r="R18" t="n">
        <v>32.42</v>
      </c>
      <c r="S18" t="n">
        <v>21.27</v>
      </c>
      <c r="T18" t="n">
        <v>2850.98</v>
      </c>
      <c r="U18" t="n">
        <v>0.66</v>
      </c>
      <c r="V18" t="n">
        <v>0.76</v>
      </c>
      <c r="W18" t="n">
        <v>0.12</v>
      </c>
      <c r="X18" t="n">
        <v>0.17</v>
      </c>
      <c r="Y18" t="n">
        <v>1</v>
      </c>
      <c r="Z18" t="n">
        <v>10</v>
      </c>
      <c r="AA18" t="n">
        <v>173.4231825657913</v>
      </c>
      <c r="AB18" t="n">
        <v>237.2852492772498</v>
      </c>
      <c r="AC18" t="n">
        <v>214.6390781182368</v>
      </c>
      <c r="AD18" t="n">
        <v>173423.1825657913</v>
      </c>
      <c r="AE18" t="n">
        <v>237285.2492772499</v>
      </c>
      <c r="AF18" t="n">
        <v>5.065437026251185e-06</v>
      </c>
      <c r="AG18" t="n">
        <v>8.732638888888889</v>
      </c>
      <c r="AH18" t="n">
        <v>214639.0781182368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9.9404</v>
      </c>
      <c r="E19" t="n">
        <v>10.06</v>
      </c>
      <c r="F19" t="n">
        <v>8.01</v>
      </c>
      <c r="G19" t="n">
        <v>53.42</v>
      </c>
      <c r="H19" t="n">
        <v>1.07</v>
      </c>
      <c r="I19" t="n">
        <v>9</v>
      </c>
      <c r="J19" t="n">
        <v>85.97</v>
      </c>
      <c r="K19" t="n">
        <v>35.1</v>
      </c>
      <c r="L19" t="n">
        <v>5.25</v>
      </c>
      <c r="M19" t="n">
        <v>7</v>
      </c>
      <c r="N19" t="n">
        <v>10.62</v>
      </c>
      <c r="O19" t="n">
        <v>10836.99</v>
      </c>
      <c r="P19" t="n">
        <v>52.62</v>
      </c>
      <c r="Q19" t="n">
        <v>198.05</v>
      </c>
      <c r="R19" t="n">
        <v>32.2</v>
      </c>
      <c r="S19" t="n">
        <v>21.27</v>
      </c>
      <c r="T19" t="n">
        <v>2744.34</v>
      </c>
      <c r="U19" t="n">
        <v>0.66</v>
      </c>
      <c r="V19" t="n">
        <v>0.76</v>
      </c>
      <c r="W19" t="n">
        <v>0.12</v>
      </c>
      <c r="X19" t="n">
        <v>0.16</v>
      </c>
      <c r="Y19" t="n">
        <v>1</v>
      </c>
      <c r="Z19" t="n">
        <v>10</v>
      </c>
      <c r="AA19" t="n">
        <v>172.9070259826887</v>
      </c>
      <c r="AB19" t="n">
        <v>236.5790210690278</v>
      </c>
      <c r="AC19" t="n">
        <v>214.0002513390098</v>
      </c>
      <c r="AD19" t="n">
        <v>172907.0259826886</v>
      </c>
      <c r="AE19" t="n">
        <v>236579.0210690278</v>
      </c>
      <c r="AF19" t="n">
        <v>5.067986212507528e-06</v>
      </c>
      <c r="AG19" t="n">
        <v>8.732638888888889</v>
      </c>
      <c r="AH19" t="n">
        <v>214000.2513390098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9.999700000000001</v>
      </c>
      <c r="E20" t="n">
        <v>10</v>
      </c>
      <c r="F20" t="n">
        <v>7.97</v>
      </c>
      <c r="G20" t="n">
        <v>59.78</v>
      </c>
      <c r="H20" t="n">
        <v>1.12</v>
      </c>
      <c r="I20" t="n">
        <v>8</v>
      </c>
      <c r="J20" t="n">
        <v>86.27</v>
      </c>
      <c r="K20" t="n">
        <v>35.1</v>
      </c>
      <c r="L20" t="n">
        <v>5.5</v>
      </c>
      <c r="M20" t="n">
        <v>6</v>
      </c>
      <c r="N20" t="n">
        <v>10.67</v>
      </c>
      <c r="O20" t="n">
        <v>10874.42</v>
      </c>
      <c r="P20" t="n">
        <v>51.96</v>
      </c>
      <c r="Q20" t="n">
        <v>198.05</v>
      </c>
      <c r="R20" t="n">
        <v>30.94</v>
      </c>
      <c r="S20" t="n">
        <v>21.27</v>
      </c>
      <c r="T20" t="n">
        <v>2116.75</v>
      </c>
      <c r="U20" t="n">
        <v>0.6899999999999999</v>
      </c>
      <c r="V20" t="n">
        <v>0.76</v>
      </c>
      <c r="W20" t="n">
        <v>0.12</v>
      </c>
      <c r="X20" t="n">
        <v>0.12</v>
      </c>
      <c r="Y20" t="n">
        <v>1</v>
      </c>
      <c r="Z20" t="n">
        <v>10</v>
      </c>
      <c r="AA20" t="n">
        <v>172.2207749733985</v>
      </c>
      <c r="AB20" t="n">
        <v>235.6400621628597</v>
      </c>
      <c r="AC20" t="n">
        <v>213.1509053530089</v>
      </c>
      <c r="AD20" t="n">
        <v>172220.7749733985</v>
      </c>
      <c r="AE20" t="n">
        <v>235640.0621628597</v>
      </c>
      <c r="AF20" t="n">
        <v>5.098219561507738e-06</v>
      </c>
      <c r="AG20" t="n">
        <v>8.680555555555555</v>
      </c>
      <c r="AH20" t="n">
        <v>213150.9053530089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9.958</v>
      </c>
      <c r="E21" t="n">
        <v>10.04</v>
      </c>
      <c r="F21" t="n">
        <v>8.01</v>
      </c>
      <c r="G21" t="n">
        <v>60.09</v>
      </c>
      <c r="H21" t="n">
        <v>1.16</v>
      </c>
      <c r="I21" t="n">
        <v>8</v>
      </c>
      <c r="J21" t="n">
        <v>86.58</v>
      </c>
      <c r="K21" t="n">
        <v>35.1</v>
      </c>
      <c r="L21" t="n">
        <v>5.75</v>
      </c>
      <c r="M21" t="n">
        <v>5</v>
      </c>
      <c r="N21" t="n">
        <v>10.73</v>
      </c>
      <c r="O21" t="n">
        <v>10911.86</v>
      </c>
      <c r="P21" t="n">
        <v>51.9</v>
      </c>
      <c r="Q21" t="n">
        <v>198.05</v>
      </c>
      <c r="R21" t="n">
        <v>32.27</v>
      </c>
      <c r="S21" t="n">
        <v>21.27</v>
      </c>
      <c r="T21" t="n">
        <v>2784.05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172.4372905889808</v>
      </c>
      <c r="AB21" t="n">
        <v>235.9363083800941</v>
      </c>
      <c r="AC21" t="n">
        <v>213.4188782470547</v>
      </c>
      <c r="AD21" t="n">
        <v>172437.2905889808</v>
      </c>
      <c r="AE21" t="n">
        <v>235936.3083800941</v>
      </c>
      <c r="AF21" t="n">
        <v>5.076959348129849e-06</v>
      </c>
      <c r="AG21" t="n">
        <v>8.715277777777779</v>
      </c>
      <c r="AH21" t="n">
        <v>213418.8782470547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9.9695</v>
      </c>
      <c r="E22" t="n">
        <v>10.03</v>
      </c>
      <c r="F22" t="n">
        <v>8</v>
      </c>
      <c r="G22" t="n">
        <v>60.01</v>
      </c>
      <c r="H22" t="n">
        <v>1.21</v>
      </c>
      <c r="I22" t="n">
        <v>8</v>
      </c>
      <c r="J22" t="n">
        <v>86.88</v>
      </c>
      <c r="K22" t="n">
        <v>35.1</v>
      </c>
      <c r="L22" t="n">
        <v>6</v>
      </c>
      <c r="M22" t="n">
        <v>5</v>
      </c>
      <c r="N22" t="n">
        <v>10.78</v>
      </c>
      <c r="O22" t="n">
        <v>10949.33</v>
      </c>
      <c r="P22" t="n">
        <v>50.63</v>
      </c>
      <c r="Q22" t="n">
        <v>198.05</v>
      </c>
      <c r="R22" t="n">
        <v>31.83</v>
      </c>
      <c r="S22" t="n">
        <v>21.27</v>
      </c>
      <c r="T22" t="n">
        <v>2565.12</v>
      </c>
      <c r="U22" t="n">
        <v>0.67</v>
      </c>
      <c r="V22" t="n">
        <v>0.76</v>
      </c>
      <c r="W22" t="n">
        <v>0.12</v>
      </c>
      <c r="X22" t="n">
        <v>0.15</v>
      </c>
      <c r="Y22" t="n">
        <v>1</v>
      </c>
      <c r="Z22" t="n">
        <v>10</v>
      </c>
      <c r="AA22" t="n">
        <v>171.6769646639994</v>
      </c>
      <c r="AB22" t="n">
        <v>234.8959969063226</v>
      </c>
      <c r="AC22" t="n">
        <v>212.4778526402533</v>
      </c>
      <c r="AD22" t="n">
        <v>171676.9646639994</v>
      </c>
      <c r="AE22" t="n">
        <v>234895.9969063226</v>
      </c>
      <c r="AF22" t="n">
        <v>5.082822476519436e-06</v>
      </c>
      <c r="AG22" t="n">
        <v>8.706597222222221</v>
      </c>
      <c r="AH22" t="n">
        <v>212477.8526402533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10.0078</v>
      </c>
      <c r="E23" t="n">
        <v>9.99</v>
      </c>
      <c r="F23" t="n">
        <v>7.98</v>
      </c>
      <c r="G23" t="n">
        <v>68.40000000000001</v>
      </c>
      <c r="H23" t="n">
        <v>1.26</v>
      </c>
      <c r="I23" t="n">
        <v>7</v>
      </c>
      <c r="J23" t="n">
        <v>87.19</v>
      </c>
      <c r="K23" t="n">
        <v>35.1</v>
      </c>
      <c r="L23" t="n">
        <v>6.25</v>
      </c>
      <c r="M23" t="n">
        <v>1</v>
      </c>
      <c r="N23" t="n">
        <v>10.83</v>
      </c>
      <c r="O23" t="n">
        <v>10986.82</v>
      </c>
      <c r="P23" t="n">
        <v>50.35</v>
      </c>
      <c r="Q23" t="n">
        <v>198.05</v>
      </c>
      <c r="R23" t="n">
        <v>31.03</v>
      </c>
      <c r="S23" t="n">
        <v>21.27</v>
      </c>
      <c r="T23" t="n">
        <v>2168.25</v>
      </c>
      <c r="U23" t="n">
        <v>0.6899999999999999</v>
      </c>
      <c r="V23" t="n">
        <v>0.76</v>
      </c>
      <c r="W23" t="n">
        <v>0.13</v>
      </c>
      <c r="X23" t="n">
        <v>0.13</v>
      </c>
      <c r="Y23" t="n">
        <v>1</v>
      </c>
      <c r="Z23" t="n">
        <v>10</v>
      </c>
      <c r="AA23" t="n">
        <v>171.3287184972911</v>
      </c>
      <c r="AB23" t="n">
        <v>234.419511137496</v>
      </c>
      <c r="AC23" t="n">
        <v>212.0468420044514</v>
      </c>
      <c r="AD23" t="n">
        <v>171328.7184972911</v>
      </c>
      <c r="AE23" t="n">
        <v>234419.511137496</v>
      </c>
      <c r="AF23" t="n">
        <v>5.102349243243011e-06</v>
      </c>
      <c r="AG23" t="n">
        <v>8.671875</v>
      </c>
      <c r="AH23" t="n">
        <v>212046.8420044514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10.0131</v>
      </c>
      <c r="E24" t="n">
        <v>9.99</v>
      </c>
      <c r="F24" t="n">
        <v>7.97</v>
      </c>
      <c r="G24" t="n">
        <v>68.34999999999999</v>
      </c>
      <c r="H24" t="n">
        <v>1.3</v>
      </c>
      <c r="I24" t="n">
        <v>7</v>
      </c>
      <c r="J24" t="n">
        <v>87.48999999999999</v>
      </c>
      <c r="K24" t="n">
        <v>35.1</v>
      </c>
      <c r="L24" t="n">
        <v>6.5</v>
      </c>
      <c r="M24" t="n">
        <v>1</v>
      </c>
      <c r="N24" t="n">
        <v>10.89</v>
      </c>
      <c r="O24" t="n">
        <v>11024.33</v>
      </c>
      <c r="P24" t="n">
        <v>50.53</v>
      </c>
      <c r="Q24" t="n">
        <v>198.05</v>
      </c>
      <c r="R24" t="n">
        <v>30.81</v>
      </c>
      <c r="S24" t="n">
        <v>21.27</v>
      </c>
      <c r="T24" t="n">
        <v>2058.93</v>
      </c>
      <c r="U24" t="n">
        <v>0.6899999999999999</v>
      </c>
      <c r="V24" t="n">
        <v>0.76</v>
      </c>
      <c r="W24" t="n">
        <v>0.13</v>
      </c>
      <c r="X24" t="n">
        <v>0.12</v>
      </c>
      <c r="Y24" t="n">
        <v>1</v>
      </c>
      <c r="Z24" t="n">
        <v>10</v>
      </c>
      <c r="AA24" t="n">
        <v>171.3867679362624</v>
      </c>
      <c r="AB24" t="n">
        <v>234.4989369408569</v>
      </c>
      <c r="AC24" t="n">
        <v>212.1186875206144</v>
      </c>
      <c r="AD24" t="n">
        <v>171386.7679362624</v>
      </c>
      <c r="AE24" t="n">
        <v>234498.9369408569</v>
      </c>
      <c r="AF24" t="n">
        <v>5.105051380674734e-06</v>
      </c>
      <c r="AG24" t="n">
        <v>8.671875</v>
      </c>
      <c r="AH24" t="n">
        <v>212118.6875206144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10.0161</v>
      </c>
      <c r="E25" t="n">
        <v>9.98</v>
      </c>
      <c r="F25" t="n">
        <v>7.97</v>
      </c>
      <c r="G25" t="n">
        <v>68.33</v>
      </c>
      <c r="H25" t="n">
        <v>1.35</v>
      </c>
      <c r="I25" t="n">
        <v>7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50.59</v>
      </c>
      <c r="Q25" t="n">
        <v>198.05</v>
      </c>
      <c r="R25" t="n">
        <v>30.74</v>
      </c>
      <c r="S25" t="n">
        <v>21.27</v>
      </c>
      <c r="T25" t="n">
        <v>2022.01</v>
      </c>
      <c r="U25" t="n">
        <v>0.6899999999999999</v>
      </c>
      <c r="V25" t="n">
        <v>0.76</v>
      </c>
      <c r="W25" t="n">
        <v>0.13</v>
      </c>
      <c r="X25" t="n">
        <v>0.12</v>
      </c>
      <c r="Y25" t="n">
        <v>1</v>
      </c>
      <c r="Z25" t="n">
        <v>10</v>
      </c>
      <c r="AA25" t="n">
        <v>171.4068987825576</v>
      </c>
      <c r="AB25" t="n">
        <v>234.5264808528683</v>
      </c>
      <c r="AC25" t="n">
        <v>212.1436026803215</v>
      </c>
      <c r="AD25" t="n">
        <v>171406.8987825576</v>
      </c>
      <c r="AE25" t="n">
        <v>234526.4808528683</v>
      </c>
      <c r="AF25" t="n">
        <v>5.106580892428538e-06</v>
      </c>
      <c r="AG25" t="n">
        <v>8.663194444444445</v>
      </c>
      <c r="AH25" t="n">
        <v>212143.6026803215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10.0106</v>
      </c>
      <c r="E26" t="n">
        <v>9.99</v>
      </c>
      <c r="F26" t="n">
        <v>7.98</v>
      </c>
      <c r="G26" t="n">
        <v>68.37</v>
      </c>
      <c r="H26" t="n">
        <v>1.39</v>
      </c>
      <c r="I26" t="n">
        <v>7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50.79</v>
      </c>
      <c r="Q26" t="n">
        <v>198.05</v>
      </c>
      <c r="R26" t="n">
        <v>30.89</v>
      </c>
      <c r="S26" t="n">
        <v>21.27</v>
      </c>
      <c r="T26" t="n">
        <v>2098.48</v>
      </c>
      <c r="U26" t="n">
        <v>0.6899999999999999</v>
      </c>
      <c r="V26" t="n">
        <v>0.76</v>
      </c>
      <c r="W26" t="n">
        <v>0.13</v>
      </c>
      <c r="X26" t="n">
        <v>0.12</v>
      </c>
      <c r="Y26" t="n">
        <v>1</v>
      </c>
      <c r="Z26" t="n">
        <v>10</v>
      </c>
      <c r="AA26" t="n">
        <v>171.556283780732</v>
      </c>
      <c r="AB26" t="n">
        <v>234.7308759977714</v>
      </c>
      <c r="AC26" t="n">
        <v>212.3284906394656</v>
      </c>
      <c r="AD26" t="n">
        <v>171556.283780732</v>
      </c>
      <c r="AE26" t="n">
        <v>234730.8759977714</v>
      </c>
      <c r="AF26" t="n">
        <v>5.103776787546561e-06</v>
      </c>
      <c r="AG26" t="n">
        <v>8.671875</v>
      </c>
      <c r="AH26" t="n">
        <v>212328.4906394656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7.9936</v>
      </c>
      <c r="E2" t="n">
        <v>12.51</v>
      </c>
      <c r="F2" t="n">
        <v>9.1</v>
      </c>
      <c r="G2" t="n">
        <v>8.800000000000001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85</v>
      </c>
      <c r="Q2" t="n">
        <v>198.09</v>
      </c>
      <c r="R2" t="n">
        <v>65.95</v>
      </c>
      <c r="S2" t="n">
        <v>21.27</v>
      </c>
      <c r="T2" t="n">
        <v>19352.89</v>
      </c>
      <c r="U2" t="n">
        <v>0.32</v>
      </c>
      <c r="V2" t="n">
        <v>0.67</v>
      </c>
      <c r="W2" t="n">
        <v>0.21</v>
      </c>
      <c r="X2" t="n">
        <v>1.24</v>
      </c>
      <c r="Y2" t="n">
        <v>1</v>
      </c>
      <c r="Z2" t="n">
        <v>10</v>
      </c>
      <c r="AA2" t="n">
        <v>245.0194629385946</v>
      </c>
      <c r="AB2" t="n">
        <v>335.2464386882372</v>
      </c>
      <c r="AC2" t="n">
        <v>303.2509891012635</v>
      </c>
      <c r="AD2" t="n">
        <v>245019.4629385946</v>
      </c>
      <c r="AE2" t="n">
        <v>335246.4386882372</v>
      </c>
      <c r="AF2" t="n">
        <v>3.753716109530287e-06</v>
      </c>
      <c r="AG2" t="n">
        <v>10.859375</v>
      </c>
      <c r="AH2" t="n">
        <v>303250.9891012635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8.4069</v>
      </c>
      <c r="E3" t="n">
        <v>11.9</v>
      </c>
      <c r="F3" t="n">
        <v>8.789999999999999</v>
      </c>
      <c r="G3" t="n">
        <v>10.99</v>
      </c>
      <c r="H3" t="n">
        <v>0.2</v>
      </c>
      <c r="I3" t="n">
        <v>48</v>
      </c>
      <c r="J3" t="n">
        <v>107.73</v>
      </c>
      <c r="K3" t="n">
        <v>41.65</v>
      </c>
      <c r="L3" t="n">
        <v>1.25</v>
      </c>
      <c r="M3" t="n">
        <v>46</v>
      </c>
      <c r="N3" t="n">
        <v>14.83</v>
      </c>
      <c r="O3" t="n">
        <v>13520.81</v>
      </c>
      <c r="P3" t="n">
        <v>81.79000000000001</v>
      </c>
      <c r="Q3" t="n">
        <v>198.11</v>
      </c>
      <c r="R3" t="n">
        <v>56.48</v>
      </c>
      <c r="S3" t="n">
        <v>21.27</v>
      </c>
      <c r="T3" t="n">
        <v>14689.47</v>
      </c>
      <c r="U3" t="n">
        <v>0.38</v>
      </c>
      <c r="V3" t="n">
        <v>0.6899999999999999</v>
      </c>
      <c r="W3" t="n">
        <v>0.19</v>
      </c>
      <c r="X3" t="n">
        <v>0.9399999999999999</v>
      </c>
      <c r="Y3" t="n">
        <v>1</v>
      </c>
      <c r="Z3" t="n">
        <v>10</v>
      </c>
      <c r="AA3" t="n">
        <v>228.6921440338916</v>
      </c>
      <c r="AB3" t="n">
        <v>312.9066806523605</v>
      </c>
      <c r="AC3" t="n">
        <v>283.0433062182765</v>
      </c>
      <c r="AD3" t="n">
        <v>228692.1440338916</v>
      </c>
      <c r="AE3" t="n">
        <v>312906.6806523605</v>
      </c>
      <c r="AF3" t="n">
        <v>3.947797733337942e-06</v>
      </c>
      <c r="AG3" t="n">
        <v>10.32986111111111</v>
      </c>
      <c r="AH3" t="n">
        <v>283043.3062182765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8.706</v>
      </c>
      <c r="E4" t="n">
        <v>11.49</v>
      </c>
      <c r="F4" t="n">
        <v>8.58</v>
      </c>
      <c r="G4" t="n">
        <v>13.21</v>
      </c>
      <c r="H4" t="n">
        <v>0.24</v>
      </c>
      <c r="I4" t="n">
        <v>39</v>
      </c>
      <c r="J4" t="n">
        <v>108.05</v>
      </c>
      <c r="K4" t="n">
        <v>41.65</v>
      </c>
      <c r="L4" t="n">
        <v>1.5</v>
      </c>
      <c r="M4" t="n">
        <v>37</v>
      </c>
      <c r="N4" t="n">
        <v>14.9</v>
      </c>
      <c r="O4" t="n">
        <v>13559.91</v>
      </c>
      <c r="P4" t="n">
        <v>79.48</v>
      </c>
      <c r="Q4" t="n">
        <v>198.05</v>
      </c>
      <c r="R4" t="n">
        <v>49.76</v>
      </c>
      <c r="S4" t="n">
        <v>21.27</v>
      </c>
      <c r="T4" t="n">
        <v>11371.37</v>
      </c>
      <c r="U4" t="n">
        <v>0.43</v>
      </c>
      <c r="V4" t="n">
        <v>0.71</v>
      </c>
      <c r="W4" t="n">
        <v>0.17</v>
      </c>
      <c r="X4" t="n">
        <v>0.73</v>
      </c>
      <c r="Y4" t="n">
        <v>1</v>
      </c>
      <c r="Z4" t="n">
        <v>10</v>
      </c>
      <c r="AA4" t="n">
        <v>224.0247187936306</v>
      </c>
      <c r="AB4" t="n">
        <v>306.5205035263697</v>
      </c>
      <c r="AC4" t="n">
        <v>277.2666168741323</v>
      </c>
      <c r="AD4" t="n">
        <v>224024.7187936306</v>
      </c>
      <c r="AE4" t="n">
        <v>306520.5035263697</v>
      </c>
      <c r="AF4" t="n">
        <v>4.088252157922672e-06</v>
      </c>
      <c r="AG4" t="n">
        <v>9.973958333333334</v>
      </c>
      <c r="AH4" t="n">
        <v>277266.6168741323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8.8104</v>
      </c>
      <c r="E5" t="n">
        <v>11.35</v>
      </c>
      <c r="F5" t="n">
        <v>8.56</v>
      </c>
      <c r="G5" t="n">
        <v>15.1</v>
      </c>
      <c r="H5" t="n">
        <v>0.28</v>
      </c>
      <c r="I5" t="n">
        <v>34</v>
      </c>
      <c r="J5" t="n">
        <v>108.37</v>
      </c>
      <c r="K5" t="n">
        <v>41.65</v>
      </c>
      <c r="L5" t="n">
        <v>1.75</v>
      </c>
      <c r="M5" t="n">
        <v>32</v>
      </c>
      <c r="N5" t="n">
        <v>14.97</v>
      </c>
      <c r="O5" t="n">
        <v>13599.17</v>
      </c>
      <c r="P5" t="n">
        <v>78.86</v>
      </c>
      <c r="Q5" t="n">
        <v>198.07</v>
      </c>
      <c r="R5" t="n">
        <v>49.76</v>
      </c>
      <c r="S5" t="n">
        <v>21.27</v>
      </c>
      <c r="T5" t="n">
        <v>11399.17</v>
      </c>
      <c r="U5" t="n">
        <v>0.43</v>
      </c>
      <c r="V5" t="n">
        <v>0.71</v>
      </c>
      <c r="W5" t="n">
        <v>0.15</v>
      </c>
      <c r="X5" t="n">
        <v>0.7</v>
      </c>
      <c r="Y5" t="n">
        <v>1</v>
      </c>
      <c r="Z5" t="n">
        <v>10</v>
      </c>
      <c r="AA5" t="n">
        <v>213.4404493033576</v>
      </c>
      <c r="AB5" t="n">
        <v>292.0386390647708</v>
      </c>
      <c r="AC5" t="n">
        <v>264.1668812313193</v>
      </c>
      <c r="AD5" t="n">
        <v>213440.4493033576</v>
      </c>
      <c r="AE5" t="n">
        <v>292038.6390647708</v>
      </c>
      <c r="AF5" t="n">
        <v>4.137277373324365e-06</v>
      </c>
      <c r="AG5" t="n">
        <v>9.852430555555555</v>
      </c>
      <c r="AH5" t="n">
        <v>264166.8812313193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8.9993</v>
      </c>
      <c r="E6" t="n">
        <v>11.11</v>
      </c>
      <c r="F6" t="n">
        <v>8.43</v>
      </c>
      <c r="G6" t="n">
        <v>17.44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27</v>
      </c>
      <c r="N6" t="n">
        <v>15.03</v>
      </c>
      <c r="O6" t="n">
        <v>13638.32</v>
      </c>
      <c r="P6" t="n">
        <v>77.43000000000001</v>
      </c>
      <c r="Q6" t="n">
        <v>198.05</v>
      </c>
      <c r="R6" t="n">
        <v>45.43</v>
      </c>
      <c r="S6" t="n">
        <v>21.27</v>
      </c>
      <c r="T6" t="n">
        <v>9256.75</v>
      </c>
      <c r="U6" t="n">
        <v>0.47</v>
      </c>
      <c r="V6" t="n">
        <v>0.72</v>
      </c>
      <c r="W6" t="n">
        <v>0.15</v>
      </c>
      <c r="X6" t="n">
        <v>0.58</v>
      </c>
      <c r="Y6" t="n">
        <v>1</v>
      </c>
      <c r="Z6" t="n">
        <v>10</v>
      </c>
      <c r="AA6" t="n">
        <v>210.8372688941687</v>
      </c>
      <c r="AB6" t="n">
        <v>288.476852784706</v>
      </c>
      <c r="AC6" t="n">
        <v>260.9450268348244</v>
      </c>
      <c r="AD6" t="n">
        <v>210837.2688941687</v>
      </c>
      <c r="AE6" t="n">
        <v>288476.8527847059</v>
      </c>
      <c r="AF6" t="n">
        <v>4.225982959429533e-06</v>
      </c>
      <c r="AG6" t="n">
        <v>9.644097222222221</v>
      </c>
      <c r="AH6" t="n">
        <v>260945.0268348244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9.109299999999999</v>
      </c>
      <c r="E7" t="n">
        <v>10.98</v>
      </c>
      <c r="F7" t="n">
        <v>8.359999999999999</v>
      </c>
      <c r="G7" t="n">
        <v>19.3</v>
      </c>
      <c r="H7" t="n">
        <v>0.36</v>
      </c>
      <c r="I7" t="n">
        <v>26</v>
      </c>
      <c r="J7" t="n">
        <v>109</v>
      </c>
      <c r="K7" t="n">
        <v>41.65</v>
      </c>
      <c r="L7" t="n">
        <v>2.25</v>
      </c>
      <c r="M7" t="n">
        <v>24</v>
      </c>
      <c r="N7" t="n">
        <v>15.1</v>
      </c>
      <c r="O7" t="n">
        <v>13677.51</v>
      </c>
      <c r="P7" t="n">
        <v>76.45999999999999</v>
      </c>
      <c r="Q7" t="n">
        <v>198.06</v>
      </c>
      <c r="R7" t="n">
        <v>43.24</v>
      </c>
      <c r="S7" t="n">
        <v>21.27</v>
      </c>
      <c r="T7" t="n">
        <v>8179.5</v>
      </c>
      <c r="U7" t="n">
        <v>0.49</v>
      </c>
      <c r="V7" t="n">
        <v>0.73</v>
      </c>
      <c r="W7" t="n">
        <v>0.15</v>
      </c>
      <c r="X7" t="n">
        <v>0.51</v>
      </c>
      <c r="Y7" t="n">
        <v>1</v>
      </c>
      <c r="Z7" t="n">
        <v>10</v>
      </c>
      <c r="AA7" t="n">
        <v>209.3019766984501</v>
      </c>
      <c r="AB7" t="n">
        <v>286.3761982702134</v>
      </c>
      <c r="AC7" t="n">
        <v>259.0448558389072</v>
      </c>
      <c r="AD7" t="n">
        <v>209301.9766984501</v>
      </c>
      <c r="AE7" t="n">
        <v>286376.1982702134</v>
      </c>
      <c r="AF7" t="n">
        <v>4.277637879871928e-06</v>
      </c>
      <c r="AG7" t="n">
        <v>9.53125</v>
      </c>
      <c r="AH7" t="n">
        <v>259044.8558389072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9.218</v>
      </c>
      <c r="E8" t="n">
        <v>10.85</v>
      </c>
      <c r="F8" t="n">
        <v>8.300000000000001</v>
      </c>
      <c r="G8" t="n">
        <v>21.66</v>
      </c>
      <c r="H8" t="n">
        <v>0.4</v>
      </c>
      <c r="I8" t="n">
        <v>23</v>
      </c>
      <c r="J8" t="n">
        <v>109.32</v>
      </c>
      <c r="K8" t="n">
        <v>41.65</v>
      </c>
      <c r="L8" t="n">
        <v>2.5</v>
      </c>
      <c r="M8" t="n">
        <v>21</v>
      </c>
      <c r="N8" t="n">
        <v>15.17</v>
      </c>
      <c r="O8" t="n">
        <v>13716.72</v>
      </c>
      <c r="P8" t="n">
        <v>75.52</v>
      </c>
      <c r="Q8" t="n">
        <v>198.1</v>
      </c>
      <c r="R8" t="n">
        <v>41.25</v>
      </c>
      <c r="S8" t="n">
        <v>21.27</v>
      </c>
      <c r="T8" t="n">
        <v>7198.84</v>
      </c>
      <c r="U8" t="n">
        <v>0.52</v>
      </c>
      <c r="V8" t="n">
        <v>0.73</v>
      </c>
      <c r="W8" t="n">
        <v>0.14</v>
      </c>
      <c r="X8" t="n">
        <v>0.45</v>
      </c>
      <c r="Y8" t="n">
        <v>1</v>
      </c>
      <c r="Z8" t="n">
        <v>10</v>
      </c>
      <c r="AA8" t="n">
        <v>207.681625153715</v>
      </c>
      <c r="AB8" t="n">
        <v>284.159161801843</v>
      </c>
      <c r="AC8" t="n">
        <v>257.0394102194471</v>
      </c>
      <c r="AD8" t="n">
        <v>207681.625153715</v>
      </c>
      <c r="AE8" t="n">
        <v>284159.161801843</v>
      </c>
      <c r="AF8" t="n">
        <v>4.328682333072732e-06</v>
      </c>
      <c r="AG8" t="n">
        <v>9.418402777777779</v>
      </c>
      <c r="AH8" t="n">
        <v>257039.4102194471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9.2942</v>
      </c>
      <c r="E9" t="n">
        <v>10.76</v>
      </c>
      <c r="F9" t="n">
        <v>8.26</v>
      </c>
      <c r="G9" t="n">
        <v>23.59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19</v>
      </c>
      <c r="N9" t="n">
        <v>15.24</v>
      </c>
      <c r="O9" t="n">
        <v>13755.95</v>
      </c>
      <c r="P9" t="n">
        <v>74.78</v>
      </c>
      <c r="Q9" t="n">
        <v>198.05</v>
      </c>
      <c r="R9" t="n">
        <v>39.77</v>
      </c>
      <c r="S9" t="n">
        <v>21.27</v>
      </c>
      <c r="T9" t="n">
        <v>6467.66</v>
      </c>
      <c r="U9" t="n">
        <v>0.53</v>
      </c>
      <c r="V9" t="n">
        <v>0.74</v>
      </c>
      <c r="W9" t="n">
        <v>0.14</v>
      </c>
      <c r="X9" t="n">
        <v>0.4</v>
      </c>
      <c r="Y9" t="n">
        <v>1</v>
      </c>
      <c r="Z9" t="n">
        <v>10</v>
      </c>
      <c r="AA9" t="n">
        <v>206.6426457405177</v>
      </c>
      <c r="AB9" t="n">
        <v>282.7375843321705</v>
      </c>
      <c r="AC9" t="n">
        <v>255.7535061082831</v>
      </c>
      <c r="AD9" t="n">
        <v>206642.6457405176</v>
      </c>
      <c r="AE9" t="n">
        <v>282737.5843321704</v>
      </c>
      <c r="AF9" t="n">
        <v>4.364465105233736e-06</v>
      </c>
      <c r="AG9" t="n">
        <v>9.340277777777779</v>
      </c>
      <c r="AH9" t="n">
        <v>255753.5061082831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9.388</v>
      </c>
      <c r="E10" t="n">
        <v>10.65</v>
      </c>
      <c r="F10" t="n">
        <v>8.19</v>
      </c>
      <c r="G10" t="n">
        <v>25.87</v>
      </c>
      <c r="H10" t="n">
        <v>0.48</v>
      </c>
      <c r="I10" t="n">
        <v>19</v>
      </c>
      <c r="J10" t="n">
        <v>109.96</v>
      </c>
      <c r="K10" t="n">
        <v>41.65</v>
      </c>
      <c r="L10" t="n">
        <v>3</v>
      </c>
      <c r="M10" t="n">
        <v>17</v>
      </c>
      <c r="N10" t="n">
        <v>15.31</v>
      </c>
      <c r="O10" t="n">
        <v>13795.21</v>
      </c>
      <c r="P10" t="n">
        <v>73.95999999999999</v>
      </c>
      <c r="Q10" t="n">
        <v>198.09</v>
      </c>
      <c r="R10" t="n">
        <v>37.64</v>
      </c>
      <c r="S10" t="n">
        <v>21.27</v>
      </c>
      <c r="T10" t="n">
        <v>5413.04</v>
      </c>
      <c r="U10" t="n">
        <v>0.57</v>
      </c>
      <c r="V10" t="n">
        <v>0.74</v>
      </c>
      <c r="W10" t="n">
        <v>0.14</v>
      </c>
      <c r="X10" t="n">
        <v>0.34</v>
      </c>
      <c r="Y10" t="n">
        <v>1</v>
      </c>
      <c r="Z10" t="n">
        <v>10</v>
      </c>
      <c r="AA10" t="n">
        <v>205.3941060093223</v>
      </c>
      <c r="AB10" t="n">
        <v>281.0292771902644</v>
      </c>
      <c r="AC10" t="n">
        <v>254.2082374023759</v>
      </c>
      <c r="AD10" t="n">
        <v>205394.1060093223</v>
      </c>
      <c r="AE10" t="n">
        <v>281029.2771902644</v>
      </c>
      <c r="AF10" t="n">
        <v>4.408512664665524e-06</v>
      </c>
      <c r="AG10" t="n">
        <v>9.244791666666666</v>
      </c>
      <c r="AH10" t="n">
        <v>254208.2374023758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9.3931</v>
      </c>
      <c r="E11" t="n">
        <v>10.65</v>
      </c>
      <c r="F11" t="n">
        <v>8.210000000000001</v>
      </c>
      <c r="G11" t="n">
        <v>27.37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73.69</v>
      </c>
      <c r="Q11" t="n">
        <v>198.05</v>
      </c>
      <c r="R11" t="n">
        <v>38.54</v>
      </c>
      <c r="S11" t="n">
        <v>21.27</v>
      </c>
      <c r="T11" t="n">
        <v>5867.36</v>
      </c>
      <c r="U11" t="n">
        <v>0.55</v>
      </c>
      <c r="V11" t="n">
        <v>0.74</v>
      </c>
      <c r="W11" t="n">
        <v>0.13</v>
      </c>
      <c r="X11" t="n">
        <v>0.36</v>
      </c>
      <c r="Y11" t="n">
        <v>1</v>
      </c>
      <c r="Z11" t="n">
        <v>10</v>
      </c>
      <c r="AA11" t="n">
        <v>205.2484259696714</v>
      </c>
      <c r="AB11" t="n">
        <v>280.8299513330643</v>
      </c>
      <c r="AC11" t="n">
        <v>254.0279349252313</v>
      </c>
      <c r="AD11" t="n">
        <v>205248.4259696714</v>
      </c>
      <c r="AE11" t="n">
        <v>280829.9513330644</v>
      </c>
      <c r="AF11" t="n">
        <v>4.410907574613309e-06</v>
      </c>
      <c r="AG11" t="n">
        <v>9.244791666666666</v>
      </c>
      <c r="AH11" t="n">
        <v>254027.9349252313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9.474399999999999</v>
      </c>
      <c r="E12" t="n">
        <v>10.55</v>
      </c>
      <c r="F12" t="n">
        <v>8.16</v>
      </c>
      <c r="G12" t="n">
        <v>30.61</v>
      </c>
      <c r="H12" t="n">
        <v>0.5600000000000001</v>
      </c>
      <c r="I12" t="n">
        <v>16</v>
      </c>
      <c r="J12" t="n">
        <v>110.59</v>
      </c>
      <c r="K12" t="n">
        <v>41.65</v>
      </c>
      <c r="L12" t="n">
        <v>3.5</v>
      </c>
      <c r="M12" t="n">
        <v>14</v>
      </c>
      <c r="N12" t="n">
        <v>15.44</v>
      </c>
      <c r="O12" t="n">
        <v>13873.81</v>
      </c>
      <c r="P12" t="n">
        <v>73</v>
      </c>
      <c r="Q12" t="n">
        <v>198.06</v>
      </c>
      <c r="R12" t="n">
        <v>36.96</v>
      </c>
      <c r="S12" t="n">
        <v>21.27</v>
      </c>
      <c r="T12" t="n">
        <v>5088.87</v>
      </c>
      <c r="U12" t="n">
        <v>0.58</v>
      </c>
      <c r="V12" t="n">
        <v>0.74</v>
      </c>
      <c r="W12" t="n">
        <v>0.13</v>
      </c>
      <c r="X12" t="n">
        <v>0.31</v>
      </c>
      <c r="Y12" t="n">
        <v>1</v>
      </c>
      <c r="Z12" t="n">
        <v>10</v>
      </c>
      <c r="AA12" t="n">
        <v>194.8972052933409</v>
      </c>
      <c r="AB12" t="n">
        <v>266.6669545400894</v>
      </c>
      <c r="AC12" t="n">
        <v>241.2166346682826</v>
      </c>
      <c r="AD12" t="n">
        <v>194897.2052933409</v>
      </c>
      <c r="AE12" t="n">
        <v>266666.9545400894</v>
      </c>
      <c r="AF12" t="n">
        <v>4.449085256722097e-06</v>
      </c>
      <c r="AG12" t="n">
        <v>9.157986111111111</v>
      </c>
      <c r="AH12" t="n">
        <v>241216.6346682826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9.5183</v>
      </c>
      <c r="E13" t="n">
        <v>10.51</v>
      </c>
      <c r="F13" t="n">
        <v>8.140000000000001</v>
      </c>
      <c r="G13" t="n">
        <v>32.55</v>
      </c>
      <c r="H13" t="n">
        <v>0.6</v>
      </c>
      <c r="I13" t="n">
        <v>15</v>
      </c>
      <c r="J13" t="n">
        <v>110.91</v>
      </c>
      <c r="K13" t="n">
        <v>41.65</v>
      </c>
      <c r="L13" t="n">
        <v>3.75</v>
      </c>
      <c r="M13" t="n">
        <v>13</v>
      </c>
      <c r="N13" t="n">
        <v>15.51</v>
      </c>
      <c r="O13" t="n">
        <v>13913.15</v>
      </c>
      <c r="P13" t="n">
        <v>72.28</v>
      </c>
      <c r="Q13" t="n">
        <v>198.05</v>
      </c>
      <c r="R13" t="n">
        <v>36.05</v>
      </c>
      <c r="S13" t="n">
        <v>21.27</v>
      </c>
      <c r="T13" t="n">
        <v>4636.88</v>
      </c>
      <c r="U13" t="n">
        <v>0.59</v>
      </c>
      <c r="V13" t="n">
        <v>0.75</v>
      </c>
      <c r="W13" t="n">
        <v>0.13</v>
      </c>
      <c r="X13" t="n">
        <v>0.28</v>
      </c>
      <c r="Y13" t="n">
        <v>1</v>
      </c>
      <c r="Z13" t="n">
        <v>10</v>
      </c>
      <c r="AA13" t="n">
        <v>194.1673464331757</v>
      </c>
      <c r="AB13" t="n">
        <v>265.6683294485115</v>
      </c>
      <c r="AC13" t="n">
        <v>240.3133169538655</v>
      </c>
      <c r="AD13" t="n">
        <v>194167.3464331757</v>
      </c>
      <c r="AE13" t="n">
        <v>265668.3294485115</v>
      </c>
      <c r="AF13" t="n">
        <v>4.469700265880471e-06</v>
      </c>
      <c r="AG13" t="n">
        <v>9.123263888888889</v>
      </c>
      <c r="AH13" t="n">
        <v>240313.3169538655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9.559699999999999</v>
      </c>
      <c r="E14" t="n">
        <v>10.46</v>
      </c>
      <c r="F14" t="n">
        <v>8.109999999999999</v>
      </c>
      <c r="G14" t="n">
        <v>34.77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71.86</v>
      </c>
      <c r="Q14" t="n">
        <v>198.05</v>
      </c>
      <c r="R14" t="n">
        <v>35.39</v>
      </c>
      <c r="S14" t="n">
        <v>21.27</v>
      </c>
      <c r="T14" t="n">
        <v>4310.51</v>
      </c>
      <c r="U14" t="n">
        <v>0.6</v>
      </c>
      <c r="V14" t="n">
        <v>0.75</v>
      </c>
      <c r="W14" t="n">
        <v>0.13</v>
      </c>
      <c r="X14" t="n">
        <v>0.26</v>
      </c>
      <c r="Y14" t="n">
        <v>1</v>
      </c>
      <c r="Z14" t="n">
        <v>10</v>
      </c>
      <c r="AA14" t="n">
        <v>193.608683491116</v>
      </c>
      <c r="AB14" t="n">
        <v>264.9039421647162</v>
      </c>
      <c r="AC14" t="n">
        <v>239.6218817196111</v>
      </c>
      <c r="AD14" t="n">
        <v>193608.683491116</v>
      </c>
      <c r="AE14" t="n">
        <v>264903.9421647163</v>
      </c>
      <c r="AF14" t="n">
        <v>4.489141299574245e-06</v>
      </c>
      <c r="AG14" t="n">
        <v>9.079861111111111</v>
      </c>
      <c r="AH14" t="n">
        <v>239621.8817196111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9.607200000000001</v>
      </c>
      <c r="E15" t="n">
        <v>10.41</v>
      </c>
      <c r="F15" t="n">
        <v>8.08</v>
      </c>
      <c r="G15" t="n">
        <v>37.31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71.14</v>
      </c>
      <c r="Q15" t="n">
        <v>198.05</v>
      </c>
      <c r="R15" t="n">
        <v>34.31</v>
      </c>
      <c r="S15" t="n">
        <v>21.27</v>
      </c>
      <c r="T15" t="n">
        <v>3779.78</v>
      </c>
      <c r="U15" t="n">
        <v>0.62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192.8482127192866</v>
      </c>
      <c r="AB15" t="n">
        <v>263.8634325050973</v>
      </c>
      <c r="AC15" t="n">
        <v>238.6806768415413</v>
      </c>
      <c r="AD15" t="n">
        <v>192848.2127192866</v>
      </c>
      <c r="AE15" t="n">
        <v>263863.4325050972</v>
      </c>
      <c r="AF15" t="n">
        <v>4.511446833401643e-06</v>
      </c>
      <c r="AG15" t="n">
        <v>9.036458333333334</v>
      </c>
      <c r="AH15" t="n">
        <v>238680.6768415413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9.629300000000001</v>
      </c>
      <c r="E16" t="n">
        <v>10.38</v>
      </c>
      <c r="F16" t="n">
        <v>8.06</v>
      </c>
      <c r="G16" t="n">
        <v>37.2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70.45999999999999</v>
      </c>
      <c r="Q16" t="n">
        <v>198.05</v>
      </c>
      <c r="R16" t="n">
        <v>33.76</v>
      </c>
      <c r="S16" t="n">
        <v>21.27</v>
      </c>
      <c r="T16" t="n">
        <v>3504.56</v>
      </c>
      <c r="U16" t="n">
        <v>0.63</v>
      </c>
      <c r="V16" t="n">
        <v>0.75</v>
      </c>
      <c r="W16" t="n">
        <v>0.12</v>
      </c>
      <c r="X16" t="n">
        <v>0.21</v>
      </c>
      <c r="Y16" t="n">
        <v>1</v>
      </c>
      <c r="Z16" t="n">
        <v>10</v>
      </c>
      <c r="AA16" t="n">
        <v>192.2890743861219</v>
      </c>
      <c r="AB16" t="n">
        <v>263.0983947702192</v>
      </c>
      <c r="AC16" t="n">
        <v>237.9886532343426</v>
      </c>
      <c r="AD16" t="n">
        <v>192289.0743861219</v>
      </c>
      <c r="AE16" t="n">
        <v>263098.3947702192</v>
      </c>
      <c r="AF16" t="n">
        <v>4.521824776508707e-06</v>
      </c>
      <c r="AG16" t="n">
        <v>9.010416666666666</v>
      </c>
      <c r="AH16" t="n">
        <v>237988.6532343426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9.6205</v>
      </c>
      <c r="E17" t="n">
        <v>10.39</v>
      </c>
      <c r="F17" t="n">
        <v>8.09</v>
      </c>
      <c r="G17" t="n">
        <v>40.46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70.48999999999999</v>
      </c>
      <c r="Q17" t="n">
        <v>198.05</v>
      </c>
      <c r="R17" t="n">
        <v>34.79</v>
      </c>
      <c r="S17" t="n">
        <v>21.27</v>
      </c>
      <c r="T17" t="n">
        <v>4023.25</v>
      </c>
      <c r="U17" t="n">
        <v>0.61</v>
      </c>
      <c r="V17" t="n">
        <v>0.75</v>
      </c>
      <c r="W17" t="n">
        <v>0.13</v>
      </c>
      <c r="X17" t="n">
        <v>0.24</v>
      </c>
      <c r="Y17" t="n">
        <v>1</v>
      </c>
      <c r="Z17" t="n">
        <v>10</v>
      </c>
      <c r="AA17" t="n">
        <v>192.4222897385239</v>
      </c>
      <c r="AB17" t="n">
        <v>263.2806658924222</v>
      </c>
      <c r="AC17" t="n">
        <v>238.1535286564617</v>
      </c>
      <c r="AD17" t="n">
        <v>192422.2897385239</v>
      </c>
      <c r="AE17" t="n">
        <v>263280.6658924222</v>
      </c>
      <c r="AF17" t="n">
        <v>4.517692382873315e-06</v>
      </c>
      <c r="AG17" t="n">
        <v>9.019097222222221</v>
      </c>
      <c r="AH17" t="n">
        <v>238153.5286564617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9.673299999999999</v>
      </c>
      <c r="E18" t="n">
        <v>10.34</v>
      </c>
      <c r="F18" t="n">
        <v>8.06</v>
      </c>
      <c r="G18" t="n">
        <v>43.95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9</v>
      </c>
      <c r="N18" t="n">
        <v>15.86</v>
      </c>
      <c r="O18" t="n">
        <v>14110.24</v>
      </c>
      <c r="P18" t="n">
        <v>69.77</v>
      </c>
      <c r="Q18" t="n">
        <v>198.07</v>
      </c>
      <c r="R18" t="n">
        <v>33.6</v>
      </c>
      <c r="S18" t="n">
        <v>21.27</v>
      </c>
      <c r="T18" t="n">
        <v>3433.18</v>
      </c>
      <c r="U18" t="n">
        <v>0.63</v>
      </c>
      <c r="V18" t="n">
        <v>0.75</v>
      </c>
      <c r="W18" t="n">
        <v>0.13</v>
      </c>
      <c r="X18" t="n">
        <v>0.2</v>
      </c>
      <c r="Y18" t="n">
        <v>1</v>
      </c>
      <c r="Z18" t="n">
        <v>10</v>
      </c>
      <c r="AA18" t="n">
        <v>191.4709334330312</v>
      </c>
      <c r="AB18" t="n">
        <v>261.9789782243697</v>
      </c>
      <c r="AC18" t="n">
        <v>236.9760722325176</v>
      </c>
      <c r="AD18" t="n">
        <v>191470.9334330312</v>
      </c>
      <c r="AE18" t="n">
        <v>261978.9782243697</v>
      </c>
      <c r="AF18" t="n">
        <v>4.542486744685664e-06</v>
      </c>
      <c r="AG18" t="n">
        <v>8.975694444444445</v>
      </c>
      <c r="AH18" t="n">
        <v>236976.0722325176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9.673999999999999</v>
      </c>
      <c r="E19" t="n">
        <v>10.34</v>
      </c>
      <c r="F19" t="n">
        <v>8.06</v>
      </c>
      <c r="G19" t="n">
        <v>43.94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9</v>
      </c>
      <c r="N19" t="n">
        <v>15.93</v>
      </c>
      <c r="O19" t="n">
        <v>14149.74</v>
      </c>
      <c r="P19" t="n">
        <v>69.5</v>
      </c>
      <c r="Q19" t="n">
        <v>198.05</v>
      </c>
      <c r="R19" t="n">
        <v>33.59</v>
      </c>
      <c r="S19" t="n">
        <v>21.27</v>
      </c>
      <c r="T19" t="n">
        <v>3428.02</v>
      </c>
      <c r="U19" t="n">
        <v>0.63</v>
      </c>
      <c r="V19" t="n">
        <v>0.75</v>
      </c>
      <c r="W19" t="n">
        <v>0.13</v>
      </c>
      <c r="X19" t="n">
        <v>0.2</v>
      </c>
      <c r="Y19" t="n">
        <v>1</v>
      </c>
      <c r="Z19" t="n">
        <v>10</v>
      </c>
      <c r="AA19" t="n">
        <v>191.3149699070165</v>
      </c>
      <c r="AB19" t="n">
        <v>261.7655820474512</v>
      </c>
      <c r="AC19" t="n">
        <v>236.7830422872208</v>
      </c>
      <c r="AD19" t="n">
        <v>191314.9699070165</v>
      </c>
      <c r="AE19" t="n">
        <v>261765.5820474513</v>
      </c>
      <c r="AF19" t="n">
        <v>4.542815457815752e-06</v>
      </c>
      <c r="AG19" t="n">
        <v>8.975694444444445</v>
      </c>
      <c r="AH19" t="n">
        <v>236783.0422872208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9.723699999999999</v>
      </c>
      <c r="E20" t="n">
        <v>10.28</v>
      </c>
      <c r="F20" t="n">
        <v>8.029999999999999</v>
      </c>
      <c r="G20" t="n">
        <v>48.16</v>
      </c>
      <c r="H20" t="n">
        <v>0.86</v>
      </c>
      <c r="I20" t="n">
        <v>10</v>
      </c>
      <c r="J20" t="n">
        <v>113.15</v>
      </c>
      <c r="K20" t="n">
        <v>41.65</v>
      </c>
      <c r="L20" t="n">
        <v>5.5</v>
      </c>
      <c r="M20" t="n">
        <v>8</v>
      </c>
      <c r="N20" t="n">
        <v>16</v>
      </c>
      <c r="O20" t="n">
        <v>14189.26</v>
      </c>
      <c r="P20" t="n">
        <v>68.87</v>
      </c>
      <c r="Q20" t="n">
        <v>198.05</v>
      </c>
      <c r="R20" t="n">
        <v>32.63</v>
      </c>
      <c r="S20" t="n">
        <v>21.27</v>
      </c>
      <c r="T20" t="n">
        <v>2953.9</v>
      </c>
      <c r="U20" t="n">
        <v>0.65</v>
      </c>
      <c r="V20" t="n">
        <v>0.76</v>
      </c>
      <c r="W20" t="n">
        <v>0.12</v>
      </c>
      <c r="X20" t="n">
        <v>0.17</v>
      </c>
      <c r="Y20" t="n">
        <v>1</v>
      </c>
      <c r="Z20" t="n">
        <v>10</v>
      </c>
      <c r="AA20" t="n">
        <v>190.6116315037152</v>
      </c>
      <c r="AB20" t="n">
        <v>260.8032434149545</v>
      </c>
      <c r="AC20" t="n">
        <v>235.9125479031585</v>
      </c>
      <c r="AD20" t="n">
        <v>190611.6315037152</v>
      </c>
      <c r="AE20" t="n">
        <v>260803.2434149545</v>
      </c>
      <c r="AF20" t="n">
        <v>4.566154090051997e-06</v>
      </c>
      <c r="AG20" t="n">
        <v>8.923611111111111</v>
      </c>
      <c r="AH20" t="n">
        <v>235912.5479031585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9.7476</v>
      </c>
      <c r="E21" t="n">
        <v>10.26</v>
      </c>
      <c r="F21" t="n">
        <v>8</v>
      </c>
      <c r="G21" t="n">
        <v>48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8</v>
      </c>
      <c r="N21" t="n">
        <v>16.07</v>
      </c>
      <c r="O21" t="n">
        <v>14228.81</v>
      </c>
      <c r="P21" t="n">
        <v>68.66</v>
      </c>
      <c r="Q21" t="n">
        <v>198.06</v>
      </c>
      <c r="R21" t="n">
        <v>31.6</v>
      </c>
      <c r="S21" t="n">
        <v>21.27</v>
      </c>
      <c r="T21" t="n">
        <v>2437.59</v>
      </c>
      <c r="U21" t="n">
        <v>0.67</v>
      </c>
      <c r="V21" t="n">
        <v>0.76</v>
      </c>
      <c r="W21" t="n">
        <v>0.13</v>
      </c>
      <c r="X21" t="n">
        <v>0.15</v>
      </c>
      <c r="Y21" t="n">
        <v>1</v>
      </c>
      <c r="Z21" t="n">
        <v>10</v>
      </c>
      <c r="AA21" t="n">
        <v>190.2950228932634</v>
      </c>
      <c r="AB21" t="n">
        <v>260.3700455463484</v>
      </c>
      <c r="AC21" t="n">
        <v>235.520693831135</v>
      </c>
      <c r="AD21" t="n">
        <v>190295.0228932634</v>
      </c>
      <c r="AE21" t="n">
        <v>260370.0455463484</v>
      </c>
      <c r="AF21" t="n">
        <v>4.577377295493574e-06</v>
      </c>
      <c r="AG21" t="n">
        <v>8.90625</v>
      </c>
      <c r="AH21" t="n">
        <v>235520.693831135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9.7111</v>
      </c>
      <c r="E22" t="n">
        <v>10.3</v>
      </c>
      <c r="F22" t="n">
        <v>8.039999999999999</v>
      </c>
      <c r="G22" t="n">
        <v>48.23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8</v>
      </c>
      <c r="N22" t="n">
        <v>16.14</v>
      </c>
      <c r="O22" t="n">
        <v>14268.39</v>
      </c>
      <c r="P22" t="n">
        <v>68.28</v>
      </c>
      <c r="Q22" t="n">
        <v>198.05</v>
      </c>
      <c r="R22" t="n">
        <v>33.16</v>
      </c>
      <c r="S22" t="n">
        <v>21.27</v>
      </c>
      <c r="T22" t="n">
        <v>3218.99</v>
      </c>
      <c r="U22" t="n">
        <v>0.64</v>
      </c>
      <c r="V22" t="n">
        <v>0.76</v>
      </c>
      <c r="W22" t="n">
        <v>0.12</v>
      </c>
      <c r="X22" t="n">
        <v>0.19</v>
      </c>
      <c r="Y22" t="n">
        <v>1</v>
      </c>
      <c r="Z22" t="n">
        <v>10</v>
      </c>
      <c r="AA22" t="n">
        <v>190.3741974027655</v>
      </c>
      <c r="AB22" t="n">
        <v>260.4783756031821</v>
      </c>
      <c r="AC22" t="n">
        <v>235.6186850193867</v>
      </c>
      <c r="AD22" t="n">
        <v>190374.1974027655</v>
      </c>
      <c r="AE22" t="n">
        <v>260478.3756031821</v>
      </c>
      <c r="AF22" t="n">
        <v>4.560237253710414e-06</v>
      </c>
      <c r="AG22" t="n">
        <v>8.940972222222221</v>
      </c>
      <c r="AH22" t="n">
        <v>235618.6850193867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9.7532</v>
      </c>
      <c r="E23" t="n">
        <v>10.25</v>
      </c>
      <c r="F23" t="n">
        <v>8.02</v>
      </c>
      <c r="G23" t="n">
        <v>53.45</v>
      </c>
      <c r="H23" t="n">
        <v>0.97</v>
      </c>
      <c r="I23" t="n">
        <v>9</v>
      </c>
      <c r="J23" t="n">
        <v>114.11</v>
      </c>
      <c r="K23" t="n">
        <v>41.65</v>
      </c>
      <c r="L23" t="n">
        <v>6.25</v>
      </c>
      <c r="M23" t="n">
        <v>7</v>
      </c>
      <c r="N23" t="n">
        <v>16.21</v>
      </c>
      <c r="O23" t="n">
        <v>14307.99</v>
      </c>
      <c r="P23" t="n">
        <v>67.78</v>
      </c>
      <c r="Q23" t="n">
        <v>198.05</v>
      </c>
      <c r="R23" t="n">
        <v>32.46</v>
      </c>
      <c r="S23" t="n">
        <v>21.27</v>
      </c>
      <c r="T23" t="n">
        <v>2874.26</v>
      </c>
      <c r="U23" t="n">
        <v>0.66</v>
      </c>
      <c r="V23" t="n">
        <v>0.76</v>
      </c>
      <c r="W23" t="n">
        <v>0.12</v>
      </c>
      <c r="X23" t="n">
        <v>0.16</v>
      </c>
      <c r="Y23" t="n">
        <v>1</v>
      </c>
      <c r="Z23" t="n">
        <v>10</v>
      </c>
      <c r="AA23" t="n">
        <v>189.8144618085324</v>
      </c>
      <c r="AB23" t="n">
        <v>259.712520669361</v>
      </c>
      <c r="AC23" t="n">
        <v>234.9259222055651</v>
      </c>
      <c r="AD23" t="n">
        <v>189814.4618085324</v>
      </c>
      <c r="AE23" t="n">
        <v>259712.5206693611</v>
      </c>
      <c r="AF23" t="n">
        <v>4.580007000534276e-06</v>
      </c>
      <c r="AG23" t="n">
        <v>8.897569444444445</v>
      </c>
      <c r="AH23" t="n">
        <v>234925.9222055651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9.7569</v>
      </c>
      <c r="E24" t="n">
        <v>10.25</v>
      </c>
      <c r="F24" t="n">
        <v>8.01</v>
      </c>
      <c r="G24" t="n">
        <v>53.42</v>
      </c>
      <c r="H24" t="n">
        <v>1</v>
      </c>
      <c r="I24" t="n">
        <v>9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67.52</v>
      </c>
      <c r="Q24" t="n">
        <v>198.05</v>
      </c>
      <c r="R24" t="n">
        <v>32.22</v>
      </c>
      <c r="S24" t="n">
        <v>21.27</v>
      </c>
      <c r="T24" t="n">
        <v>2751.99</v>
      </c>
      <c r="U24" t="n">
        <v>0.66</v>
      </c>
      <c r="V24" t="n">
        <v>0.76</v>
      </c>
      <c r="W24" t="n">
        <v>0.12</v>
      </c>
      <c r="X24" t="n">
        <v>0.16</v>
      </c>
      <c r="Y24" t="n">
        <v>1</v>
      </c>
      <c r="Z24" t="n">
        <v>10</v>
      </c>
      <c r="AA24" t="n">
        <v>189.6276318411825</v>
      </c>
      <c r="AB24" t="n">
        <v>259.4568916656766</v>
      </c>
      <c r="AC24" t="n">
        <v>234.6946900752147</v>
      </c>
      <c r="AD24" t="n">
        <v>189627.6318411825</v>
      </c>
      <c r="AE24" t="n">
        <v>259456.8916656766</v>
      </c>
      <c r="AF24" t="n">
        <v>4.581744484221885e-06</v>
      </c>
      <c r="AG24" t="n">
        <v>8.897569444444445</v>
      </c>
      <c r="AH24" t="n">
        <v>234694.6900752147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9.7524</v>
      </c>
      <c r="E25" t="n">
        <v>10.25</v>
      </c>
      <c r="F25" t="n">
        <v>8.02</v>
      </c>
      <c r="G25" t="n">
        <v>53.45</v>
      </c>
      <c r="H25" t="n">
        <v>1.04</v>
      </c>
      <c r="I25" t="n">
        <v>9</v>
      </c>
      <c r="J25" t="n">
        <v>114.76</v>
      </c>
      <c r="K25" t="n">
        <v>41.65</v>
      </c>
      <c r="L25" t="n">
        <v>6.75</v>
      </c>
      <c r="M25" t="n">
        <v>7</v>
      </c>
      <c r="N25" t="n">
        <v>16.36</v>
      </c>
      <c r="O25" t="n">
        <v>14387.27</v>
      </c>
      <c r="P25" t="n">
        <v>66.77</v>
      </c>
      <c r="Q25" t="n">
        <v>198.05</v>
      </c>
      <c r="R25" t="n">
        <v>32.43</v>
      </c>
      <c r="S25" t="n">
        <v>21.27</v>
      </c>
      <c r="T25" t="n">
        <v>2855.85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189.2553580478641</v>
      </c>
      <c r="AB25" t="n">
        <v>258.947530238098</v>
      </c>
      <c r="AC25" t="n">
        <v>234.2339413873907</v>
      </c>
      <c r="AD25" t="n">
        <v>189255.3580478641</v>
      </c>
      <c r="AE25" t="n">
        <v>258947.5302380979</v>
      </c>
      <c r="AF25" t="n">
        <v>4.579631328385605e-06</v>
      </c>
      <c r="AG25" t="n">
        <v>8.897569444444445</v>
      </c>
      <c r="AH25" t="n">
        <v>234233.9413873907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9.8277</v>
      </c>
      <c r="E26" t="n">
        <v>10.18</v>
      </c>
      <c r="F26" t="n">
        <v>7.96</v>
      </c>
      <c r="G26" t="n">
        <v>59.71</v>
      </c>
      <c r="H26" t="n">
        <v>1.07</v>
      </c>
      <c r="I26" t="n">
        <v>8</v>
      </c>
      <c r="J26" t="n">
        <v>115.08</v>
      </c>
      <c r="K26" t="n">
        <v>41.65</v>
      </c>
      <c r="L26" t="n">
        <v>7</v>
      </c>
      <c r="M26" t="n">
        <v>6</v>
      </c>
      <c r="N26" t="n">
        <v>16.43</v>
      </c>
      <c r="O26" t="n">
        <v>14426.96</v>
      </c>
      <c r="P26" t="n">
        <v>66.22</v>
      </c>
      <c r="Q26" t="n">
        <v>198.05</v>
      </c>
      <c r="R26" t="n">
        <v>30.58</v>
      </c>
      <c r="S26" t="n">
        <v>21.27</v>
      </c>
      <c r="T26" t="n">
        <v>1935.5</v>
      </c>
      <c r="U26" t="n">
        <v>0.7</v>
      </c>
      <c r="V26" t="n">
        <v>0.76</v>
      </c>
      <c r="W26" t="n">
        <v>0.12</v>
      </c>
      <c r="X26" t="n">
        <v>0.11</v>
      </c>
      <c r="Y26" t="n">
        <v>1</v>
      </c>
      <c r="Z26" t="n">
        <v>10</v>
      </c>
      <c r="AA26" t="n">
        <v>188.4103637235131</v>
      </c>
      <c r="AB26" t="n">
        <v>257.791371725003</v>
      </c>
      <c r="AC26" t="n">
        <v>233.1881250201065</v>
      </c>
      <c r="AD26" t="n">
        <v>188410.3637235131</v>
      </c>
      <c r="AE26" t="n">
        <v>257791.371725003</v>
      </c>
      <c r="AF26" t="n">
        <v>4.614991469379354e-06</v>
      </c>
      <c r="AG26" t="n">
        <v>8.836805555555555</v>
      </c>
      <c r="AH26" t="n">
        <v>233188.1250201065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9.7933</v>
      </c>
      <c r="E27" t="n">
        <v>10.21</v>
      </c>
      <c r="F27" t="n">
        <v>8</v>
      </c>
      <c r="G27" t="n">
        <v>59.98</v>
      </c>
      <c r="H27" t="n">
        <v>1.11</v>
      </c>
      <c r="I27" t="n">
        <v>8</v>
      </c>
      <c r="J27" t="n">
        <v>115.4</v>
      </c>
      <c r="K27" t="n">
        <v>41.65</v>
      </c>
      <c r="L27" t="n">
        <v>7.25</v>
      </c>
      <c r="M27" t="n">
        <v>6</v>
      </c>
      <c r="N27" t="n">
        <v>16.5</v>
      </c>
      <c r="O27" t="n">
        <v>14466.67</v>
      </c>
      <c r="P27" t="n">
        <v>66.23999999999999</v>
      </c>
      <c r="Q27" t="n">
        <v>198.05</v>
      </c>
      <c r="R27" t="n">
        <v>31.87</v>
      </c>
      <c r="S27" t="n">
        <v>21.27</v>
      </c>
      <c r="T27" t="n">
        <v>2582.43</v>
      </c>
      <c r="U27" t="n">
        <v>0.67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188.6926899189672</v>
      </c>
      <c r="AB27" t="n">
        <v>258.1776628809757</v>
      </c>
      <c r="AC27" t="n">
        <v>233.5375490903164</v>
      </c>
      <c r="AD27" t="n">
        <v>188692.6899189672</v>
      </c>
      <c r="AE27" t="n">
        <v>258177.6628809758</v>
      </c>
      <c r="AF27" t="n">
        <v>4.59883756698646e-06</v>
      </c>
      <c r="AG27" t="n">
        <v>8.862847222222221</v>
      </c>
      <c r="AH27" t="n">
        <v>233537.5490903164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9.790100000000001</v>
      </c>
      <c r="E28" t="n">
        <v>10.21</v>
      </c>
      <c r="F28" t="n">
        <v>8</v>
      </c>
      <c r="G28" t="n">
        <v>60</v>
      </c>
      <c r="H28" t="n">
        <v>1.14</v>
      </c>
      <c r="I28" t="n">
        <v>8</v>
      </c>
      <c r="J28" t="n">
        <v>115.72</v>
      </c>
      <c r="K28" t="n">
        <v>41.65</v>
      </c>
      <c r="L28" t="n">
        <v>7.5</v>
      </c>
      <c r="M28" t="n">
        <v>6</v>
      </c>
      <c r="N28" t="n">
        <v>16.57</v>
      </c>
      <c r="O28" t="n">
        <v>14506.4</v>
      </c>
      <c r="P28" t="n">
        <v>65.55</v>
      </c>
      <c r="Q28" t="n">
        <v>198.05</v>
      </c>
      <c r="R28" t="n">
        <v>31.92</v>
      </c>
      <c r="S28" t="n">
        <v>21.27</v>
      </c>
      <c r="T28" t="n">
        <v>2607.74</v>
      </c>
      <c r="U28" t="n">
        <v>0.67</v>
      </c>
      <c r="V28" t="n">
        <v>0.76</v>
      </c>
      <c r="W28" t="n">
        <v>0.12</v>
      </c>
      <c r="X28" t="n">
        <v>0.15</v>
      </c>
      <c r="Y28" t="n">
        <v>1</v>
      </c>
      <c r="Z28" t="n">
        <v>10</v>
      </c>
      <c r="AA28" t="n">
        <v>188.3266627555162</v>
      </c>
      <c r="AB28" t="n">
        <v>257.6768483679635</v>
      </c>
      <c r="AC28" t="n">
        <v>233.0845316115283</v>
      </c>
      <c r="AD28" t="n">
        <v>188326.6627555162</v>
      </c>
      <c r="AE28" t="n">
        <v>257676.8483679635</v>
      </c>
      <c r="AF28" t="n">
        <v>4.597334878391772e-06</v>
      </c>
      <c r="AG28" t="n">
        <v>8.862847222222221</v>
      </c>
      <c r="AH28" t="n">
        <v>233084.5316115283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9.846</v>
      </c>
      <c r="E29" t="n">
        <v>10.16</v>
      </c>
      <c r="F29" t="n">
        <v>7.96</v>
      </c>
      <c r="G29" t="n">
        <v>68.27</v>
      </c>
      <c r="H29" t="n">
        <v>1.18</v>
      </c>
      <c r="I29" t="n">
        <v>7</v>
      </c>
      <c r="J29" t="n">
        <v>116.05</v>
      </c>
      <c r="K29" t="n">
        <v>41.65</v>
      </c>
      <c r="L29" t="n">
        <v>7.75</v>
      </c>
      <c r="M29" t="n">
        <v>5</v>
      </c>
      <c r="N29" t="n">
        <v>16.65</v>
      </c>
      <c r="O29" t="n">
        <v>14546.17</v>
      </c>
      <c r="P29" t="n">
        <v>64.61</v>
      </c>
      <c r="Q29" t="n">
        <v>198.05</v>
      </c>
      <c r="R29" t="n">
        <v>30.74</v>
      </c>
      <c r="S29" t="n">
        <v>21.27</v>
      </c>
      <c r="T29" t="n">
        <v>2022.71</v>
      </c>
      <c r="U29" t="n">
        <v>0.6899999999999999</v>
      </c>
      <c r="V29" t="n">
        <v>0.76</v>
      </c>
      <c r="W29" t="n">
        <v>0.12</v>
      </c>
      <c r="X29" t="n">
        <v>0.11</v>
      </c>
      <c r="Y29" t="n">
        <v>1</v>
      </c>
      <c r="Z29" t="n">
        <v>10</v>
      </c>
      <c r="AA29" t="n">
        <v>187.4214135791703</v>
      </c>
      <c r="AB29" t="n">
        <v>256.4382465081126</v>
      </c>
      <c r="AC29" t="n">
        <v>231.9641401747926</v>
      </c>
      <c r="AD29" t="n">
        <v>187421.4135791703</v>
      </c>
      <c r="AE29" t="n">
        <v>256438.2465081126</v>
      </c>
      <c r="AF29" t="n">
        <v>4.623584969780226e-06</v>
      </c>
      <c r="AG29" t="n">
        <v>8.819444444444445</v>
      </c>
      <c r="AH29" t="n">
        <v>231964.1401747926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9.848699999999999</v>
      </c>
      <c r="E30" t="n">
        <v>10.15</v>
      </c>
      <c r="F30" t="n">
        <v>7.96</v>
      </c>
      <c r="G30" t="n">
        <v>68.25</v>
      </c>
      <c r="H30" t="n">
        <v>1.21</v>
      </c>
      <c r="I30" t="n">
        <v>7</v>
      </c>
      <c r="J30" t="n">
        <v>116.37</v>
      </c>
      <c r="K30" t="n">
        <v>41.65</v>
      </c>
      <c r="L30" t="n">
        <v>8</v>
      </c>
      <c r="M30" t="n">
        <v>5</v>
      </c>
      <c r="N30" t="n">
        <v>16.72</v>
      </c>
      <c r="O30" t="n">
        <v>14585.96</v>
      </c>
      <c r="P30" t="n">
        <v>64.56</v>
      </c>
      <c r="Q30" t="n">
        <v>198.05</v>
      </c>
      <c r="R30" t="n">
        <v>30.48</v>
      </c>
      <c r="S30" t="n">
        <v>21.27</v>
      </c>
      <c r="T30" t="n">
        <v>1894.2</v>
      </c>
      <c r="U30" t="n">
        <v>0.7</v>
      </c>
      <c r="V30" t="n">
        <v>0.76</v>
      </c>
      <c r="W30" t="n">
        <v>0.12</v>
      </c>
      <c r="X30" t="n">
        <v>0.11</v>
      </c>
      <c r="Y30" t="n">
        <v>1</v>
      </c>
      <c r="Z30" t="n">
        <v>10</v>
      </c>
      <c r="AA30" t="n">
        <v>187.3794409230537</v>
      </c>
      <c r="AB30" t="n">
        <v>256.3808176683111</v>
      </c>
      <c r="AC30" t="n">
        <v>231.9121922628598</v>
      </c>
      <c r="AD30" t="n">
        <v>187379.4409230537</v>
      </c>
      <c r="AE30" t="n">
        <v>256380.8176683111</v>
      </c>
      <c r="AF30" t="n">
        <v>4.624852863281993e-06</v>
      </c>
      <c r="AG30" t="n">
        <v>8.810763888888889</v>
      </c>
      <c r="AH30" t="n">
        <v>231912.1922628598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9.8283</v>
      </c>
      <c r="E31" t="n">
        <v>10.17</v>
      </c>
      <c r="F31" t="n">
        <v>7.98</v>
      </c>
      <c r="G31" t="n">
        <v>68.43000000000001</v>
      </c>
      <c r="H31" t="n">
        <v>1.25</v>
      </c>
      <c r="I31" t="n">
        <v>7</v>
      </c>
      <c r="J31" t="n">
        <v>116.69</v>
      </c>
      <c r="K31" t="n">
        <v>41.65</v>
      </c>
      <c r="L31" t="n">
        <v>8.25</v>
      </c>
      <c r="M31" t="n">
        <v>5</v>
      </c>
      <c r="N31" t="n">
        <v>16.79</v>
      </c>
      <c r="O31" t="n">
        <v>14625.77</v>
      </c>
      <c r="P31" t="n">
        <v>64.54000000000001</v>
      </c>
      <c r="Q31" t="n">
        <v>198.05</v>
      </c>
      <c r="R31" t="n">
        <v>31.49</v>
      </c>
      <c r="S31" t="n">
        <v>21.27</v>
      </c>
      <c r="T31" t="n">
        <v>2398.23</v>
      </c>
      <c r="U31" t="n">
        <v>0.68</v>
      </c>
      <c r="V31" t="n">
        <v>0.76</v>
      </c>
      <c r="W31" t="n">
        <v>0.12</v>
      </c>
      <c r="X31" t="n">
        <v>0.13</v>
      </c>
      <c r="Y31" t="n">
        <v>1</v>
      </c>
      <c r="Z31" t="n">
        <v>10</v>
      </c>
      <c r="AA31" t="n">
        <v>187.5187089976247</v>
      </c>
      <c r="AB31" t="n">
        <v>256.5713703920128</v>
      </c>
      <c r="AC31" t="n">
        <v>232.0845589020539</v>
      </c>
      <c r="AD31" t="n">
        <v>187518.7089976247</v>
      </c>
      <c r="AE31" t="n">
        <v>256571.3703920128</v>
      </c>
      <c r="AF31" t="n">
        <v>4.615273223490859e-06</v>
      </c>
      <c r="AG31" t="n">
        <v>8.828125</v>
      </c>
      <c r="AH31" t="n">
        <v>232084.5589020539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9.8285</v>
      </c>
      <c r="E32" t="n">
        <v>10.17</v>
      </c>
      <c r="F32" t="n">
        <v>7.98</v>
      </c>
      <c r="G32" t="n">
        <v>68.42</v>
      </c>
      <c r="H32" t="n">
        <v>1.28</v>
      </c>
      <c r="I32" t="n">
        <v>7</v>
      </c>
      <c r="J32" t="n">
        <v>117.01</v>
      </c>
      <c r="K32" t="n">
        <v>41.65</v>
      </c>
      <c r="L32" t="n">
        <v>8.5</v>
      </c>
      <c r="M32" t="n">
        <v>5</v>
      </c>
      <c r="N32" t="n">
        <v>16.86</v>
      </c>
      <c r="O32" t="n">
        <v>14665.62</v>
      </c>
      <c r="P32" t="n">
        <v>63.95</v>
      </c>
      <c r="Q32" t="n">
        <v>198.05</v>
      </c>
      <c r="R32" t="n">
        <v>31.4</v>
      </c>
      <c r="S32" t="n">
        <v>21.27</v>
      </c>
      <c r="T32" t="n">
        <v>2352.08</v>
      </c>
      <c r="U32" t="n">
        <v>0.68</v>
      </c>
      <c r="V32" t="n">
        <v>0.76</v>
      </c>
      <c r="W32" t="n">
        <v>0.12</v>
      </c>
      <c r="X32" t="n">
        <v>0.13</v>
      </c>
      <c r="Y32" t="n">
        <v>1</v>
      </c>
      <c r="Z32" t="n">
        <v>10</v>
      </c>
      <c r="AA32" t="n">
        <v>187.190964167466</v>
      </c>
      <c r="AB32" t="n">
        <v>256.1229354563084</v>
      </c>
      <c r="AC32" t="n">
        <v>231.6789219672307</v>
      </c>
      <c r="AD32" t="n">
        <v>187190.964167466</v>
      </c>
      <c r="AE32" t="n">
        <v>256122.9354563084</v>
      </c>
      <c r="AF32" t="n">
        <v>4.615367141528025e-06</v>
      </c>
      <c r="AG32" t="n">
        <v>8.828125</v>
      </c>
      <c r="AH32" t="n">
        <v>231678.9219672306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9.834199999999999</v>
      </c>
      <c r="E33" t="n">
        <v>10.17</v>
      </c>
      <c r="F33" t="n">
        <v>7.98</v>
      </c>
      <c r="G33" t="n">
        <v>68.37</v>
      </c>
      <c r="H33" t="n">
        <v>1.32</v>
      </c>
      <c r="I33" t="n">
        <v>7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63.34</v>
      </c>
      <c r="Q33" t="n">
        <v>198.05</v>
      </c>
      <c r="R33" t="n">
        <v>31.12</v>
      </c>
      <c r="S33" t="n">
        <v>21.27</v>
      </c>
      <c r="T33" t="n">
        <v>2211.74</v>
      </c>
      <c r="U33" t="n">
        <v>0.68</v>
      </c>
      <c r="V33" t="n">
        <v>0.76</v>
      </c>
      <c r="W33" t="n">
        <v>0.12</v>
      </c>
      <c r="X33" t="n">
        <v>0.12</v>
      </c>
      <c r="Y33" t="n">
        <v>1</v>
      </c>
      <c r="Z33" t="n">
        <v>10</v>
      </c>
      <c r="AA33" t="n">
        <v>186.8232133510771</v>
      </c>
      <c r="AB33" t="n">
        <v>255.6197625653045</v>
      </c>
      <c r="AC33" t="n">
        <v>231.2237711907363</v>
      </c>
      <c r="AD33" t="n">
        <v>186823.2133510771</v>
      </c>
      <c r="AE33" t="n">
        <v>255619.7625653045</v>
      </c>
      <c r="AF33" t="n">
        <v>4.618043805587314e-06</v>
      </c>
      <c r="AG33" t="n">
        <v>8.828125</v>
      </c>
      <c r="AH33" t="n">
        <v>231223.7711907363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9.885</v>
      </c>
      <c r="E34" t="n">
        <v>10.12</v>
      </c>
      <c r="F34" t="n">
        <v>7.95</v>
      </c>
      <c r="G34" t="n">
        <v>79.47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62.22</v>
      </c>
      <c r="Q34" t="n">
        <v>198.05</v>
      </c>
      <c r="R34" t="n">
        <v>30.09</v>
      </c>
      <c r="S34" t="n">
        <v>21.27</v>
      </c>
      <c r="T34" t="n">
        <v>1704.65</v>
      </c>
      <c r="U34" t="n">
        <v>0.71</v>
      </c>
      <c r="V34" t="n">
        <v>0.76</v>
      </c>
      <c r="W34" t="n">
        <v>0.12</v>
      </c>
      <c r="X34" t="n">
        <v>0.09</v>
      </c>
      <c r="Y34" t="n">
        <v>1</v>
      </c>
      <c r="Z34" t="n">
        <v>10</v>
      </c>
      <c r="AA34" t="n">
        <v>185.878421162726</v>
      </c>
      <c r="AB34" t="n">
        <v>254.3270562119135</v>
      </c>
      <c r="AC34" t="n">
        <v>230.0544389173879</v>
      </c>
      <c r="AD34" t="n">
        <v>185878.421162726</v>
      </c>
      <c r="AE34" t="n">
        <v>254327.0562119135</v>
      </c>
      <c r="AF34" t="n">
        <v>4.641898987027983e-06</v>
      </c>
      <c r="AG34" t="n">
        <v>8.784722222222221</v>
      </c>
      <c r="AH34" t="n">
        <v>230054.4389173879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9.8817</v>
      </c>
      <c r="E35" t="n">
        <v>10.12</v>
      </c>
      <c r="F35" t="n">
        <v>7.95</v>
      </c>
      <c r="G35" t="n">
        <v>79.5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4</v>
      </c>
      <c r="N35" t="n">
        <v>17.08</v>
      </c>
      <c r="O35" t="n">
        <v>14785.31</v>
      </c>
      <c r="P35" t="n">
        <v>62.25</v>
      </c>
      <c r="Q35" t="n">
        <v>198.05</v>
      </c>
      <c r="R35" t="n">
        <v>30.4</v>
      </c>
      <c r="S35" t="n">
        <v>21.27</v>
      </c>
      <c r="T35" t="n">
        <v>1856.11</v>
      </c>
      <c r="U35" t="n">
        <v>0.7</v>
      </c>
      <c r="V35" t="n">
        <v>0.76</v>
      </c>
      <c r="W35" t="n">
        <v>0.11</v>
      </c>
      <c r="X35" t="n">
        <v>0.1</v>
      </c>
      <c r="Y35" t="n">
        <v>1</v>
      </c>
      <c r="Z35" t="n">
        <v>10</v>
      </c>
      <c r="AA35" t="n">
        <v>185.9119012522713</v>
      </c>
      <c r="AB35" t="n">
        <v>254.3728651474666</v>
      </c>
      <c r="AC35" t="n">
        <v>230.095875912425</v>
      </c>
      <c r="AD35" t="n">
        <v>185911.9012522713</v>
      </c>
      <c r="AE35" t="n">
        <v>254372.8651474666</v>
      </c>
      <c r="AF35" t="n">
        <v>4.640349339414712e-06</v>
      </c>
      <c r="AG35" t="n">
        <v>8.784722222222221</v>
      </c>
      <c r="AH35" t="n">
        <v>230095.875912425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9.875999999999999</v>
      </c>
      <c r="E36" t="n">
        <v>10.13</v>
      </c>
      <c r="F36" t="n">
        <v>7.96</v>
      </c>
      <c r="G36" t="n">
        <v>79.56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4</v>
      </c>
      <c r="N36" t="n">
        <v>17.16</v>
      </c>
      <c r="O36" t="n">
        <v>14825.26</v>
      </c>
      <c r="P36" t="n">
        <v>62.15</v>
      </c>
      <c r="Q36" t="n">
        <v>198.05</v>
      </c>
      <c r="R36" t="n">
        <v>30.52</v>
      </c>
      <c r="S36" t="n">
        <v>21.27</v>
      </c>
      <c r="T36" t="n">
        <v>1919.38</v>
      </c>
      <c r="U36" t="n">
        <v>0.7</v>
      </c>
      <c r="V36" t="n">
        <v>0.76</v>
      </c>
      <c r="W36" t="n">
        <v>0.12</v>
      </c>
      <c r="X36" t="n">
        <v>0.1</v>
      </c>
      <c r="Y36" t="n">
        <v>1</v>
      </c>
      <c r="Z36" t="n">
        <v>10</v>
      </c>
      <c r="AA36" t="n">
        <v>185.9069365116755</v>
      </c>
      <c r="AB36" t="n">
        <v>254.3660721703546</v>
      </c>
      <c r="AC36" t="n">
        <v>230.0897312475146</v>
      </c>
      <c r="AD36" t="n">
        <v>185906.9365116755</v>
      </c>
      <c r="AE36" t="n">
        <v>254366.0721703546</v>
      </c>
      <c r="AF36" t="n">
        <v>4.637672675355423e-06</v>
      </c>
      <c r="AG36" t="n">
        <v>8.793402777777779</v>
      </c>
      <c r="AH36" t="n">
        <v>230089.7312475146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9.882</v>
      </c>
      <c r="E37" t="n">
        <v>10.12</v>
      </c>
      <c r="F37" t="n">
        <v>7.95</v>
      </c>
      <c r="G37" t="n">
        <v>79.5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4</v>
      </c>
      <c r="N37" t="n">
        <v>17.23</v>
      </c>
      <c r="O37" t="n">
        <v>14865.24</v>
      </c>
      <c r="P37" t="n">
        <v>61.81</v>
      </c>
      <c r="Q37" t="n">
        <v>198.05</v>
      </c>
      <c r="R37" t="n">
        <v>30.27</v>
      </c>
      <c r="S37" t="n">
        <v>21.27</v>
      </c>
      <c r="T37" t="n">
        <v>1794.8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185.6680531961893</v>
      </c>
      <c r="AB37" t="n">
        <v>254.0392214793184</v>
      </c>
      <c r="AC37" t="n">
        <v>229.7940747276929</v>
      </c>
      <c r="AD37" t="n">
        <v>185668.0531961893</v>
      </c>
      <c r="AE37" t="n">
        <v>254039.2214793184</v>
      </c>
      <c r="AF37" t="n">
        <v>4.640490216470463e-06</v>
      </c>
      <c r="AG37" t="n">
        <v>8.784722222222221</v>
      </c>
      <c r="AH37" t="n">
        <v>229794.0747276929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9.8817</v>
      </c>
      <c r="E38" t="n">
        <v>10.12</v>
      </c>
      <c r="F38" t="n">
        <v>7.95</v>
      </c>
      <c r="G38" t="n">
        <v>79.5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3</v>
      </c>
      <c r="N38" t="n">
        <v>17.31</v>
      </c>
      <c r="O38" t="n">
        <v>14905.25</v>
      </c>
      <c r="P38" t="n">
        <v>61.22</v>
      </c>
      <c r="Q38" t="n">
        <v>198.05</v>
      </c>
      <c r="R38" t="n">
        <v>30.18</v>
      </c>
      <c r="S38" t="n">
        <v>21.27</v>
      </c>
      <c r="T38" t="n">
        <v>1747.87</v>
      </c>
      <c r="U38" t="n">
        <v>0.7</v>
      </c>
      <c r="V38" t="n">
        <v>0.76</v>
      </c>
      <c r="W38" t="n">
        <v>0.12</v>
      </c>
      <c r="X38" t="n">
        <v>0.1</v>
      </c>
      <c r="Y38" t="n">
        <v>1</v>
      </c>
      <c r="Z38" t="n">
        <v>10</v>
      </c>
      <c r="AA38" t="n">
        <v>185.3446691642735</v>
      </c>
      <c r="AB38" t="n">
        <v>253.5967531801549</v>
      </c>
      <c r="AC38" t="n">
        <v>229.3938349819933</v>
      </c>
      <c r="AD38" t="n">
        <v>185344.6691642735</v>
      </c>
      <c r="AE38" t="n">
        <v>253596.7531801549</v>
      </c>
      <c r="AF38" t="n">
        <v>4.640349339414712e-06</v>
      </c>
      <c r="AG38" t="n">
        <v>8.784722222222221</v>
      </c>
      <c r="AH38" t="n">
        <v>229393.8349819932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9.890700000000001</v>
      </c>
      <c r="E39" t="n">
        <v>10.11</v>
      </c>
      <c r="F39" t="n">
        <v>7.94</v>
      </c>
      <c r="G39" t="n">
        <v>79.41</v>
      </c>
      <c r="H39" t="n">
        <v>1.52</v>
      </c>
      <c r="I39" t="n">
        <v>6</v>
      </c>
      <c r="J39" t="n">
        <v>119.28</v>
      </c>
      <c r="K39" t="n">
        <v>41.65</v>
      </c>
      <c r="L39" t="n">
        <v>10.25</v>
      </c>
      <c r="M39" t="n">
        <v>2</v>
      </c>
      <c r="N39" t="n">
        <v>17.38</v>
      </c>
      <c r="O39" t="n">
        <v>14945.29</v>
      </c>
      <c r="P39" t="n">
        <v>60.86</v>
      </c>
      <c r="Q39" t="n">
        <v>198.05</v>
      </c>
      <c r="R39" t="n">
        <v>29.9</v>
      </c>
      <c r="S39" t="n">
        <v>21.27</v>
      </c>
      <c r="T39" t="n">
        <v>1607.34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185.0800917327437</v>
      </c>
      <c r="AB39" t="n">
        <v>253.2347466660035</v>
      </c>
      <c r="AC39" t="n">
        <v>229.0663778614731</v>
      </c>
      <c r="AD39" t="n">
        <v>185080.0917327437</v>
      </c>
      <c r="AE39" t="n">
        <v>253234.7466660035</v>
      </c>
      <c r="AF39" t="n">
        <v>4.644575651087272e-06</v>
      </c>
      <c r="AG39" t="n">
        <v>8.776041666666666</v>
      </c>
      <c r="AH39" t="n">
        <v>229066.3778614731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9.8698</v>
      </c>
      <c r="E40" t="n">
        <v>10.13</v>
      </c>
      <c r="F40" t="n">
        <v>7.96</v>
      </c>
      <c r="G40" t="n">
        <v>79.62</v>
      </c>
      <c r="H40" t="n">
        <v>1.55</v>
      </c>
      <c r="I40" t="n">
        <v>6</v>
      </c>
      <c r="J40" t="n">
        <v>119.61</v>
      </c>
      <c r="K40" t="n">
        <v>41.65</v>
      </c>
      <c r="L40" t="n">
        <v>10.5</v>
      </c>
      <c r="M40" t="n">
        <v>2</v>
      </c>
      <c r="N40" t="n">
        <v>17.46</v>
      </c>
      <c r="O40" t="n">
        <v>14985.35</v>
      </c>
      <c r="P40" t="n">
        <v>60.57</v>
      </c>
      <c r="Q40" t="n">
        <v>198.05</v>
      </c>
      <c r="R40" t="n">
        <v>30.72</v>
      </c>
      <c r="S40" t="n">
        <v>21.27</v>
      </c>
      <c r="T40" t="n">
        <v>2018.45</v>
      </c>
      <c r="U40" t="n">
        <v>0.6899999999999999</v>
      </c>
      <c r="V40" t="n">
        <v>0.76</v>
      </c>
      <c r="W40" t="n">
        <v>0.12</v>
      </c>
      <c r="X40" t="n">
        <v>0.11</v>
      </c>
      <c r="Y40" t="n">
        <v>1</v>
      </c>
      <c r="Z40" t="n">
        <v>10</v>
      </c>
      <c r="AA40" t="n">
        <v>185.0676826508866</v>
      </c>
      <c r="AB40" t="n">
        <v>253.2177680127565</v>
      </c>
      <c r="AC40" t="n">
        <v>229.0510196270623</v>
      </c>
      <c r="AD40" t="n">
        <v>185067.6826508866</v>
      </c>
      <c r="AE40" t="n">
        <v>253217.7680127565</v>
      </c>
      <c r="AF40" t="n">
        <v>4.634761216203216e-06</v>
      </c>
      <c r="AG40" t="n">
        <v>8.793402777777779</v>
      </c>
      <c r="AH40" t="n">
        <v>229051.0196270623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9.8682</v>
      </c>
      <c r="E41" t="n">
        <v>10.13</v>
      </c>
      <c r="F41" t="n">
        <v>7.96</v>
      </c>
      <c r="G41" t="n">
        <v>79.64</v>
      </c>
      <c r="H41" t="n">
        <v>1.58</v>
      </c>
      <c r="I41" t="n">
        <v>6</v>
      </c>
      <c r="J41" t="n">
        <v>119.93</v>
      </c>
      <c r="K41" t="n">
        <v>41.65</v>
      </c>
      <c r="L41" t="n">
        <v>10.75</v>
      </c>
      <c r="M41" t="n">
        <v>2</v>
      </c>
      <c r="N41" t="n">
        <v>17.53</v>
      </c>
      <c r="O41" t="n">
        <v>15025.44</v>
      </c>
      <c r="P41" t="n">
        <v>60.43</v>
      </c>
      <c r="Q41" t="n">
        <v>198.05</v>
      </c>
      <c r="R41" t="n">
        <v>30.62</v>
      </c>
      <c r="S41" t="n">
        <v>21.27</v>
      </c>
      <c r="T41" t="n">
        <v>1968.65</v>
      </c>
      <c r="U41" t="n">
        <v>0.6899999999999999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184.9985798994371</v>
      </c>
      <c r="AB41" t="n">
        <v>253.1232185796251</v>
      </c>
      <c r="AC41" t="n">
        <v>228.965493859128</v>
      </c>
      <c r="AD41" t="n">
        <v>184998.5798994371</v>
      </c>
      <c r="AE41" t="n">
        <v>253123.2185796251</v>
      </c>
      <c r="AF41" t="n">
        <v>4.634009871905873e-06</v>
      </c>
      <c r="AG41" t="n">
        <v>8.793402777777779</v>
      </c>
      <c r="AH41" t="n">
        <v>228965.493859128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9.8728</v>
      </c>
      <c r="E42" t="n">
        <v>10.13</v>
      </c>
      <c r="F42" t="n">
        <v>7.96</v>
      </c>
      <c r="G42" t="n">
        <v>79.59</v>
      </c>
      <c r="H42" t="n">
        <v>1.61</v>
      </c>
      <c r="I42" t="n">
        <v>6</v>
      </c>
      <c r="J42" t="n">
        <v>120.26</v>
      </c>
      <c r="K42" t="n">
        <v>41.65</v>
      </c>
      <c r="L42" t="n">
        <v>11</v>
      </c>
      <c r="M42" t="n">
        <v>1</v>
      </c>
      <c r="N42" t="n">
        <v>17.61</v>
      </c>
      <c r="O42" t="n">
        <v>15065.56</v>
      </c>
      <c r="P42" t="n">
        <v>60.18</v>
      </c>
      <c r="Q42" t="n">
        <v>198.05</v>
      </c>
      <c r="R42" t="n">
        <v>30.44</v>
      </c>
      <c r="S42" t="n">
        <v>21.27</v>
      </c>
      <c r="T42" t="n">
        <v>1880.2</v>
      </c>
      <c r="U42" t="n">
        <v>0.7</v>
      </c>
      <c r="V42" t="n">
        <v>0.76</v>
      </c>
      <c r="W42" t="n">
        <v>0.12</v>
      </c>
      <c r="X42" t="n">
        <v>0.11</v>
      </c>
      <c r="Y42" t="n">
        <v>1</v>
      </c>
      <c r="Z42" t="n">
        <v>10</v>
      </c>
      <c r="AA42" t="n">
        <v>184.8375272347214</v>
      </c>
      <c r="AB42" t="n">
        <v>252.9028592186192</v>
      </c>
      <c r="AC42" t="n">
        <v>228.7661652862601</v>
      </c>
      <c r="AD42" t="n">
        <v>184837.5272347214</v>
      </c>
      <c r="AE42" t="n">
        <v>252902.8592186192</v>
      </c>
      <c r="AF42" t="n">
        <v>4.636169986760736e-06</v>
      </c>
      <c r="AG42" t="n">
        <v>8.793402777777779</v>
      </c>
      <c r="AH42" t="n">
        <v>228766.1652862601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9.9223</v>
      </c>
      <c r="E43" t="n">
        <v>10.08</v>
      </c>
      <c r="F43" t="n">
        <v>7.93</v>
      </c>
      <c r="G43" t="n">
        <v>95.17</v>
      </c>
      <c r="H43" t="n">
        <v>1.65</v>
      </c>
      <c r="I43" t="n">
        <v>5</v>
      </c>
      <c r="J43" t="n">
        <v>120.58</v>
      </c>
      <c r="K43" t="n">
        <v>41.65</v>
      </c>
      <c r="L43" t="n">
        <v>11.25</v>
      </c>
      <c r="M43" t="n">
        <v>0</v>
      </c>
      <c r="N43" t="n">
        <v>17.68</v>
      </c>
      <c r="O43" t="n">
        <v>15105.7</v>
      </c>
      <c r="P43" t="n">
        <v>59.78</v>
      </c>
      <c r="Q43" t="n">
        <v>198.05</v>
      </c>
      <c r="R43" t="n">
        <v>29.51</v>
      </c>
      <c r="S43" t="n">
        <v>21.27</v>
      </c>
      <c r="T43" t="n">
        <v>1419.46</v>
      </c>
      <c r="U43" t="n">
        <v>0.72</v>
      </c>
      <c r="V43" t="n">
        <v>0.77</v>
      </c>
      <c r="W43" t="n">
        <v>0.12</v>
      </c>
      <c r="X43" t="n">
        <v>0.08</v>
      </c>
      <c r="Y43" t="n">
        <v>1</v>
      </c>
      <c r="Z43" t="n">
        <v>10</v>
      </c>
      <c r="AA43" t="n">
        <v>184.307859316133</v>
      </c>
      <c r="AB43" t="n">
        <v>252.1781442051075</v>
      </c>
      <c r="AC43" t="n">
        <v>228.1106160564937</v>
      </c>
      <c r="AD43" t="n">
        <v>184307.859316133</v>
      </c>
      <c r="AE43" t="n">
        <v>252178.1442051075</v>
      </c>
      <c r="AF43" t="n">
        <v>4.659414700959814e-06</v>
      </c>
      <c r="AG43" t="n">
        <v>8.75</v>
      </c>
      <c r="AH43" t="n">
        <v>228110.6160564937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4.9132</v>
      </c>
      <c r="E2" t="n">
        <v>20.35</v>
      </c>
      <c r="F2" t="n">
        <v>10.56</v>
      </c>
      <c r="G2" t="n">
        <v>4.8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182.26</v>
      </c>
      <c r="Q2" t="n">
        <v>198.16</v>
      </c>
      <c r="R2" t="n">
        <v>111.99</v>
      </c>
      <c r="S2" t="n">
        <v>21.27</v>
      </c>
      <c r="T2" t="n">
        <v>42021.59</v>
      </c>
      <c r="U2" t="n">
        <v>0.19</v>
      </c>
      <c r="V2" t="n">
        <v>0.58</v>
      </c>
      <c r="W2" t="n">
        <v>0.32</v>
      </c>
      <c r="X2" t="n">
        <v>2.7</v>
      </c>
      <c r="Y2" t="n">
        <v>1</v>
      </c>
      <c r="Z2" t="n">
        <v>10</v>
      </c>
      <c r="AA2" t="n">
        <v>567.7435713205743</v>
      </c>
      <c r="AB2" t="n">
        <v>776.8118013594433</v>
      </c>
      <c r="AC2" t="n">
        <v>702.673973299908</v>
      </c>
      <c r="AD2" t="n">
        <v>567743.5713205744</v>
      </c>
      <c r="AE2" t="n">
        <v>776811.8013594432</v>
      </c>
      <c r="AF2" t="n">
        <v>1.770265770881147e-06</v>
      </c>
      <c r="AG2" t="n">
        <v>17.66493055555556</v>
      </c>
      <c r="AH2" t="n">
        <v>702673.973299908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5.5744</v>
      </c>
      <c r="E3" t="n">
        <v>17.94</v>
      </c>
      <c r="F3" t="n">
        <v>9.869999999999999</v>
      </c>
      <c r="G3" t="n">
        <v>5.98</v>
      </c>
      <c r="H3" t="n">
        <v>0.08</v>
      </c>
      <c r="I3" t="n">
        <v>99</v>
      </c>
      <c r="J3" t="n">
        <v>274.57</v>
      </c>
      <c r="K3" t="n">
        <v>60.56</v>
      </c>
      <c r="L3" t="n">
        <v>1.25</v>
      </c>
      <c r="M3" t="n">
        <v>97</v>
      </c>
      <c r="N3" t="n">
        <v>72.76000000000001</v>
      </c>
      <c r="O3" t="n">
        <v>34097.72</v>
      </c>
      <c r="P3" t="n">
        <v>170.18</v>
      </c>
      <c r="Q3" t="n">
        <v>198.15</v>
      </c>
      <c r="R3" t="n">
        <v>90.48</v>
      </c>
      <c r="S3" t="n">
        <v>21.27</v>
      </c>
      <c r="T3" t="n">
        <v>31434.79</v>
      </c>
      <c r="U3" t="n">
        <v>0.24</v>
      </c>
      <c r="V3" t="n">
        <v>0.62</v>
      </c>
      <c r="W3" t="n">
        <v>0.26</v>
      </c>
      <c r="X3" t="n">
        <v>2.01</v>
      </c>
      <c r="Y3" t="n">
        <v>1</v>
      </c>
      <c r="Z3" t="n">
        <v>10</v>
      </c>
      <c r="AA3" t="n">
        <v>487.160270513136</v>
      </c>
      <c r="AB3" t="n">
        <v>666.5541741103798</v>
      </c>
      <c r="AC3" t="n">
        <v>602.9391792479435</v>
      </c>
      <c r="AD3" t="n">
        <v>487160.270513136</v>
      </c>
      <c r="AE3" t="n">
        <v>666554.1741103798</v>
      </c>
      <c r="AF3" t="n">
        <v>2.008501488479986e-06</v>
      </c>
      <c r="AG3" t="n">
        <v>15.57291666666667</v>
      </c>
      <c r="AH3" t="n">
        <v>602939.1792479435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6.072</v>
      </c>
      <c r="E4" t="n">
        <v>16.47</v>
      </c>
      <c r="F4" t="n">
        <v>9.44</v>
      </c>
      <c r="G4" t="n">
        <v>7.17</v>
      </c>
      <c r="H4" t="n">
        <v>0.1</v>
      </c>
      <c r="I4" t="n">
        <v>79</v>
      </c>
      <c r="J4" t="n">
        <v>275.05</v>
      </c>
      <c r="K4" t="n">
        <v>60.56</v>
      </c>
      <c r="L4" t="n">
        <v>1.5</v>
      </c>
      <c r="M4" t="n">
        <v>77</v>
      </c>
      <c r="N4" t="n">
        <v>73</v>
      </c>
      <c r="O4" t="n">
        <v>34157.42</v>
      </c>
      <c r="P4" t="n">
        <v>162.71</v>
      </c>
      <c r="Q4" t="n">
        <v>198.1</v>
      </c>
      <c r="R4" t="n">
        <v>76.88</v>
      </c>
      <c r="S4" t="n">
        <v>21.27</v>
      </c>
      <c r="T4" t="n">
        <v>24731.99</v>
      </c>
      <c r="U4" t="n">
        <v>0.28</v>
      </c>
      <c r="V4" t="n">
        <v>0.64</v>
      </c>
      <c r="W4" t="n">
        <v>0.23</v>
      </c>
      <c r="X4" t="n">
        <v>1.59</v>
      </c>
      <c r="Y4" t="n">
        <v>1</v>
      </c>
      <c r="Z4" t="n">
        <v>10</v>
      </c>
      <c r="AA4" t="n">
        <v>438.0350660899131</v>
      </c>
      <c r="AB4" t="n">
        <v>599.3389021674639</v>
      </c>
      <c r="AC4" t="n">
        <v>542.1388385220329</v>
      </c>
      <c r="AD4" t="n">
        <v>438035.0660899131</v>
      </c>
      <c r="AE4" t="n">
        <v>599338.9021674639</v>
      </c>
      <c r="AF4" t="n">
        <v>2.187790800453946e-06</v>
      </c>
      <c r="AG4" t="n">
        <v>14.296875</v>
      </c>
      <c r="AH4" t="n">
        <v>542138.8385220328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6.445</v>
      </c>
      <c r="E5" t="n">
        <v>15.52</v>
      </c>
      <c r="F5" t="n">
        <v>9.17</v>
      </c>
      <c r="G5" t="n">
        <v>8.33</v>
      </c>
      <c r="H5" t="n">
        <v>0.11</v>
      </c>
      <c r="I5" t="n">
        <v>66</v>
      </c>
      <c r="J5" t="n">
        <v>275.54</v>
      </c>
      <c r="K5" t="n">
        <v>60.56</v>
      </c>
      <c r="L5" t="n">
        <v>1.75</v>
      </c>
      <c r="M5" t="n">
        <v>64</v>
      </c>
      <c r="N5" t="n">
        <v>73.23</v>
      </c>
      <c r="O5" t="n">
        <v>34217.22</v>
      </c>
      <c r="P5" t="n">
        <v>157.9</v>
      </c>
      <c r="Q5" t="n">
        <v>198.05</v>
      </c>
      <c r="R5" t="n">
        <v>68.12</v>
      </c>
      <c r="S5" t="n">
        <v>21.27</v>
      </c>
      <c r="T5" t="n">
        <v>20416.09</v>
      </c>
      <c r="U5" t="n">
        <v>0.31</v>
      </c>
      <c r="V5" t="n">
        <v>0.66</v>
      </c>
      <c r="W5" t="n">
        <v>0.21</v>
      </c>
      <c r="X5" t="n">
        <v>1.31</v>
      </c>
      <c r="Y5" t="n">
        <v>1</v>
      </c>
      <c r="Z5" t="n">
        <v>10</v>
      </c>
      <c r="AA5" t="n">
        <v>410.2966297592663</v>
      </c>
      <c r="AB5" t="n">
        <v>561.3859498464288</v>
      </c>
      <c r="AC5" t="n">
        <v>507.8080627032141</v>
      </c>
      <c r="AD5" t="n">
        <v>410296.6297592663</v>
      </c>
      <c r="AE5" t="n">
        <v>561385.9498464288</v>
      </c>
      <c r="AF5" t="n">
        <v>2.322185722813848e-06</v>
      </c>
      <c r="AG5" t="n">
        <v>13.47222222222222</v>
      </c>
      <c r="AH5" t="n">
        <v>507808.0627032141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6.7249</v>
      </c>
      <c r="E6" t="n">
        <v>14.87</v>
      </c>
      <c r="F6" t="n">
        <v>8.99</v>
      </c>
      <c r="G6" t="n">
        <v>9.470000000000001</v>
      </c>
      <c r="H6" t="n">
        <v>0.13</v>
      </c>
      <c r="I6" t="n">
        <v>57</v>
      </c>
      <c r="J6" t="n">
        <v>276.02</v>
      </c>
      <c r="K6" t="n">
        <v>60.56</v>
      </c>
      <c r="L6" t="n">
        <v>2</v>
      </c>
      <c r="M6" t="n">
        <v>55</v>
      </c>
      <c r="N6" t="n">
        <v>73.47</v>
      </c>
      <c r="O6" t="n">
        <v>34277.1</v>
      </c>
      <c r="P6" t="n">
        <v>154.8</v>
      </c>
      <c r="Q6" t="n">
        <v>198.05</v>
      </c>
      <c r="R6" t="n">
        <v>62.63</v>
      </c>
      <c r="S6" t="n">
        <v>21.27</v>
      </c>
      <c r="T6" t="n">
        <v>17719.52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388.6004760180501</v>
      </c>
      <c r="AB6" t="n">
        <v>531.7003151309474</v>
      </c>
      <c r="AC6" t="n">
        <v>480.9555833009281</v>
      </c>
      <c r="AD6" t="n">
        <v>388600.4760180501</v>
      </c>
      <c r="AE6" t="n">
        <v>531700.3151309474</v>
      </c>
      <c r="AF6" t="n">
        <v>2.4230359607992e-06</v>
      </c>
      <c r="AG6" t="n">
        <v>12.90798611111111</v>
      </c>
      <c r="AH6" t="n">
        <v>480955.5833009281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6.9695</v>
      </c>
      <c r="E7" t="n">
        <v>14.35</v>
      </c>
      <c r="F7" t="n">
        <v>8.84</v>
      </c>
      <c r="G7" t="n">
        <v>10.6</v>
      </c>
      <c r="H7" t="n">
        <v>0.14</v>
      </c>
      <c r="I7" t="n">
        <v>50</v>
      </c>
      <c r="J7" t="n">
        <v>276.51</v>
      </c>
      <c r="K7" t="n">
        <v>60.56</v>
      </c>
      <c r="L7" t="n">
        <v>2.25</v>
      </c>
      <c r="M7" t="n">
        <v>48</v>
      </c>
      <c r="N7" t="n">
        <v>73.70999999999999</v>
      </c>
      <c r="O7" t="n">
        <v>34337.08</v>
      </c>
      <c r="P7" t="n">
        <v>152.02</v>
      </c>
      <c r="Q7" t="n">
        <v>198.05</v>
      </c>
      <c r="R7" t="n">
        <v>57.93</v>
      </c>
      <c r="S7" t="n">
        <v>21.27</v>
      </c>
      <c r="T7" t="n">
        <v>15401.65</v>
      </c>
      <c r="U7" t="n">
        <v>0.37</v>
      </c>
      <c r="V7" t="n">
        <v>0.6899999999999999</v>
      </c>
      <c r="W7" t="n">
        <v>0.19</v>
      </c>
      <c r="X7" t="n">
        <v>0.98</v>
      </c>
      <c r="Y7" t="n">
        <v>1</v>
      </c>
      <c r="Z7" t="n">
        <v>10</v>
      </c>
      <c r="AA7" t="n">
        <v>368.941320638955</v>
      </c>
      <c r="AB7" t="n">
        <v>504.8017914405451</v>
      </c>
      <c r="AC7" t="n">
        <v>456.6242169592227</v>
      </c>
      <c r="AD7" t="n">
        <v>368941.320638955</v>
      </c>
      <c r="AE7" t="n">
        <v>504801.7914405451</v>
      </c>
      <c r="AF7" t="n">
        <v>2.511167322754245e-06</v>
      </c>
      <c r="AG7" t="n">
        <v>12.45659722222222</v>
      </c>
      <c r="AH7" t="n">
        <v>456624.2169592227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7.1931</v>
      </c>
      <c r="E8" t="n">
        <v>13.9</v>
      </c>
      <c r="F8" t="n">
        <v>8.699999999999999</v>
      </c>
      <c r="G8" t="n">
        <v>11.87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149.67</v>
      </c>
      <c r="Q8" t="n">
        <v>198.09</v>
      </c>
      <c r="R8" t="n">
        <v>53.7</v>
      </c>
      <c r="S8" t="n">
        <v>21.27</v>
      </c>
      <c r="T8" t="n">
        <v>13315.94</v>
      </c>
      <c r="U8" t="n">
        <v>0.4</v>
      </c>
      <c r="V8" t="n">
        <v>0.7</v>
      </c>
      <c r="W8" t="n">
        <v>0.18</v>
      </c>
      <c r="X8" t="n">
        <v>0.85</v>
      </c>
      <c r="Y8" t="n">
        <v>1</v>
      </c>
      <c r="Z8" t="n">
        <v>10</v>
      </c>
      <c r="AA8" t="n">
        <v>361.6401398318601</v>
      </c>
      <c r="AB8" t="n">
        <v>494.8119937549136</v>
      </c>
      <c r="AC8" t="n">
        <v>447.5878315439388</v>
      </c>
      <c r="AD8" t="n">
        <v>361640.1398318601</v>
      </c>
      <c r="AE8" t="n">
        <v>494811.9937549136</v>
      </c>
      <c r="AF8" t="n">
        <v>2.591732214549618e-06</v>
      </c>
      <c r="AG8" t="n">
        <v>12.06597222222222</v>
      </c>
      <c r="AH8" t="n">
        <v>447587.8315439388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7.3516</v>
      </c>
      <c r="E9" t="n">
        <v>13.6</v>
      </c>
      <c r="F9" t="n">
        <v>8.609999999999999</v>
      </c>
      <c r="G9" t="n">
        <v>12.92</v>
      </c>
      <c r="H9" t="n">
        <v>0.18</v>
      </c>
      <c r="I9" t="n">
        <v>40</v>
      </c>
      <c r="J9" t="n">
        <v>277.48</v>
      </c>
      <c r="K9" t="n">
        <v>60.56</v>
      </c>
      <c r="L9" t="n">
        <v>2.75</v>
      </c>
      <c r="M9" t="n">
        <v>38</v>
      </c>
      <c r="N9" t="n">
        <v>74.18000000000001</v>
      </c>
      <c r="O9" t="n">
        <v>34457.31</v>
      </c>
      <c r="P9" t="n">
        <v>148.05</v>
      </c>
      <c r="Q9" t="n">
        <v>198.07</v>
      </c>
      <c r="R9" t="n">
        <v>50.82</v>
      </c>
      <c r="S9" t="n">
        <v>21.27</v>
      </c>
      <c r="T9" t="n">
        <v>11900.29</v>
      </c>
      <c r="U9" t="n">
        <v>0.42</v>
      </c>
      <c r="V9" t="n">
        <v>0.71</v>
      </c>
      <c r="W9" t="n">
        <v>0.17</v>
      </c>
      <c r="X9" t="n">
        <v>0.76</v>
      </c>
      <c r="Y9" t="n">
        <v>1</v>
      </c>
      <c r="Z9" t="n">
        <v>10</v>
      </c>
      <c r="AA9" t="n">
        <v>345.8452822966872</v>
      </c>
      <c r="AB9" t="n">
        <v>473.2007728553548</v>
      </c>
      <c r="AC9" t="n">
        <v>428.0391552354949</v>
      </c>
      <c r="AD9" t="n">
        <v>345845.2822966872</v>
      </c>
      <c r="AE9" t="n">
        <v>473200.7728553548</v>
      </c>
      <c r="AF9" t="n">
        <v>2.648841048850005e-06</v>
      </c>
      <c r="AG9" t="n">
        <v>11.80555555555556</v>
      </c>
      <c r="AH9" t="n">
        <v>428039.155235495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7.5683</v>
      </c>
      <c r="E10" t="n">
        <v>13.21</v>
      </c>
      <c r="F10" t="n">
        <v>8.43</v>
      </c>
      <c r="G10" t="n">
        <v>14.05</v>
      </c>
      <c r="H10" t="n">
        <v>0.19</v>
      </c>
      <c r="I10" t="n">
        <v>36</v>
      </c>
      <c r="J10" t="n">
        <v>277.97</v>
      </c>
      <c r="K10" t="n">
        <v>60.56</v>
      </c>
      <c r="L10" t="n">
        <v>3</v>
      </c>
      <c r="M10" t="n">
        <v>34</v>
      </c>
      <c r="N10" t="n">
        <v>74.42</v>
      </c>
      <c r="O10" t="n">
        <v>34517.57</v>
      </c>
      <c r="P10" t="n">
        <v>144.8</v>
      </c>
      <c r="Q10" t="n">
        <v>198.08</v>
      </c>
      <c r="R10" t="n">
        <v>45.02</v>
      </c>
      <c r="S10" t="n">
        <v>21.27</v>
      </c>
      <c r="T10" t="n">
        <v>9018.790000000001</v>
      </c>
      <c r="U10" t="n">
        <v>0.47</v>
      </c>
      <c r="V10" t="n">
        <v>0.72</v>
      </c>
      <c r="W10" t="n">
        <v>0.16</v>
      </c>
      <c r="X10" t="n">
        <v>0.58</v>
      </c>
      <c r="Y10" t="n">
        <v>1</v>
      </c>
      <c r="Z10" t="n">
        <v>10</v>
      </c>
      <c r="AA10" t="n">
        <v>338.4154504314147</v>
      </c>
      <c r="AB10" t="n">
        <v>463.0349491162408</v>
      </c>
      <c r="AC10" t="n">
        <v>418.8435434462187</v>
      </c>
      <c r="AD10" t="n">
        <v>338415.4504314148</v>
      </c>
      <c r="AE10" t="n">
        <v>463034.9491162408</v>
      </c>
      <c r="AF10" t="n">
        <v>2.72691981473577e-06</v>
      </c>
      <c r="AG10" t="n">
        <v>11.46701388888889</v>
      </c>
      <c r="AH10" t="n">
        <v>418843.5434462187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7.5546</v>
      </c>
      <c r="E11" t="n">
        <v>13.24</v>
      </c>
      <c r="F11" t="n">
        <v>8.56</v>
      </c>
      <c r="G11" t="n">
        <v>15.11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146.99</v>
      </c>
      <c r="Q11" t="n">
        <v>198.08</v>
      </c>
      <c r="R11" t="n">
        <v>49.58</v>
      </c>
      <c r="S11" t="n">
        <v>21.27</v>
      </c>
      <c r="T11" t="n">
        <v>11307.79</v>
      </c>
      <c r="U11" t="n">
        <v>0.43</v>
      </c>
      <c r="V11" t="n">
        <v>0.71</v>
      </c>
      <c r="W11" t="n">
        <v>0.16</v>
      </c>
      <c r="X11" t="n">
        <v>0.71</v>
      </c>
      <c r="Y11" t="n">
        <v>1</v>
      </c>
      <c r="Z11" t="n">
        <v>10</v>
      </c>
      <c r="AA11" t="n">
        <v>340.7804439631602</v>
      </c>
      <c r="AB11" t="n">
        <v>466.2708376025258</v>
      </c>
      <c r="AC11" t="n">
        <v>421.7706032769706</v>
      </c>
      <c r="AD11" t="n">
        <v>340780.4439631602</v>
      </c>
      <c r="AE11" t="n">
        <v>466270.8376025258</v>
      </c>
      <c r="AF11" t="n">
        <v>2.721983593726841e-06</v>
      </c>
      <c r="AG11" t="n">
        <v>11.49305555555556</v>
      </c>
      <c r="AH11" t="n">
        <v>421770.6032769706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7.6861</v>
      </c>
      <c r="E12" t="n">
        <v>13.01</v>
      </c>
      <c r="F12" t="n">
        <v>8.49</v>
      </c>
      <c r="G12" t="n">
        <v>16.43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145.79</v>
      </c>
      <c r="Q12" t="n">
        <v>198.05</v>
      </c>
      <c r="R12" t="n">
        <v>47.25</v>
      </c>
      <c r="S12" t="n">
        <v>21.27</v>
      </c>
      <c r="T12" t="n">
        <v>10158.5</v>
      </c>
      <c r="U12" t="n">
        <v>0.45</v>
      </c>
      <c r="V12" t="n">
        <v>0.72</v>
      </c>
      <c r="W12" t="n">
        <v>0.16</v>
      </c>
      <c r="X12" t="n">
        <v>0.64</v>
      </c>
      <c r="Y12" t="n">
        <v>1</v>
      </c>
      <c r="Z12" t="n">
        <v>10</v>
      </c>
      <c r="AA12" t="n">
        <v>337.2322034025182</v>
      </c>
      <c r="AB12" t="n">
        <v>461.4159783301297</v>
      </c>
      <c r="AC12" t="n">
        <v>417.3790849596944</v>
      </c>
      <c r="AD12" t="n">
        <v>337232.2034025182</v>
      </c>
      <c r="AE12" t="n">
        <v>461415.9783301298</v>
      </c>
      <c r="AF12" t="n">
        <v>2.769364109250506e-06</v>
      </c>
      <c r="AG12" t="n">
        <v>11.29340277777778</v>
      </c>
      <c r="AH12" t="n">
        <v>417379.0849596944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7.7828</v>
      </c>
      <c r="E13" t="n">
        <v>12.85</v>
      </c>
      <c r="F13" t="n">
        <v>8.43</v>
      </c>
      <c r="G13" t="n">
        <v>17.45</v>
      </c>
      <c r="H13" t="n">
        <v>0.24</v>
      </c>
      <c r="I13" t="n">
        <v>29</v>
      </c>
      <c r="J13" t="n">
        <v>279.44</v>
      </c>
      <c r="K13" t="n">
        <v>60.56</v>
      </c>
      <c r="L13" t="n">
        <v>3.75</v>
      </c>
      <c r="M13" t="n">
        <v>27</v>
      </c>
      <c r="N13" t="n">
        <v>75.14</v>
      </c>
      <c r="O13" t="n">
        <v>34698.9</v>
      </c>
      <c r="P13" t="n">
        <v>144.72</v>
      </c>
      <c r="Q13" t="n">
        <v>198.05</v>
      </c>
      <c r="R13" t="n">
        <v>45.44</v>
      </c>
      <c r="S13" t="n">
        <v>21.27</v>
      </c>
      <c r="T13" t="n">
        <v>9260.549999999999</v>
      </c>
      <c r="U13" t="n">
        <v>0.47</v>
      </c>
      <c r="V13" t="n">
        <v>0.72</v>
      </c>
      <c r="W13" t="n">
        <v>0.15</v>
      </c>
      <c r="X13" t="n">
        <v>0.58</v>
      </c>
      <c r="Y13" t="n">
        <v>1</v>
      </c>
      <c r="Z13" t="n">
        <v>10</v>
      </c>
      <c r="AA13" t="n">
        <v>323.7433983756846</v>
      </c>
      <c r="AB13" t="n">
        <v>442.9600002083372</v>
      </c>
      <c r="AC13" t="n">
        <v>400.6845194867176</v>
      </c>
      <c r="AD13" t="n">
        <v>323743.3983756846</v>
      </c>
      <c r="AE13" t="n">
        <v>442960.0002083372</v>
      </c>
      <c r="AF13" t="n">
        <v>2.804205902795285e-06</v>
      </c>
      <c r="AG13" t="n">
        <v>11.15451388888889</v>
      </c>
      <c r="AH13" t="n">
        <v>400684.5194867176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7.8769</v>
      </c>
      <c r="E14" t="n">
        <v>12.7</v>
      </c>
      <c r="F14" t="n">
        <v>8.380000000000001</v>
      </c>
      <c r="G14" t="n">
        <v>18.63</v>
      </c>
      <c r="H14" t="n">
        <v>0.25</v>
      </c>
      <c r="I14" t="n">
        <v>27</v>
      </c>
      <c r="J14" t="n">
        <v>279.94</v>
      </c>
      <c r="K14" t="n">
        <v>60.56</v>
      </c>
      <c r="L14" t="n">
        <v>4</v>
      </c>
      <c r="M14" t="n">
        <v>25</v>
      </c>
      <c r="N14" t="n">
        <v>75.38</v>
      </c>
      <c r="O14" t="n">
        <v>34759.54</v>
      </c>
      <c r="P14" t="n">
        <v>143.84</v>
      </c>
      <c r="Q14" t="n">
        <v>198.08</v>
      </c>
      <c r="R14" t="n">
        <v>43.75</v>
      </c>
      <c r="S14" t="n">
        <v>21.27</v>
      </c>
      <c r="T14" t="n">
        <v>8428.32</v>
      </c>
      <c r="U14" t="n">
        <v>0.49</v>
      </c>
      <c r="V14" t="n">
        <v>0.72</v>
      </c>
      <c r="W14" t="n">
        <v>0.15</v>
      </c>
      <c r="X14" t="n">
        <v>0.53</v>
      </c>
      <c r="Y14" t="n">
        <v>1</v>
      </c>
      <c r="Z14" t="n">
        <v>10</v>
      </c>
      <c r="AA14" t="n">
        <v>321.3260881692147</v>
      </c>
      <c r="AB14" t="n">
        <v>439.6525297396453</v>
      </c>
      <c r="AC14" t="n">
        <v>397.6927093574938</v>
      </c>
      <c r="AD14" t="n">
        <v>321326.0881692147</v>
      </c>
      <c r="AE14" t="n">
        <v>439652.5297396453</v>
      </c>
      <c r="AF14" t="n">
        <v>2.838110895272676e-06</v>
      </c>
      <c r="AG14" t="n">
        <v>11.02430555555556</v>
      </c>
      <c r="AH14" t="n">
        <v>397692.7093574938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7.9192</v>
      </c>
      <c r="E15" t="n">
        <v>12.63</v>
      </c>
      <c r="F15" t="n">
        <v>8.369999999999999</v>
      </c>
      <c r="G15" t="n">
        <v>19.31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143.51</v>
      </c>
      <c r="Q15" t="n">
        <v>198.09</v>
      </c>
      <c r="R15" t="n">
        <v>43.38</v>
      </c>
      <c r="S15" t="n">
        <v>21.27</v>
      </c>
      <c r="T15" t="n">
        <v>8245.870000000001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320.1816901222622</v>
      </c>
      <c r="AB15" t="n">
        <v>438.0867138445263</v>
      </c>
      <c r="AC15" t="n">
        <v>396.2763327337685</v>
      </c>
      <c r="AD15" t="n">
        <v>320181.6901222622</v>
      </c>
      <c r="AE15" t="n">
        <v>438086.7138445263</v>
      </c>
      <c r="AF15" t="n">
        <v>2.853351928022873e-06</v>
      </c>
      <c r="AG15" t="n">
        <v>10.96354166666667</v>
      </c>
      <c r="AH15" t="n">
        <v>396276.3327337685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8.0093</v>
      </c>
      <c r="E16" t="n">
        <v>12.49</v>
      </c>
      <c r="F16" t="n">
        <v>8.33</v>
      </c>
      <c r="G16" t="n">
        <v>20.83</v>
      </c>
      <c r="H16" t="n">
        <v>0.29</v>
      </c>
      <c r="I16" t="n">
        <v>24</v>
      </c>
      <c r="J16" t="n">
        <v>280.92</v>
      </c>
      <c r="K16" t="n">
        <v>60.56</v>
      </c>
      <c r="L16" t="n">
        <v>4.5</v>
      </c>
      <c r="M16" t="n">
        <v>22</v>
      </c>
      <c r="N16" t="n">
        <v>75.87</v>
      </c>
      <c r="O16" t="n">
        <v>34881.09</v>
      </c>
      <c r="P16" t="n">
        <v>142.8</v>
      </c>
      <c r="Q16" t="n">
        <v>198.06</v>
      </c>
      <c r="R16" t="n">
        <v>42.18</v>
      </c>
      <c r="S16" t="n">
        <v>21.27</v>
      </c>
      <c r="T16" t="n">
        <v>7658.22</v>
      </c>
      <c r="U16" t="n">
        <v>0.5</v>
      </c>
      <c r="V16" t="n">
        <v>0.73</v>
      </c>
      <c r="W16" t="n">
        <v>0.15</v>
      </c>
      <c r="X16" t="n">
        <v>0.48</v>
      </c>
      <c r="Y16" t="n">
        <v>1</v>
      </c>
      <c r="Z16" t="n">
        <v>10</v>
      </c>
      <c r="AA16" t="n">
        <v>318.0642440784048</v>
      </c>
      <c r="AB16" t="n">
        <v>435.1895307521941</v>
      </c>
      <c r="AC16" t="n">
        <v>393.6556527295465</v>
      </c>
      <c r="AD16" t="n">
        <v>318064.2440784049</v>
      </c>
      <c r="AE16" t="n">
        <v>435189.5307521941</v>
      </c>
      <c r="AF16" t="n">
        <v>2.885815688088898e-06</v>
      </c>
      <c r="AG16" t="n">
        <v>10.84201388888889</v>
      </c>
      <c r="AH16" t="n">
        <v>393655.6527295465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8.0642</v>
      </c>
      <c r="E17" t="n">
        <v>12.4</v>
      </c>
      <c r="F17" t="n">
        <v>8.300000000000001</v>
      </c>
      <c r="G17" t="n">
        <v>21.65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142.17</v>
      </c>
      <c r="Q17" t="n">
        <v>198.1</v>
      </c>
      <c r="R17" t="n">
        <v>41.05</v>
      </c>
      <c r="S17" t="n">
        <v>21.27</v>
      </c>
      <c r="T17" t="n">
        <v>7095.62</v>
      </c>
      <c r="U17" t="n">
        <v>0.52</v>
      </c>
      <c r="V17" t="n">
        <v>0.73</v>
      </c>
      <c r="W17" t="n">
        <v>0.15</v>
      </c>
      <c r="X17" t="n">
        <v>0.44</v>
      </c>
      <c r="Y17" t="n">
        <v>1</v>
      </c>
      <c r="Z17" t="n">
        <v>10</v>
      </c>
      <c r="AA17" t="n">
        <v>316.6423124630318</v>
      </c>
      <c r="AB17" t="n">
        <v>433.2439811848453</v>
      </c>
      <c r="AC17" t="n">
        <v>391.8957836823095</v>
      </c>
      <c r="AD17" t="n">
        <v>316642.3124630318</v>
      </c>
      <c r="AE17" t="n">
        <v>433243.9811848453</v>
      </c>
      <c r="AF17" t="n">
        <v>2.905596602934899e-06</v>
      </c>
      <c r="AG17" t="n">
        <v>10.76388888888889</v>
      </c>
      <c r="AH17" t="n">
        <v>391895.7836823094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8.114000000000001</v>
      </c>
      <c r="E18" t="n">
        <v>12.32</v>
      </c>
      <c r="F18" t="n">
        <v>8.27</v>
      </c>
      <c r="G18" t="n">
        <v>22.57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141.79</v>
      </c>
      <c r="Q18" t="n">
        <v>198.08</v>
      </c>
      <c r="R18" t="n">
        <v>40.47</v>
      </c>
      <c r="S18" t="n">
        <v>21.27</v>
      </c>
      <c r="T18" t="n">
        <v>6811.37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315.4868437274276</v>
      </c>
      <c r="AB18" t="n">
        <v>431.6630178851087</v>
      </c>
      <c r="AC18" t="n">
        <v>390.4657053010038</v>
      </c>
      <c r="AD18" t="n">
        <v>315486.8437274277</v>
      </c>
      <c r="AE18" t="n">
        <v>431663.0178851087</v>
      </c>
      <c r="AF18" t="n">
        <v>2.923539946456409e-06</v>
      </c>
      <c r="AG18" t="n">
        <v>10.69444444444444</v>
      </c>
      <c r="AH18" t="n">
        <v>390465.7053010038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8.1623</v>
      </c>
      <c r="E19" t="n">
        <v>12.25</v>
      </c>
      <c r="F19" t="n">
        <v>8.25</v>
      </c>
      <c r="G19" t="n">
        <v>23.58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141.33</v>
      </c>
      <c r="Q19" t="n">
        <v>198.07</v>
      </c>
      <c r="R19" t="n">
        <v>39.76</v>
      </c>
      <c r="S19" t="n">
        <v>21.27</v>
      </c>
      <c r="T19" t="n">
        <v>6463.69</v>
      </c>
      <c r="U19" t="n">
        <v>0.53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314.3533736278725</v>
      </c>
      <c r="AB19" t="n">
        <v>430.1121540897257</v>
      </c>
      <c r="AC19" t="n">
        <v>389.0628537696012</v>
      </c>
      <c r="AD19" t="n">
        <v>314353.3736278725</v>
      </c>
      <c r="AE19" t="n">
        <v>430112.1540897257</v>
      </c>
      <c r="AF19" t="n">
        <v>2.940942827823656e-06</v>
      </c>
      <c r="AG19" t="n">
        <v>10.63368055555556</v>
      </c>
      <c r="AH19" t="n">
        <v>389062.8537696012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8.214700000000001</v>
      </c>
      <c r="E20" t="n">
        <v>12.17</v>
      </c>
      <c r="F20" t="n">
        <v>8.23</v>
      </c>
      <c r="G20" t="n">
        <v>24.68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140.8</v>
      </c>
      <c r="Q20" t="n">
        <v>198.05</v>
      </c>
      <c r="R20" t="n">
        <v>38.95</v>
      </c>
      <c r="S20" t="n">
        <v>21.27</v>
      </c>
      <c r="T20" t="n">
        <v>6063.03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313.1246909443464</v>
      </c>
      <c r="AB20" t="n">
        <v>428.4310162364708</v>
      </c>
      <c r="AC20" t="n">
        <v>387.5421613535692</v>
      </c>
      <c r="AD20" t="n">
        <v>313124.6909443464</v>
      </c>
      <c r="AE20" t="n">
        <v>428431.0162364708</v>
      </c>
      <c r="AF20" t="n">
        <v>2.959822972412555e-06</v>
      </c>
      <c r="AG20" t="n">
        <v>10.56423611111111</v>
      </c>
      <c r="AH20" t="n">
        <v>387542.1613535691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8.289400000000001</v>
      </c>
      <c r="E21" t="n">
        <v>12.06</v>
      </c>
      <c r="F21" t="n">
        <v>8.17</v>
      </c>
      <c r="G21" t="n">
        <v>25.8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139.77</v>
      </c>
      <c r="Q21" t="n">
        <v>198.06</v>
      </c>
      <c r="R21" t="n">
        <v>36.83</v>
      </c>
      <c r="S21" t="n">
        <v>21.27</v>
      </c>
      <c r="T21" t="n">
        <v>5009.58</v>
      </c>
      <c r="U21" t="n">
        <v>0.58</v>
      </c>
      <c r="V21" t="n">
        <v>0.74</v>
      </c>
      <c r="W21" t="n">
        <v>0.14</v>
      </c>
      <c r="X21" t="n">
        <v>0.32</v>
      </c>
      <c r="Y21" t="n">
        <v>1</v>
      </c>
      <c r="Z21" t="n">
        <v>10</v>
      </c>
      <c r="AA21" t="n">
        <v>300.140124992574</v>
      </c>
      <c r="AB21" t="n">
        <v>410.6649602626351</v>
      </c>
      <c r="AC21" t="n">
        <v>371.4716728270602</v>
      </c>
      <c r="AD21" t="n">
        <v>300140.124992574</v>
      </c>
      <c r="AE21" t="n">
        <v>410664.9602626351</v>
      </c>
      <c r="AF21" t="n">
        <v>2.986737987694819e-06</v>
      </c>
      <c r="AG21" t="n">
        <v>10.46875</v>
      </c>
      <c r="AH21" t="n">
        <v>371471.6728270602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8.3218</v>
      </c>
      <c r="E22" t="n">
        <v>12.02</v>
      </c>
      <c r="F22" t="n">
        <v>8.18</v>
      </c>
      <c r="G22" t="n">
        <v>27.25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139.82</v>
      </c>
      <c r="Q22" t="n">
        <v>198.05</v>
      </c>
      <c r="R22" t="n">
        <v>37.58</v>
      </c>
      <c r="S22" t="n">
        <v>21.27</v>
      </c>
      <c r="T22" t="n">
        <v>5385.58</v>
      </c>
      <c r="U22" t="n">
        <v>0.57</v>
      </c>
      <c r="V22" t="n">
        <v>0.74</v>
      </c>
      <c r="W22" t="n">
        <v>0.13</v>
      </c>
      <c r="X22" t="n">
        <v>0.32</v>
      </c>
      <c r="Y22" t="n">
        <v>1</v>
      </c>
      <c r="Z22" t="n">
        <v>10</v>
      </c>
      <c r="AA22" t="n">
        <v>299.7335169345627</v>
      </c>
      <c r="AB22" t="n">
        <v>410.1086211793826</v>
      </c>
      <c r="AC22" t="n">
        <v>370.9684299650864</v>
      </c>
      <c r="AD22" t="n">
        <v>299733.5169345627</v>
      </c>
      <c r="AE22" t="n">
        <v>410108.6211793825</v>
      </c>
      <c r="AF22" t="n">
        <v>2.998411970226885e-06</v>
      </c>
      <c r="AG22" t="n">
        <v>10.43402777777778</v>
      </c>
      <c r="AH22" t="n">
        <v>370968.4299650864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8.292299999999999</v>
      </c>
      <c r="E23" t="n">
        <v>12.06</v>
      </c>
      <c r="F23" t="n">
        <v>8.220000000000001</v>
      </c>
      <c r="G23" t="n">
        <v>27.39</v>
      </c>
      <c r="H23" t="n">
        <v>0.39</v>
      </c>
      <c r="I23" t="n">
        <v>18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140.48</v>
      </c>
      <c r="Q23" t="n">
        <v>198.06</v>
      </c>
      <c r="R23" t="n">
        <v>38.87</v>
      </c>
      <c r="S23" t="n">
        <v>21.27</v>
      </c>
      <c r="T23" t="n">
        <v>6031.41</v>
      </c>
      <c r="U23" t="n">
        <v>0.55</v>
      </c>
      <c r="V23" t="n">
        <v>0.74</v>
      </c>
      <c r="W23" t="n">
        <v>0.13</v>
      </c>
      <c r="X23" t="n">
        <v>0.36</v>
      </c>
      <c r="Y23" t="n">
        <v>1</v>
      </c>
      <c r="Z23" t="n">
        <v>10</v>
      </c>
      <c r="AA23" t="n">
        <v>300.7509716478226</v>
      </c>
      <c r="AB23" t="n">
        <v>411.5007476049985</v>
      </c>
      <c r="AC23" t="n">
        <v>372.2276937985033</v>
      </c>
      <c r="AD23" t="n">
        <v>300750.9716478225</v>
      </c>
      <c r="AE23" t="n">
        <v>411500.7476049985</v>
      </c>
      <c r="AF23" t="n">
        <v>2.987782881193059e-06</v>
      </c>
      <c r="AG23" t="n">
        <v>10.46875</v>
      </c>
      <c r="AH23" t="n">
        <v>372227.6937985033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8.349</v>
      </c>
      <c r="E24" t="n">
        <v>11.98</v>
      </c>
      <c r="F24" t="n">
        <v>8.19</v>
      </c>
      <c r="G24" t="n">
        <v>28.9</v>
      </c>
      <c r="H24" t="n">
        <v>0.41</v>
      </c>
      <c r="I24" t="n">
        <v>17</v>
      </c>
      <c r="J24" t="n">
        <v>284.89</v>
      </c>
      <c r="K24" t="n">
        <v>60.56</v>
      </c>
      <c r="L24" t="n">
        <v>6.5</v>
      </c>
      <c r="M24" t="n">
        <v>15</v>
      </c>
      <c r="N24" t="n">
        <v>77.84</v>
      </c>
      <c r="O24" t="n">
        <v>35371.22</v>
      </c>
      <c r="P24" t="n">
        <v>139.96</v>
      </c>
      <c r="Q24" t="n">
        <v>198.06</v>
      </c>
      <c r="R24" t="n">
        <v>37.82</v>
      </c>
      <c r="S24" t="n">
        <v>21.27</v>
      </c>
      <c r="T24" t="n">
        <v>5514.38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299.4644817542173</v>
      </c>
      <c r="AB24" t="n">
        <v>409.7405153766395</v>
      </c>
      <c r="AC24" t="n">
        <v>370.6354556635173</v>
      </c>
      <c r="AD24" t="n">
        <v>299464.4817542173</v>
      </c>
      <c r="AE24" t="n">
        <v>409740.5153766394</v>
      </c>
      <c r="AF24" t="n">
        <v>3.008212350624176e-06</v>
      </c>
      <c r="AG24" t="n">
        <v>10.39930555555556</v>
      </c>
      <c r="AH24" t="n">
        <v>370635.4556635174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8.4055</v>
      </c>
      <c r="E25" t="n">
        <v>11.9</v>
      </c>
      <c r="F25" t="n">
        <v>8.16</v>
      </c>
      <c r="G25" t="n">
        <v>30.6</v>
      </c>
      <c r="H25" t="n">
        <v>0.42</v>
      </c>
      <c r="I25" t="n">
        <v>16</v>
      </c>
      <c r="J25" t="n">
        <v>285.39</v>
      </c>
      <c r="K25" t="n">
        <v>60.56</v>
      </c>
      <c r="L25" t="n">
        <v>6.75</v>
      </c>
      <c r="M25" t="n">
        <v>14</v>
      </c>
      <c r="N25" t="n">
        <v>78.09</v>
      </c>
      <c r="O25" t="n">
        <v>35432.93</v>
      </c>
      <c r="P25" t="n">
        <v>139.38</v>
      </c>
      <c r="Q25" t="n">
        <v>198.05</v>
      </c>
      <c r="R25" t="n">
        <v>36.87</v>
      </c>
      <c r="S25" t="n">
        <v>21.27</v>
      </c>
      <c r="T25" t="n">
        <v>5043.38</v>
      </c>
      <c r="U25" t="n">
        <v>0.58</v>
      </c>
      <c r="V25" t="n">
        <v>0.74</v>
      </c>
      <c r="W25" t="n">
        <v>0.13</v>
      </c>
      <c r="X25" t="n">
        <v>0.31</v>
      </c>
      <c r="Y25" t="n">
        <v>1</v>
      </c>
      <c r="Z25" t="n">
        <v>10</v>
      </c>
      <c r="AA25" t="n">
        <v>298.1593691115505</v>
      </c>
      <c r="AB25" t="n">
        <v>407.9548026814365</v>
      </c>
      <c r="AC25" t="n">
        <v>369.0201688816812</v>
      </c>
      <c r="AD25" t="n">
        <v>298159.3691115505</v>
      </c>
      <c r="AE25" t="n">
        <v>407954.8026814365</v>
      </c>
      <c r="AF25" t="n">
        <v>3.028569758434724e-06</v>
      </c>
      <c r="AG25" t="n">
        <v>10.32986111111111</v>
      </c>
      <c r="AH25" t="n">
        <v>369020.1688816812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8.406700000000001</v>
      </c>
      <c r="E26" t="n">
        <v>11.9</v>
      </c>
      <c r="F26" t="n">
        <v>8.16</v>
      </c>
      <c r="G26" t="n">
        <v>30.59</v>
      </c>
      <c r="H26" t="n">
        <v>0.44</v>
      </c>
      <c r="I26" t="n">
        <v>16</v>
      </c>
      <c r="J26" t="n">
        <v>285.9</v>
      </c>
      <c r="K26" t="n">
        <v>60.56</v>
      </c>
      <c r="L26" t="n">
        <v>7</v>
      </c>
      <c r="M26" t="n">
        <v>14</v>
      </c>
      <c r="N26" t="n">
        <v>78.34</v>
      </c>
      <c r="O26" t="n">
        <v>35494.74</v>
      </c>
      <c r="P26" t="n">
        <v>139.3</v>
      </c>
      <c r="Q26" t="n">
        <v>198.05</v>
      </c>
      <c r="R26" t="n">
        <v>36.82</v>
      </c>
      <c r="S26" t="n">
        <v>21.27</v>
      </c>
      <c r="T26" t="n">
        <v>5018.39</v>
      </c>
      <c r="U26" t="n">
        <v>0.58</v>
      </c>
      <c r="V26" t="n">
        <v>0.74</v>
      </c>
      <c r="W26" t="n">
        <v>0.13</v>
      </c>
      <c r="X26" t="n">
        <v>0.31</v>
      </c>
      <c r="Y26" t="n">
        <v>1</v>
      </c>
      <c r="Z26" t="n">
        <v>10</v>
      </c>
      <c r="AA26" t="n">
        <v>298.0903871572609</v>
      </c>
      <c r="AB26" t="n">
        <v>407.8604185283085</v>
      </c>
      <c r="AC26" t="n">
        <v>368.9347926196587</v>
      </c>
      <c r="AD26" t="n">
        <v>298090.3871572609</v>
      </c>
      <c r="AE26" t="n">
        <v>407860.4185283085</v>
      </c>
      <c r="AF26" t="n">
        <v>3.029002128158134e-06</v>
      </c>
      <c r="AG26" t="n">
        <v>10.32986111111111</v>
      </c>
      <c r="AH26" t="n">
        <v>368934.7926196586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8.4598</v>
      </c>
      <c r="E27" t="n">
        <v>11.82</v>
      </c>
      <c r="F27" t="n">
        <v>8.140000000000001</v>
      </c>
      <c r="G27" t="n">
        <v>32.54</v>
      </c>
      <c r="H27" t="n">
        <v>0.45</v>
      </c>
      <c r="I27" t="n">
        <v>15</v>
      </c>
      <c r="J27" t="n">
        <v>286.4</v>
      </c>
      <c r="K27" t="n">
        <v>60.56</v>
      </c>
      <c r="L27" t="n">
        <v>7.25</v>
      </c>
      <c r="M27" t="n">
        <v>13</v>
      </c>
      <c r="N27" t="n">
        <v>78.59</v>
      </c>
      <c r="O27" t="n">
        <v>35556.78</v>
      </c>
      <c r="P27" t="n">
        <v>138.86</v>
      </c>
      <c r="Q27" t="n">
        <v>198.05</v>
      </c>
      <c r="R27" t="n">
        <v>36.09</v>
      </c>
      <c r="S27" t="n">
        <v>21.27</v>
      </c>
      <c r="T27" t="n">
        <v>4656.24</v>
      </c>
      <c r="U27" t="n">
        <v>0.59</v>
      </c>
      <c r="V27" t="n">
        <v>0.75</v>
      </c>
      <c r="W27" t="n">
        <v>0.13</v>
      </c>
      <c r="X27" t="n">
        <v>0.28</v>
      </c>
      <c r="Y27" t="n">
        <v>1</v>
      </c>
      <c r="Z27" t="n">
        <v>10</v>
      </c>
      <c r="AA27" t="n">
        <v>296.978072952121</v>
      </c>
      <c r="AB27" t="n">
        <v>406.3385011609967</v>
      </c>
      <c r="AC27" t="n">
        <v>367.5581249098586</v>
      </c>
      <c r="AD27" t="n">
        <v>296978.072952121</v>
      </c>
      <c r="AE27" t="n">
        <v>406338.5011609967</v>
      </c>
      <c r="AF27" t="n">
        <v>3.04813448841902e-06</v>
      </c>
      <c r="AG27" t="n">
        <v>10.26041666666667</v>
      </c>
      <c r="AH27" t="n">
        <v>367558.1249098586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8.4537</v>
      </c>
      <c r="E28" t="n">
        <v>11.83</v>
      </c>
      <c r="F28" t="n">
        <v>8.140000000000001</v>
      </c>
      <c r="G28" t="n">
        <v>32.58</v>
      </c>
      <c r="H28" t="n">
        <v>0.47</v>
      </c>
      <c r="I28" t="n">
        <v>15</v>
      </c>
      <c r="J28" t="n">
        <v>286.9</v>
      </c>
      <c r="K28" t="n">
        <v>60.56</v>
      </c>
      <c r="L28" t="n">
        <v>7.5</v>
      </c>
      <c r="M28" t="n">
        <v>13</v>
      </c>
      <c r="N28" t="n">
        <v>78.84999999999999</v>
      </c>
      <c r="O28" t="n">
        <v>35618.8</v>
      </c>
      <c r="P28" t="n">
        <v>138.85</v>
      </c>
      <c r="Q28" t="n">
        <v>198.05</v>
      </c>
      <c r="R28" t="n">
        <v>36.43</v>
      </c>
      <c r="S28" t="n">
        <v>21.27</v>
      </c>
      <c r="T28" t="n">
        <v>4829.12</v>
      </c>
      <c r="U28" t="n">
        <v>0.58</v>
      </c>
      <c r="V28" t="n">
        <v>0.75</v>
      </c>
      <c r="W28" t="n">
        <v>0.13</v>
      </c>
      <c r="X28" t="n">
        <v>0.29</v>
      </c>
      <c r="Y28" t="n">
        <v>1</v>
      </c>
      <c r="Z28" t="n">
        <v>10</v>
      </c>
      <c r="AA28" t="n">
        <v>297.0577055645575</v>
      </c>
      <c r="AB28" t="n">
        <v>406.4474580144752</v>
      </c>
      <c r="AC28" t="n">
        <v>367.656683074163</v>
      </c>
      <c r="AD28" t="n">
        <v>297057.7055645575</v>
      </c>
      <c r="AE28" t="n">
        <v>406447.4580144752</v>
      </c>
      <c r="AF28" t="n">
        <v>3.045936608991687e-06</v>
      </c>
      <c r="AG28" t="n">
        <v>10.26909722222222</v>
      </c>
      <c r="AH28" t="n">
        <v>367656.683074163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8.5106</v>
      </c>
      <c r="E29" t="n">
        <v>11.75</v>
      </c>
      <c r="F29" t="n">
        <v>8.119999999999999</v>
      </c>
      <c r="G29" t="n">
        <v>34.79</v>
      </c>
      <c r="H29" t="n">
        <v>0.48</v>
      </c>
      <c r="I29" t="n">
        <v>14</v>
      </c>
      <c r="J29" t="n">
        <v>287.41</v>
      </c>
      <c r="K29" t="n">
        <v>60.56</v>
      </c>
      <c r="L29" t="n">
        <v>7.75</v>
      </c>
      <c r="M29" t="n">
        <v>12</v>
      </c>
      <c r="N29" t="n">
        <v>79.09999999999999</v>
      </c>
      <c r="O29" t="n">
        <v>35680.92</v>
      </c>
      <c r="P29" t="n">
        <v>138.51</v>
      </c>
      <c r="Q29" t="n">
        <v>198.05</v>
      </c>
      <c r="R29" t="n">
        <v>35.44</v>
      </c>
      <c r="S29" t="n">
        <v>21.27</v>
      </c>
      <c r="T29" t="n">
        <v>4337.18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295.969122833669</v>
      </c>
      <c r="AB29" t="n">
        <v>404.9580110971928</v>
      </c>
      <c r="AC29" t="n">
        <v>366.3093868802142</v>
      </c>
      <c r="AD29" t="n">
        <v>295969.122833669</v>
      </c>
      <c r="AE29" t="n">
        <v>404958.0110971928</v>
      </c>
      <c r="AF29" t="n">
        <v>3.066438140043371e-06</v>
      </c>
      <c r="AG29" t="n">
        <v>10.19965277777778</v>
      </c>
      <c r="AH29" t="n">
        <v>366309.3868802142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8.508599999999999</v>
      </c>
      <c r="E30" t="n">
        <v>11.75</v>
      </c>
      <c r="F30" t="n">
        <v>8.119999999999999</v>
      </c>
      <c r="G30" t="n">
        <v>34.8</v>
      </c>
      <c r="H30" t="n">
        <v>0.49</v>
      </c>
      <c r="I30" t="n">
        <v>14</v>
      </c>
      <c r="J30" t="n">
        <v>287.91</v>
      </c>
      <c r="K30" t="n">
        <v>60.56</v>
      </c>
      <c r="L30" t="n">
        <v>8</v>
      </c>
      <c r="M30" t="n">
        <v>12</v>
      </c>
      <c r="N30" t="n">
        <v>79.36</v>
      </c>
      <c r="O30" t="n">
        <v>35743.15</v>
      </c>
      <c r="P30" t="n">
        <v>138.53</v>
      </c>
      <c r="Q30" t="n">
        <v>198.05</v>
      </c>
      <c r="R30" t="n">
        <v>35.57</v>
      </c>
      <c r="S30" t="n">
        <v>21.27</v>
      </c>
      <c r="T30" t="n">
        <v>4403.43</v>
      </c>
      <c r="U30" t="n">
        <v>0.6</v>
      </c>
      <c r="V30" t="n">
        <v>0.75</v>
      </c>
      <c r="W30" t="n">
        <v>0.13</v>
      </c>
      <c r="X30" t="n">
        <v>0.27</v>
      </c>
      <c r="Y30" t="n">
        <v>1</v>
      </c>
      <c r="Z30" t="n">
        <v>10</v>
      </c>
      <c r="AA30" t="n">
        <v>296.0097149242283</v>
      </c>
      <c r="AB30" t="n">
        <v>405.0135509862928</v>
      </c>
      <c r="AC30" t="n">
        <v>366.3596261202492</v>
      </c>
      <c r="AD30" t="n">
        <v>296009.7149242283</v>
      </c>
      <c r="AE30" t="n">
        <v>405013.5509862928</v>
      </c>
      <c r="AF30" t="n">
        <v>3.065717523837688e-06</v>
      </c>
      <c r="AG30" t="n">
        <v>10.19965277777778</v>
      </c>
      <c r="AH30" t="n">
        <v>366359.6261202492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8.09</v>
      </c>
      <c r="G31" t="n">
        <v>37.32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137.77</v>
      </c>
      <c r="Q31" t="n">
        <v>198.05</v>
      </c>
      <c r="R31" t="n">
        <v>34.42</v>
      </c>
      <c r="S31" t="n">
        <v>21.27</v>
      </c>
      <c r="T31" t="n">
        <v>3834.97</v>
      </c>
      <c r="U31" t="n">
        <v>0.62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294.5486679637468</v>
      </c>
      <c r="AB31" t="n">
        <v>403.0144820781193</v>
      </c>
      <c r="AC31" t="n">
        <v>364.5513455429609</v>
      </c>
      <c r="AD31" t="n">
        <v>294548.6679637468</v>
      </c>
      <c r="AE31" t="n">
        <v>403014.4820781193</v>
      </c>
      <c r="AF31" t="n">
        <v>3.088416934316706e-06</v>
      </c>
      <c r="AG31" t="n">
        <v>10.13020833333333</v>
      </c>
      <c r="AH31" t="n">
        <v>364551.3455429609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8.578200000000001</v>
      </c>
      <c r="E32" t="n">
        <v>11.66</v>
      </c>
      <c r="F32" t="n">
        <v>8.08</v>
      </c>
      <c r="G32" t="n">
        <v>37.28</v>
      </c>
      <c r="H32" t="n">
        <v>0.52</v>
      </c>
      <c r="I32" t="n">
        <v>13</v>
      </c>
      <c r="J32" t="n">
        <v>288.92</v>
      </c>
      <c r="K32" t="n">
        <v>60.56</v>
      </c>
      <c r="L32" t="n">
        <v>8.5</v>
      </c>
      <c r="M32" t="n">
        <v>11</v>
      </c>
      <c r="N32" t="n">
        <v>79.87</v>
      </c>
      <c r="O32" t="n">
        <v>35867.91</v>
      </c>
      <c r="P32" t="n">
        <v>137.57</v>
      </c>
      <c r="Q32" t="n">
        <v>198.05</v>
      </c>
      <c r="R32" t="n">
        <v>34.06</v>
      </c>
      <c r="S32" t="n">
        <v>21.27</v>
      </c>
      <c r="T32" t="n">
        <v>3653.69</v>
      </c>
      <c r="U32" t="n">
        <v>0.62</v>
      </c>
      <c r="V32" t="n">
        <v>0.75</v>
      </c>
      <c r="W32" t="n">
        <v>0.13</v>
      </c>
      <c r="X32" t="n">
        <v>0.22</v>
      </c>
      <c r="Y32" t="n">
        <v>1</v>
      </c>
      <c r="Z32" t="n">
        <v>10</v>
      </c>
      <c r="AA32" t="n">
        <v>294.2955926357793</v>
      </c>
      <c r="AB32" t="n">
        <v>402.6682132494986</v>
      </c>
      <c r="AC32" t="n">
        <v>364.2381241253524</v>
      </c>
      <c r="AD32" t="n">
        <v>294295.5926357793</v>
      </c>
      <c r="AE32" t="n">
        <v>402668.2132494986</v>
      </c>
      <c r="AF32" t="n">
        <v>3.090794967795461e-06</v>
      </c>
      <c r="AG32" t="n">
        <v>10.12152777777778</v>
      </c>
      <c r="AH32" t="n">
        <v>364238.1241253524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8.5991</v>
      </c>
      <c r="E33" t="n">
        <v>11.63</v>
      </c>
      <c r="F33" t="n">
        <v>8.050000000000001</v>
      </c>
      <c r="G33" t="n">
        <v>37.15</v>
      </c>
      <c r="H33" t="n">
        <v>0.54</v>
      </c>
      <c r="I33" t="n">
        <v>13</v>
      </c>
      <c r="J33" t="n">
        <v>289.43</v>
      </c>
      <c r="K33" t="n">
        <v>60.56</v>
      </c>
      <c r="L33" t="n">
        <v>8.75</v>
      </c>
      <c r="M33" t="n">
        <v>11</v>
      </c>
      <c r="N33" t="n">
        <v>80.12</v>
      </c>
      <c r="O33" t="n">
        <v>35930.44</v>
      </c>
      <c r="P33" t="n">
        <v>136.96</v>
      </c>
      <c r="Q33" t="n">
        <v>198.05</v>
      </c>
      <c r="R33" t="n">
        <v>33.37</v>
      </c>
      <c r="S33" t="n">
        <v>21.27</v>
      </c>
      <c r="T33" t="n">
        <v>3306.68</v>
      </c>
      <c r="U33" t="n">
        <v>0.64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293.5175509074834</v>
      </c>
      <c r="AB33" t="n">
        <v>401.6036622320657</v>
      </c>
      <c r="AC33" t="n">
        <v>363.2751723629166</v>
      </c>
      <c r="AD33" t="n">
        <v>293517.5509074834</v>
      </c>
      <c r="AE33" t="n">
        <v>401603.6622320657</v>
      </c>
      <c r="AF33" t="n">
        <v>3.098325407144849e-06</v>
      </c>
      <c r="AG33" t="n">
        <v>10.09548611111111</v>
      </c>
      <c r="AH33" t="n">
        <v>363275.1723629166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8.596</v>
      </c>
      <c r="E34" t="n">
        <v>11.63</v>
      </c>
      <c r="F34" t="n">
        <v>8.109999999999999</v>
      </c>
      <c r="G34" t="n">
        <v>40.53</v>
      </c>
      <c r="H34" t="n">
        <v>0.55</v>
      </c>
      <c r="I34" t="n">
        <v>12</v>
      </c>
      <c r="J34" t="n">
        <v>289.94</v>
      </c>
      <c r="K34" t="n">
        <v>60.56</v>
      </c>
      <c r="L34" t="n">
        <v>9</v>
      </c>
      <c r="M34" t="n">
        <v>10</v>
      </c>
      <c r="N34" t="n">
        <v>80.38</v>
      </c>
      <c r="O34" t="n">
        <v>35993.08</v>
      </c>
      <c r="P34" t="n">
        <v>137.87</v>
      </c>
      <c r="Q34" t="n">
        <v>198.05</v>
      </c>
      <c r="R34" t="n">
        <v>35.3</v>
      </c>
      <c r="S34" t="n">
        <v>21.27</v>
      </c>
      <c r="T34" t="n">
        <v>4280.16</v>
      </c>
      <c r="U34" t="n">
        <v>0.6</v>
      </c>
      <c r="V34" t="n">
        <v>0.75</v>
      </c>
      <c r="W34" t="n">
        <v>0.13</v>
      </c>
      <c r="X34" t="n">
        <v>0.25</v>
      </c>
      <c r="Y34" t="n">
        <v>1</v>
      </c>
      <c r="Z34" t="n">
        <v>10</v>
      </c>
      <c r="AA34" t="n">
        <v>294.3527257243752</v>
      </c>
      <c r="AB34" t="n">
        <v>402.7463852618495</v>
      </c>
      <c r="AC34" t="n">
        <v>364.3088355105597</v>
      </c>
      <c r="AD34" t="n">
        <v>294352.7257243752</v>
      </c>
      <c r="AE34" t="n">
        <v>402746.3852618495</v>
      </c>
      <c r="AF34" t="n">
        <v>3.09720845202604e-06</v>
      </c>
      <c r="AG34" t="n">
        <v>10.09548611111111</v>
      </c>
      <c r="AH34" t="n">
        <v>364308.8355105597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8.6091</v>
      </c>
      <c r="E35" t="n">
        <v>11.62</v>
      </c>
      <c r="F35" t="n">
        <v>8.09</v>
      </c>
      <c r="G35" t="n">
        <v>40.44</v>
      </c>
      <c r="H35" t="n">
        <v>0.57</v>
      </c>
      <c r="I35" t="n">
        <v>12</v>
      </c>
      <c r="J35" t="n">
        <v>290.45</v>
      </c>
      <c r="K35" t="n">
        <v>60.56</v>
      </c>
      <c r="L35" t="n">
        <v>9.25</v>
      </c>
      <c r="M35" t="n">
        <v>10</v>
      </c>
      <c r="N35" t="n">
        <v>80.64</v>
      </c>
      <c r="O35" t="n">
        <v>36055.83</v>
      </c>
      <c r="P35" t="n">
        <v>137.64</v>
      </c>
      <c r="Q35" t="n">
        <v>198.05</v>
      </c>
      <c r="R35" t="n">
        <v>34.68</v>
      </c>
      <c r="S35" t="n">
        <v>21.27</v>
      </c>
      <c r="T35" t="n">
        <v>3967.81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293.9575070989682</v>
      </c>
      <c r="AB35" t="n">
        <v>402.2056297027524</v>
      </c>
      <c r="AC35" t="n">
        <v>363.8196889030677</v>
      </c>
      <c r="AD35" t="n">
        <v>293957.5070989682</v>
      </c>
      <c r="AE35" t="n">
        <v>402205.6297027525</v>
      </c>
      <c r="AF35" t="n">
        <v>3.101928488173265e-06</v>
      </c>
      <c r="AG35" t="n">
        <v>10.08680555555556</v>
      </c>
      <c r="AH35" t="n">
        <v>363819.6889030677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8.613099999999999</v>
      </c>
      <c r="E36" t="n">
        <v>11.61</v>
      </c>
      <c r="F36" t="n">
        <v>8.08</v>
      </c>
      <c r="G36" t="n">
        <v>40.41</v>
      </c>
      <c r="H36" t="n">
        <v>0.58</v>
      </c>
      <c r="I36" t="n">
        <v>12</v>
      </c>
      <c r="J36" t="n">
        <v>290.96</v>
      </c>
      <c r="K36" t="n">
        <v>60.56</v>
      </c>
      <c r="L36" t="n">
        <v>9.5</v>
      </c>
      <c r="M36" t="n">
        <v>10</v>
      </c>
      <c r="N36" t="n">
        <v>80.90000000000001</v>
      </c>
      <c r="O36" t="n">
        <v>36118.68</v>
      </c>
      <c r="P36" t="n">
        <v>137.6</v>
      </c>
      <c r="Q36" t="n">
        <v>198.06</v>
      </c>
      <c r="R36" t="n">
        <v>34.51</v>
      </c>
      <c r="S36" t="n">
        <v>21.27</v>
      </c>
      <c r="T36" t="n">
        <v>3883.76</v>
      </c>
      <c r="U36" t="n">
        <v>0.62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293.8420967996162</v>
      </c>
      <c r="AB36" t="n">
        <v>402.047720239636</v>
      </c>
      <c r="AC36" t="n">
        <v>363.6768500974837</v>
      </c>
      <c r="AD36" t="n">
        <v>293842.0967996162</v>
      </c>
      <c r="AE36" t="n">
        <v>402047.720239636</v>
      </c>
      <c r="AF36" t="n">
        <v>3.103369720584631e-06</v>
      </c>
      <c r="AG36" t="n">
        <v>10.078125</v>
      </c>
      <c r="AH36" t="n">
        <v>363676.8500974837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8.6135</v>
      </c>
      <c r="E37" t="n">
        <v>11.61</v>
      </c>
      <c r="F37" t="n">
        <v>8.08</v>
      </c>
      <c r="G37" t="n">
        <v>40.41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137.45</v>
      </c>
      <c r="Q37" t="n">
        <v>198.05</v>
      </c>
      <c r="R37" t="n">
        <v>34.52</v>
      </c>
      <c r="S37" t="n">
        <v>21.27</v>
      </c>
      <c r="T37" t="n">
        <v>3889.19</v>
      </c>
      <c r="U37" t="n">
        <v>0.62</v>
      </c>
      <c r="V37" t="n">
        <v>0.75</v>
      </c>
      <c r="W37" t="n">
        <v>0.12</v>
      </c>
      <c r="X37" t="n">
        <v>0.23</v>
      </c>
      <c r="Y37" t="n">
        <v>1</v>
      </c>
      <c r="Z37" t="n">
        <v>10</v>
      </c>
      <c r="AA37" t="n">
        <v>293.7419340884409</v>
      </c>
      <c r="AB37" t="n">
        <v>401.9106731993389</v>
      </c>
      <c r="AC37" t="n">
        <v>363.5528826343659</v>
      </c>
      <c r="AD37" t="n">
        <v>293741.9340884408</v>
      </c>
      <c r="AE37" t="n">
        <v>401910.673199339</v>
      </c>
      <c r="AF37" t="n">
        <v>3.103513843825768e-06</v>
      </c>
      <c r="AG37" t="n">
        <v>10.078125</v>
      </c>
      <c r="AH37" t="n">
        <v>363552.8826343659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8.671799999999999</v>
      </c>
      <c r="E38" t="n">
        <v>11.53</v>
      </c>
      <c r="F38" t="n">
        <v>8.06</v>
      </c>
      <c r="G38" t="n">
        <v>43.94</v>
      </c>
      <c r="H38" t="n">
        <v>0.61</v>
      </c>
      <c r="I38" t="n">
        <v>11</v>
      </c>
      <c r="J38" t="n">
        <v>291.98</v>
      </c>
      <c r="K38" t="n">
        <v>60.56</v>
      </c>
      <c r="L38" t="n">
        <v>10</v>
      </c>
      <c r="M38" t="n">
        <v>9</v>
      </c>
      <c r="N38" t="n">
        <v>81.42</v>
      </c>
      <c r="O38" t="n">
        <v>36244.71</v>
      </c>
      <c r="P38" t="n">
        <v>136.92</v>
      </c>
      <c r="Q38" t="n">
        <v>198.05</v>
      </c>
      <c r="R38" t="n">
        <v>33.61</v>
      </c>
      <c r="S38" t="n">
        <v>21.27</v>
      </c>
      <c r="T38" t="n">
        <v>3438.74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292.5573750880876</v>
      </c>
      <c r="AB38" t="n">
        <v>400.2899073160008</v>
      </c>
      <c r="AC38" t="n">
        <v>362.0868003721744</v>
      </c>
      <c r="AD38" t="n">
        <v>292557.3750880876</v>
      </c>
      <c r="AE38" t="n">
        <v>400289.9073160008</v>
      </c>
      <c r="AF38" t="n">
        <v>3.12451980622143e-06</v>
      </c>
      <c r="AG38" t="n">
        <v>10.00868055555556</v>
      </c>
      <c r="AH38" t="n">
        <v>362086.8003721744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8.672599999999999</v>
      </c>
      <c r="E39" t="n">
        <v>11.53</v>
      </c>
      <c r="F39" t="n">
        <v>8.050000000000001</v>
      </c>
      <c r="G39" t="n">
        <v>43.94</v>
      </c>
      <c r="H39" t="n">
        <v>0.62</v>
      </c>
      <c r="I39" t="n">
        <v>11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136.95</v>
      </c>
      <c r="Q39" t="n">
        <v>198.05</v>
      </c>
      <c r="R39" t="n">
        <v>33.54</v>
      </c>
      <c r="S39" t="n">
        <v>21.27</v>
      </c>
      <c r="T39" t="n">
        <v>3405.29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292.5297072480196</v>
      </c>
      <c r="AB39" t="n">
        <v>400.2520509566008</v>
      </c>
      <c r="AC39" t="n">
        <v>362.0525569705837</v>
      </c>
      <c r="AD39" t="n">
        <v>292529.7072480196</v>
      </c>
      <c r="AE39" t="n">
        <v>400252.0509566008</v>
      </c>
      <c r="AF39" t="n">
        <v>3.124808052703704e-06</v>
      </c>
      <c r="AG39" t="n">
        <v>10.00868055555556</v>
      </c>
      <c r="AH39" t="n">
        <v>362052.5569705837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8.668200000000001</v>
      </c>
      <c r="E40" t="n">
        <v>11.54</v>
      </c>
      <c r="F40" t="n">
        <v>8.06</v>
      </c>
      <c r="G40" t="n">
        <v>43.97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136.97</v>
      </c>
      <c r="Q40" t="n">
        <v>198.05</v>
      </c>
      <c r="R40" t="n">
        <v>33.75</v>
      </c>
      <c r="S40" t="n">
        <v>21.27</v>
      </c>
      <c r="T40" t="n">
        <v>3510.35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292.6364679192605</v>
      </c>
      <c r="AB40" t="n">
        <v>400.398125616941</v>
      </c>
      <c r="AC40" t="n">
        <v>362.1846904703581</v>
      </c>
      <c r="AD40" t="n">
        <v>292636.4679192605</v>
      </c>
      <c r="AE40" t="n">
        <v>400398.125616941</v>
      </c>
      <c r="AF40" t="n">
        <v>3.123222697051201e-06</v>
      </c>
      <c r="AG40" t="n">
        <v>10.01736111111111</v>
      </c>
      <c r="AH40" t="n">
        <v>362184.6904703581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8.6678</v>
      </c>
      <c r="E41" t="n">
        <v>11.54</v>
      </c>
      <c r="F41" t="n">
        <v>8.06</v>
      </c>
      <c r="G41" t="n">
        <v>43.97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136.99</v>
      </c>
      <c r="Q41" t="n">
        <v>198.05</v>
      </c>
      <c r="R41" t="n">
        <v>33.76</v>
      </c>
      <c r="S41" t="n">
        <v>21.27</v>
      </c>
      <c r="T41" t="n">
        <v>3511.67</v>
      </c>
      <c r="U41" t="n">
        <v>0.63</v>
      </c>
      <c r="V41" t="n">
        <v>0.75</v>
      </c>
      <c r="W41" t="n">
        <v>0.13</v>
      </c>
      <c r="X41" t="n">
        <v>0.21</v>
      </c>
      <c r="Y41" t="n">
        <v>1</v>
      </c>
      <c r="Z41" t="n">
        <v>10</v>
      </c>
      <c r="AA41" t="n">
        <v>292.6543288121575</v>
      </c>
      <c r="AB41" t="n">
        <v>400.4225636785696</v>
      </c>
      <c r="AC41" t="n">
        <v>362.2067961976839</v>
      </c>
      <c r="AD41" t="n">
        <v>292654.3288121575</v>
      </c>
      <c r="AE41" t="n">
        <v>400422.5636785696</v>
      </c>
      <c r="AF41" t="n">
        <v>3.123078573810064e-06</v>
      </c>
      <c r="AG41" t="n">
        <v>10.01736111111111</v>
      </c>
      <c r="AH41" t="n">
        <v>362206.7961976839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8.728999999999999</v>
      </c>
      <c r="E42" t="n">
        <v>11.46</v>
      </c>
      <c r="F42" t="n">
        <v>8.029999999999999</v>
      </c>
      <c r="G42" t="n">
        <v>48.2</v>
      </c>
      <c r="H42" t="n">
        <v>0.67</v>
      </c>
      <c r="I42" t="n">
        <v>10</v>
      </c>
      <c r="J42" t="n">
        <v>294.03</v>
      </c>
      <c r="K42" t="n">
        <v>60.56</v>
      </c>
      <c r="L42" t="n">
        <v>11</v>
      </c>
      <c r="M42" t="n">
        <v>8</v>
      </c>
      <c r="N42" t="n">
        <v>82.48</v>
      </c>
      <c r="O42" t="n">
        <v>36498.06</v>
      </c>
      <c r="P42" t="n">
        <v>136.54</v>
      </c>
      <c r="Q42" t="n">
        <v>198.05</v>
      </c>
      <c r="R42" t="n">
        <v>32.84</v>
      </c>
      <c r="S42" t="n">
        <v>21.27</v>
      </c>
      <c r="T42" t="n">
        <v>3056.14</v>
      </c>
      <c r="U42" t="n">
        <v>0.65</v>
      </c>
      <c r="V42" t="n">
        <v>0.76</v>
      </c>
      <c r="W42" t="n">
        <v>0.12</v>
      </c>
      <c r="X42" t="n">
        <v>0.18</v>
      </c>
      <c r="Y42" t="n">
        <v>1</v>
      </c>
      <c r="Z42" t="n">
        <v>10</v>
      </c>
      <c r="AA42" t="n">
        <v>291.2902216781789</v>
      </c>
      <c r="AB42" t="n">
        <v>398.5561321177007</v>
      </c>
      <c r="AC42" t="n">
        <v>360.5184942454312</v>
      </c>
      <c r="AD42" t="n">
        <v>291290.2216781789</v>
      </c>
      <c r="AE42" t="n">
        <v>398556.1321177006</v>
      </c>
      <c r="AF42" t="n">
        <v>3.145129429703968e-06</v>
      </c>
      <c r="AG42" t="n">
        <v>9.947916666666666</v>
      </c>
      <c r="AH42" t="n">
        <v>360518.4942454312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8.7355</v>
      </c>
      <c r="E43" t="n">
        <v>11.45</v>
      </c>
      <c r="F43" t="n">
        <v>8.02</v>
      </c>
      <c r="G43" t="n">
        <v>48.14</v>
      </c>
      <c r="H43" t="n">
        <v>0.68</v>
      </c>
      <c r="I43" t="n">
        <v>10</v>
      </c>
      <c r="J43" t="n">
        <v>294.55</v>
      </c>
      <c r="K43" t="n">
        <v>60.56</v>
      </c>
      <c r="L43" t="n">
        <v>11.25</v>
      </c>
      <c r="M43" t="n">
        <v>8</v>
      </c>
      <c r="N43" t="n">
        <v>82.73999999999999</v>
      </c>
      <c r="O43" t="n">
        <v>36561.67</v>
      </c>
      <c r="P43" t="n">
        <v>136.46</v>
      </c>
      <c r="Q43" t="n">
        <v>198.05</v>
      </c>
      <c r="R43" t="n">
        <v>32.56</v>
      </c>
      <c r="S43" t="n">
        <v>21.27</v>
      </c>
      <c r="T43" t="n">
        <v>2919.37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291.1200952275177</v>
      </c>
      <c r="AB43" t="n">
        <v>398.3233576024567</v>
      </c>
      <c r="AC43" t="n">
        <v>360.3079354032211</v>
      </c>
      <c r="AD43" t="n">
        <v>291120.0952275177</v>
      </c>
      <c r="AE43" t="n">
        <v>398323.3576024567</v>
      </c>
      <c r="AF43" t="n">
        <v>3.147471432372438e-06</v>
      </c>
      <c r="AG43" t="n">
        <v>9.939236111111111</v>
      </c>
      <c r="AH43" t="n">
        <v>360307.9354032211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8.7608</v>
      </c>
      <c r="E44" t="n">
        <v>11.41</v>
      </c>
      <c r="F44" t="n">
        <v>7.99</v>
      </c>
      <c r="G44" t="n">
        <v>47.95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135.82</v>
      </c>
      <c r="Q44" t="n">
        <v>198.05</v>
      </c>
      <c r="R44" t="n">
        <v>31.41</v>
      </c>
      <c r="S44" t="n">
        <v>21.27</v>
      </c>
      <c r="T44" t="n">
        <v>2342.12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290.2878968361563</v>
      </c>
      <c r="AB44" t="n">
        <v>397.1847070493941</v>
      </c>
      <c r="AC44" t="n">
        <v>359.2779560608367</v>
      </c>
      <c r="AD44" t="n">
        <v>290287.8968361563</v>
      </c>
      <c r="AE44" t="n">
        <v>397184.7070493941</v>
      </c>
      <c r="AF44" t="n">
        <v>3.15658722737433e-06</v>
      </c>
      <c r="AG44" t="n">
        <v>9.904513888888889</v>
      </c>
      <c r="AH44" t="n">
        <v>359277.9560608367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8.724500000000001</v>
      </c>
      <c r="E45" t="n">
        <v>11.46</v>
      </c>
      <c r="F45" t="n">
        <v>8.039999999999999</v>
      </c>
      <c r="G45" t="n">
        <v>48.23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136.53</v>
      </c>
      <c r="Q45" t="n">
        <v>198.05</v>
      </c>
      <c r="R45" t="n">
        <v>33.26</v>
      </c>
      <c r="S45" t="n">
        <v>21.27</v>
      </c>
      <c r="T45" t="n">
        <v>3266.28</v>
      </c>
      <c r="U45" t="n">
        <v>0.64</v>
      </c>
      <c r="V45" t="n">
        <v>0.76</v>
      </c>
      <c r="W45" t="n">
        <v>0.12</v>
      </c>
      <c r="X45" t="n">
        <v>0.19</v>
      </c>
      <c r="Y45" t="n">
        <v>1</v>
      </c>
      <c r="Z45" t="n">
        <v>10</v>
      </c>
      <c r="AA45" t="n">
        <v>291.3783456126441</v>
      </c>
      <c r="AB45" t="n">
        <v>398.6767071725895</v>
      </c>
      <c r="AC45" t="n">
        <v>360.6275617863096</v>
      </c>
      <c r="AD45" t="n">
        <v>291378.345612644</v>
      </c>
      <c r="AE45" t="n">
        <v>398676.7071725895</v>
      </c>
      <c r="AF45" t="n">
        <v>3.143508043241181e-06</v>
      </c>
      <c r="AG45" t="n">
        <v>9.947916666666666</v>
      </c>
      <c r="AH45" t="n">
        <v>360627.5617863096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8.7226</v>
      </c>
      <c r="E46" t="n">
        <v>11.46</v>
      </c>
      <c r="F46" t="n">
        <v>8.039999999999999</v>
      </c>
      <c r="G46" t="n">
        <v>48.25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136.43</v>
      </c>
      <c r="Q46" t="n">
        <v>198.06</v>
      </c>
      <c r="R46" t="n">
        <v>33.19</v>
      </c>
      <c r="S46" t="n">
        <v>21.27</v>
      </c>
      <c r="T46" t="n">
        <v>3235.09</v>
      </c>
      <c r="U46" t="n">
        <v>0.64</v>
      </c>
      <c r="V46" t="n">
        <v>0.76</v>
      </c>
      <c r="W46" t="n">
        <v>0.12</v>
      </c>
      <c r="X46" t="n">
        <v>0.19</v>
      </c>
      <c r="Y46" t="n">
        <v>1</v>
      </c>
      <c r="Z46" t="n">
        <v>10</v>
      </c>
      <c r="AA46" t="n">
        <v>291.3407560576535</v>
      </c>
      <c r="AB46" t="n">
        <v>398.6252754851172</v>
      </c>
      <c r="AC46" t="n">
        <v>360.5810386669049</v>
      </c>
      <c r="AD46" t="n">
        <v>291340.7560576535</v>
      </c>
      <c r="AE46" t="n">
        <v>398625.2754851172</v>
      </c>
      <c r="AF46" t="n">
        <v>3.142823457845782e-06</v>
      </c>
      <c r="AG46" t="n">
        <v>9.947916666666666</v>
      </c>
      <c r="AH46" t="n">
        <v>360581.0386669049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8.775399999999999</v>
      </c>
      <c r="E47" t="n">
        <v>11.4</v>
      </c>
      <c r="F47" t="n">
        <v>8.02</v>
      </c>
      <c r="G47" t="n">
        <v>53.5</v>
      </c>
      <c r="H47" t="n">
        <v>0.74</v>
      </c>
      <c r="I47" t="n">
        <v>9</v>
      </c>
      <c r="J47" t="n">
        <v>296.62</v>
      </c>
      <c r="K47" t="n">
        <v>60.56</v>
      </c>
      <c r="L47" t="n">
        <v>12.25</v>
      </c>
      <c r="M47" t="n">
        <v>7</v>
      </c>
      <c r="N47" t="n">
        <v>83.81</v>
      </c>
      <c r="O47" t="n">
        <v>36817.22</v>
      </c>
      <c r="P47" t="n">
        <v>135.95</v>
      </c>
      <c r="Q47" t="n">
        <v>198.05</v>
      </c>
      <c r="R47" t="n">
        <v>32.62</v>
      </c>
      <c r="S47" t="n">
        <v>21.27</v>
      </c>
      <c r="T47" t="n">
        <v>2955.08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279.4965203246011</v>
      </c>
      <c r="AB47" t="n">
        <v>382.4194696243529</v>
      </c>
      <c r="AC47" t="n">
        <v>345.9218921725005</v>
      </c>
      <c r="AD47" t="n">
        <v>279496.5203246012</v>
      </c>
      <c r="AE47" t="n">
        <v>382419.4696243529</v>
      </c>
      <c r="AF47" t="n">
        <v>3.161847725675816e-06</v>
      </c>
      <c r="AG47" t="n">
        <v>9.895833333333334</v>
      </c>
      <c r="AH47" t="n">
        <v>345921.8921725005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8.7858</v>
      </c>
      <c r="E48" t="n">
        <v>11.38</v>
      </c>
      <c r="F48" t="n">
        <v>8.01</v>
      </c>
      <c r="G48" t="n">
        <v>53.41</v>
      </c>
      <c r="H48" t="n">
        <v>0.75</v>
      </c>
      <c r="I48" t="n">
        <v>9</v>
      </c>
      <c r="J48" t="n">
        <v>297.14</v>
      </c>
      <c r="K48" t="n">
        <v>60.56</v>
      </c>
      <c r="L48" t="n">
        <v>12.5</v>
      </c>
      <c r="M48" t="n">
        <v>7</v>
      </c>
      <c r="N48" t="n">
        <v>84.08</v>
      </c>
      <c r="O48" t="n">
        <v>36881.39</v>
      </c>
      <c r="P48" t="n">
        <v>135.79</v>
      </c>
      <c r="Q48" t="n">
        <v>198.09</v>
      </c>
      <c r="R48" t="n">
        <v>32.23</v>
      </c>
      <c r="S48" t="n">
        <v>21.27</v>
      </c>
      <c r="T48" t="n">
        <v>2756.43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279.2285035051834</v>
      </c>
      <c r="AB48" t="n">
        <v>382.052757187958</v>
      </c>
      <c r="AC48" t="n">
        <v>345.590178256351</v>
      </c>
      <c r="AD48" t="n">
        <v>279228.5035051834</v>
      </c>
      <c r="AE48" t="n">
        <v>382052.757187958</v>
      </c>
      <c r="AF48" t="n">
        <v>3.165594929945369e-06</v>
      </c>
      <c r="AG48" t="n">
        <v>9.878472222222221</v>
      </c>
      <c r="AH48" t="n">
        <v>345590.178256351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8.780099999999999</v>
      </c>
      <c r="E49" t="n">
        <v>11.39</v>
      </c>
      <c r="F49" t="n">
        <v>8.02</v>
      </c>
      <c r="G49" t="n">
        <v>53.46</v>
      </c>
      <c r="H49" t="n">
        <v>0.76</v>
      </c>
      <c r="I49" t="n">
        <v>9</v>
      </c>
      <c r="J49" t="n">
        <v>297.66</v>
      </c>
      <c r="K49" t="n">
        <v>60.56</v>
      </c>
      <c r="L49" t="n">
        <v>12.75</v>
      </c>
      <c r="M49" t="n">
        <v>7</v>
      </c>
      <c r="N49" t="n">
        <v>84.36</v>
      </c>
      <c r="O49" t="n">
        <v>36945.67</v>
      </c>
      <c r="P49" t="n">
        <v>136.02</v>
      </c>
      <c r="Q49" t="n">
        <v>198.05</v>
      </c>
      <c r="R49" t="n">
        <v>32.42</v>
      </c>
      <c r="S49" t="n">
        <v>21.27</v>
      </c>
      <c r="T49" t="n">
        <v>2853.2</v>
      </c>
      <c r="U49" t="n">
        <v>0.66</v>
      </c>
      <c r="V49" t="n">
        <v>0.76</v>
      </c>
      <c r="W49" t="n">
        <v>0.12</v>
      </c>
      <c r="X49" t="n">
        <v>0.17</v>
      </c>
      <c r="Y49" t="n">
        <v>1</v>
      </c>
      <c r="Z49" t="n">
        <v>10</v>
      </c>
      <c r="AA49" t="n">
        <v>279.4795460727087</v>
      </c>
      <c r="AB49" t="n">
        <v>382.3962447040626</v>
      </c>
      <c r="AC49" t="n">
        <v>345.9008838060063</v>
      </c>
      <c r="AD49" t="n">
        <v>279479.5460727087</v>
      </c>
      <c r="AE49" t="n">
        <v>382396.2447040625</v>
      </c>
      <c r="AF49" t="n">
        <v>3.163541173759171e-06</v>
      </c>
      <c r="AG49" t="n">
        <v>9.887152777777779</v>
      </c>
      <c r="AH49" t="n">
        <v>345900.8838060063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8.7751</v>
      </c>
      <c r="E50" t="n">
        <v>11.4</v>
      </c>
      <c r="F50" t="n">
        <v>8.02</v>
      </c>
      <c r="G50" t="n">
        <v>53.5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136.14</v>
      </c>
      <c r="Q50" t="n">
        <v>198.05</v>
      </c>
      <c r="R50" t="n">
        <v>32.67</v>
      </c>
      <c r="S50" t="n">
        <v>21.27</v>
      </c>
      <c r="T50" t="n">
        <v>2979.6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279.6182055674173</v>
      </c>
      <c r="AB50" t="n">
        <v>382.585964741948</v>
      </c>
      <c r="AC50" t="n">
        <v>346.0724972297498</v>
      </c>
      <c r="AD50" t="n">
        <v>279618.2055674173</v>
      </c>
      <c r="AE50" t="n">
        <v>382585.9647419481</v>
      </c>
      <c r="AF50" t="n">
        <v>3.161739633244964e-06</v>
      </c>
      <c r="AG50" t="n">
        <v>9.895833333333334</v>
      </c>
      <c r="AH50" t="n">
        <v>346072.4972297498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8.779400000000001</v>
      </c>
      <c r="E51" t="n">
        <v>11.39</v>
      </c>
      <c r="F51" t="n">
        <v>8.02</v>
      </c>
      <c r="G51" t="n">
        <v>53.46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135.9</v>
      </c>
      <c r="Q51" t="n">
        <v>198.05</v>
      </c>
      <c r="R51" t="n">
        <v>32.45</v>
      </c>
      <c r="S51" t="n">
        <v>21.27</v>
      </c>
      <c r="T51" t="n">
        <v>2866.38</v>
      </c>
      <c r="U51" t="n">
        <v>0.66</v>
      </c>
      <c r="V51" t="n">
        <v>0.76</v>
      </c>
      <c r="W51" t="n">
        <v>0.12</v>
      </c>
      <c r="X51" t="n">
        <v>0.17</v>
      </c>
      <c r="Y51" t="n">
        <v>1</v>
      </c>
      <c r="Z51" t="n">
        <v>10</v>
      </c>
      <c r="AA51" t="n">
        <v>279.4141526743583</v>
      </c>
      <c r="AB51" t="n">
        <v>382.3067705714863</v>
      </c>
      <c r="AC51" t="n">
        <v>345.8199489590655</v>
      </c>
      <c r="AD51" t="n">
        <v>279414.1526743583</v>
      </c>
      <c r="AE51" t="n">
        <v>382306.7705714863</v>
      </c>
      <c r="AF51" t="n">
        <v>3.163288958087182e-06</v>
      </c>
      <c r="AG51" t="n">
        <v>9.887152777777779</v>
      </c>
      <c r="AH51" t="n">
        <v>345819.9489590655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8.7805</v>
      </c>
      <c r="E52" t="n">
        <v>11.39</v>
      </c>
      <c r="F52" t="n">
        <v>8.02</v>
      </c>
      <c r="G52" t="n">
        <v>53.45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135.73</v>
      </c>
      <c r="Q52" t="n">
        <v>198.05</v>
      </c>
      <c r="R52" t="n">
        <v>32.43</v>
      </c>
      <c r="S52" t="n">
        <v>21.27</v>
      </c>
      <c r="T52" t="n">
        <v>2856.62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279.2946744530131</v>
      </c>
      <c r="AB52" t="n">
        <v>382.1432951980347</v>
      </c>
      <c r="AC52" t="n">
        <v>345.672075445817</v>
      </c>
      <c r="AD52" t="n">
        <v>279294.6744530131</v>
      </c>
      <c r="AE52" t="n">
        <v>382143.2951980347</v>
      </c>
      <c r="AF52" t="n">
        <v>3.163685297000308e-06</v>
      </c>
      <c r="AG52" t="n">
        <v>9.887152777777779</v>
      </c>
      <c r="AH52" t="n">
        <v>345672.075445817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8.7788</v>
      </c>
      <c r="E53" t="n">
        <v>11.39</v>
      </c>
      <c r="F53" t="n">
        <v>8.02</v>
      </c>
      <c r="G53" t="n">
        <v>53.47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135.61</v>
      </c>
      <c r="Q53" t="n">
        <v>198.05</v>
      </c>
      <c r="R53" t="n">
        <v>32.46</v>
      </c>
      <c r="S53" t="n">
        <v>21.27</v>
      </c>
      <c r="T53" t="n">
        <v>2873.61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279.2420834494096</v>
      </c>
      <c r="AB53" t="n">
        <v>382.0713378667532</v>
      </c>
      <c r="AC53" t="n">
        <v>345.6069856212401</v>
      </c>
      <c r="AD53" t="n">
        <v>279242.0834494096</v>
      </c>
      <c r="AE53" t="n">
        <v>382071.3378667532</v>
      </c>
      <c r="AF53" t="n">
        <v>3.163072773225478e-06</v>
      </c>
      <c r="AG53" t="n">
        <v>9.887152777777779</v>
      </c>
      <c r="AH53" t="n">
        <v>345606.9856212401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8.8454</v>
      </c>
      <c r="E54" t="n">
        <v>11.31</v>
      </c>
      <c r="F54" t="n">
        <v>7.99</v>
      </c>
      <c r="G54" t="n">
        <v>59.9</v>
      </c>
      <c r="H54" t="n">
        <v>0.83</v>
      </c>
      <c r="I54" t="n">
        <v>8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135.07</v>
      </c>
      <c r="Q54" t="n">
        <v>198.06</v>
      </c>
      <c r="R54" t="n">
        <v>31.34</v>
      </c>
      <c r="S54" t="n">
        <v>21.27</v>
      </c>
      <c r="T54" t="n">
        <v>2316.15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  <c r="AA54" t="n">
        <v>277.9571773939494</v>
      </c>
      <c r="AB54" t="n">
        <v>380.313272715618</v>
      </c>
      <c r="AC54" t="n">
        <v>344.0167077406693</v>
      </c>
      <c r="AD54" t="n">
        <v>277957.1773939494</v>
      </c>
      <c r="AE54" t="n">
        <v>380313.272715618</v>
      </c>
      <c r="AF54" t="n">
        <v>3.187069292874725e-06</v>
      </c>
      <c r="AG54" t="n">
        <v>9.817708333333334</v>
      </c>
      <c r="AH54" t="n">
        <v>344016.7077406694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8.867699999999999</v>
      </c>
      <c r="E55" t="n">
        <v>11.28</v>
      </c>
      <c r="F55" t="n">
        <v>7.96</v>
      </c>
      <c r="G55" t="n">
        <v>59.69</v>
      </c>
      <c r="H55" t="n">
        <v>0.84</v>
      </c>
      <c r="I55" t="n">
        <v>8</v>
      </c>
      <c r="J55" t="n">
        <v>300.81</v>
      </c>
      <c r="K55" t="n">
        <v>60.56</v>
      </c>
      <c r="L55" t="n">
        <v>14.25</v>
      </c>
      <c r="M55" t="n">
        <v>6</v>
      </c>
      <c r="N55" t="n">
        <v>86</v>
      </c>
      <c r="O55" t="n">
        <v>37333.9</v>
      </c>
      <c r="P55" t="n">
        <v>134.73</v>
      </c>
      <c r="Q55" t="n">
        <v>198.05</v>
      </c>
      <c r="R55" t="n">
        <v>30.41</v>
      </c>
      <c r="S55" t="n">
        <v>21.27</v>
      </c>
      <c r="T55" t="n">
        <v>1854.06</v>
      </c>
      <c r="U55" t="n">
        <v>0.7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277.3635105367644</v>
      </c>
      <c r="AB55" t="n">
        <v>379.5009915308842</v>
      </c>
      <c r="AC55" t="n">
        <v>343.2819495321627</v>
      </c>
      <c r="AD55" t="n">
        <v>277363.5105367644</v>
      </c>
      <c r="AE55" t="n">
        <v>379500.9915308842</v>
      </c>
      <c r="AF55" t="n">
        <v>3.195104163568092e-06</v>
      </c>
      <c r="AG55" t="n">
        <v>9.791666666666666</v>
      </c>
      <c r="AH55" t="n">
        <v>343281.9495321627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8.847799999999999</v>
      </c>
      <c r="E56" t="n">
        <v>11.3</v>
      </c>
      <c r="F56" t="n">
        <v>7.98</v>
      </c>
      <c r="G56" t="n">
        <v>59.88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135.15</v>
      </c>
      <c r="Q56" t="n">
        <v>198.05</v>
      </c>
      <c r="R56" t="n">
        <v>31.4</v>
      </c>
      <c r="S56" t="n">
        <v>21.27</v>
      </c>
      <c r="T56" t="n">
        <v>2346.97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277.9410268873209</v>
      </c>
      <c r="AB56" t="n">
        <v>380.2911748799388</v>
      </c>
      <c r="AC56" t="n">
        <v>343.9967188914129</v>
      </c>
      <c r="AD56" t="n">
        <v>277941.0268873209</v>
      </c>
      <c r="AE56" t="n">
        <v>380291.1748799388</v>
      </c>
      <c r="AF56" t="n">
        <v>3.187934032321545e-06</v>
      </c>
      <c r="AG56" t="n">
        <v>9.809027777777779</v>
      </c>
      <c r="AH56" t="n">
        <v>343996.7188914128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8.8307</v>
      </c>
      <c r="E57" t="n">
        <v>11.32</v>
      </c>
      <c r="F57" t="n">
        <v>8.01</v>
      </c>
      <c r="G57" t="n">
        <v>60.04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135.55</v>
      </c>
      <c r="Q57" t="n">
        <v>198.05</v>
      </c>
      <c r="R57" t="n">
        <v>32.06</v>
      </c>
      <c r="S57" t="n">
        <v>21.27</v>
      </c>
      <c r="T57" t="n">
        <v>2679.55</v>
      </c>
      <c r="U57" t="n">
        <v>0.66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278.5086322534642</v>
      </c>
      <c r="AB57" t="n">
        <v>381.0677975828775</v>
      </c>
      <c r="AC57" t="n">
        <v>344.6992218135799</v>
      </c>
      <c r="AD57" t="n">
        <v>278508.6322534641</v>
      </c>
      <c r="AE57" t="n">
        <v>381067.7975828775</v>
      </c>
      <c r="AF57" t="n">
        <v>3.181772763762955e-06</v>
      </c>
      <c r="AG57" t="n">
        <v>9.826388888888889</v>
      </c>
      <c r="AH57" t="n">
        <v>344699.2218135798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8.835699999999999</v>
      </c>
      <c r="E58" t="n">
        <v>11.32</v>
      </c>
      <c r="F58" t="n">
        <v>8</v>
      </c>
      <c r="G58" t="n">
        <v>59.99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135.38</v>
      </c>
      <c r="Q58" t="n">
        <v>198.05</v>
      </c>
      <c r="R58" t="n">
        <v>31.9</v>
      </c>
      <c r="S58" t="n">
        <v>21.27</v>
      </c>
      <c r="T58" t="n">
        <v>2596.48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278.3054432044819</v>
      </c>
      <c r="AB58" t="n">
        <v>380.7897853619918</v>
      </c>
      <c r="AC58" t="n">
        <v>344.4477426888631</v>
      </c>
      <c r="AD58" t="n">
        <v>278305.443204482</v>
      </c>
      <c r="AE58" t="n">
        <v>380789.7853619918</v>
      </c>
      <c r="AF58" t="n">
        <v>3.183574304277161e-06</v>
      </c>
      <c r="AG58" t="n">
        <v>9.826388888888889</v>
      </c>
      <c r="AH58" t="n">
        <v>344447.7426888631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8.8339</v>
      </c>
      <c r="E59" t="n">
        <v>11.32</v>
      </c>
      <c r="F59" t="n">
        <v>8</v>
      </c>
      <c r="G59" t="n">
        <v>60.01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135.52</v>
      </c>
      <c r="Q59" t="n">
        <v>198.05</v>
      </c>
      <c r="R59" t="n">
        <v>31.89</v>
      </c>
      <c r="S59" t="n">
        <v>21.27</v>
      </c>
      <c r="T59" t="n">
        <v>2590.69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278.4144209537938</v>
      </c>
      <c r="AB59" t="n">
        <v>380.9388935263592</v>
      </c>
      <c r="AC59" t="n">
        <v>344.5826201792977</v>
      </c>
      <c r="AD59" t="n">
        <v>278414.4209537938</v>
      </c>
      <c r="AE59" t="n">
        <v>380938.8935263592</v>
      </c>
      <c r="AF59" t="n">
        <v>3.182925749692047e-06</v>
      </c>
      <c r="AG59" t="n">
        <v>9.826388888888889</v>
      </c>
      <c r="AH59" t="n">
        <v>344582.6201792978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8.8348</v>
      </c>
      <c r="E60" t="n">
        <v>11.32</v>
      </c>
      <c r="F60" t="n">
        <v>8</v>
      </c>
      <c r="G60" t="n">
        <v>60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135.15</v>
      </c>
      <c r="Q60" t="n">
        <v>198.05</v>
      </c>
      <c r="R60" t="n">
        <v>31.9</v>
      </c>
      <c r="S60" t="n">
        <v>21.27</v>
      </c>
      <c r="T60" t="n">
        <v>2598.08</v>
      </c>
      <c r="U60" t="n">
        <v>0.67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278.1751359762182</v>
      </c>
      <c r="AB60" t="n">
        <v>380.6114932635322</v>
      </c>
      <c r="AC60" t="n">
        <v>344.2864665380458</v>
      </c>
      <c r="AD60" t="n">
        <v>278175.1359762182</v>
      </c>
      <c r="AE60" t="n">
        <v>380611.4932635322</v>
      </c>
      <c r="AF60" t="n">
        <v>3.183250026984605e-06</v>
      </c>
      <c r="AG60" t="n">
        <v>9.826388888888889</v>
      </c>
      <c r="AH60" t="n">
        <v>344286.4665380458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8.8292</v>
      </c>
      <c r="E61" t="n">
        <v>11.33</v>
      </c>
      <c r="F61" t="n">
        <v>8.01</v>
      </c>
      <c r="G61" t="n">
        <v>60.05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135.21</v>
      </c>
      <c r="Q61" t="n">
        <v>198.05</v>
      </c>
      <c r="R61" t="n">
        <v>32.09</v>
      </c>
      <c r="S61" t="n">
        <v>21.27</v>
      </c>
      <c r="T61" t="n">
        <v>2693.06</v>
      </c>
      <c r="U61" t="n">
        <v>0.66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278.3180592103458</v>
      </c>
      <c r="AB61" t="n">
        <v>380.8070471377937</v>
      </c>
      <c r="AC61" t="n">
        <v>344.4633570250094</v>
      </c>
      <c r="AD61" t="n">
        <v>278318.0592103458</v>
      </c>
      <c r="AE61" t="n">
        <v>380807.0471377937</v>
      </c>
      <c r="AF61" t="n">
        <v>3.181232301608692e-06</v>
      </c>
      <c r="AG61" t="n">
        <v>9.835069444444445</v>
      </c>
      <c r="AH61" t="n">
        <v>344463.3570250094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8.831099999999999</v>
      </c>
      <c r="E62" t="n">
        <v>11.32</v>
      </c>
      <c r="F62" t="n">
        <v>8</v>
      </c>
      <c r="G62" t="n">
        <v>60.04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134.95</v>
      </c>
      <c r="Q62" t="n">
        <v>198.05</v>
      </c>
      <c r="R62" t="n">
        <v>32.04</v>
      </c>
      <c r="S62" t="n">
        <v>21.27</v>
      </c>
      <c r="T62" t="n">
        <v>2667.22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278.0985805910678</v>
      </c>
      <c r="AB62" t="n">
        <v>380.5067468081842</v>
      </c>
      <c r="AC62" t="n">
        <v>344.1917169373837</v>
      </c>
      <c r="AD62" t="n">
        <v>278098.5805910678</v>
      </c>
      <c r="AE62" t="n">
        <v>380506.7468081842</v>
      </c>
      <c r="AF62" t="n">
        <v>3.181916887004091e-06</v>
      </c>
      <c r="AG62" t="n">
        <v>9.826388888888889</v>
      </c>
      <c r="AH62" t="n">
        <v>344191.7169373836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8.8979</v>
      </c>
      <c r="E63" t="n">
        <v>11.24</v>
      </c>
      <c r="F63" t="n">
        <v>7.97</v>
      </c>
      <c r="G63" t="n">
        <v>68.33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134.42</v>
      </c>
      <c r="Q63" t="n">
        <v>198.05</v>
      </c>
      <c r="R63" t="n">
        <v>30.99</v>
      </c>
      <c r="S63" t="n">
        <v>21.27</v>
      </c>
      <c r="T63" t="n">
        <v>2145.66</v>
      </c>
      <c r="U63" t="n">
        <v>0.6899999999999999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276.8334277359003</v>
      </c>
      <c r="AB63" t="n">
        <v>378.7757088571392</v>
      </c>
      <c r="AC63" t="n">
        <v>342.6258868188593</v>
      </c>
      <c r="AD63" t="n">
        <v>276833.4277359003</v>
      </c>
      <c r="AE63" t="n">
        <v>378775.7088571392</v>
      </c>
      <c r="AF63" t="n">
        <v>3.205985468273907e-06</v>
      </c>
      <c r="AG63" t="n">
        <v>9.756944444444445</v>
      </c>
      <c r="AH63" t="n">
        <v>342625.8868188593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8.901</v>
      </c>
      <c r="E64" t="n">
        <v>11.23</v>
      </c>
      <c r="F64" t="n">
        <v>7.97</v>
      </c>
      <c r="G64" t="n">
        <v>68.3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134.48</v>
      </c>
      <c r="Q64" t="n">
        <v>198.05</v>
      </c>
      <c r="R64" t="n">
        <v>30.84</v>
      </c>
      <c r="S64" t="n">
        <v>21.27</v>
      </c>
      <c r="T64" t="n">
        <v>2072.88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276.831766868626</v>
      </c>
      <c r="AB64" t="n">
        <v>378.7734363852622</v>
      </c>
      <c r="AC64" t="n">
        <v>342.6238312285089</v>
      </c>
      <c r="AD64" t="n">
        <v>276831.766868626</v>
      </c>
      <c r="AE64" t="n">
        <v>378773.4363852622</v>
      </c>
      <c r="AF64" t="n">
        <v>3.207102423392716e-06</v>
      </c>
      <c r="AG64" t="n">
        <v>9.748263888888889</v>
      </c>
      <c r="AH64" t="n">
        <v>342623.8312285089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8.900499999999999</v>
      </c>
      <c r="E65" t="n">
        <v>11.24</v>
      </c>
      <c r="F65" t="n">
        <v>7.97</v>
      </c>
      <c r="G65" t="n">
        <v>68.3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134.57</v>
      </c>
      <c r="Q65" t="n">
        <v>198.05</v>
      </c>
      <c r="R65" t="n">
        <v>30.74</v>
      </c>
      <c r="S65" t="n">
        <v>21.27</v>
      </c>
      <c r="T65" t="n">
        <v>2023.33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276.8929796063175</v>
      </c>
      <c r="AB65" t="n">
        <v>378.8571903534871</v>
      </c>
      <c r="AC65" t="n">
        <v>342.6995918355559</v>
      </c>
      <c r="AD65" t="n">
        <v>276892.9796063175</v>
      </c>
      <c r="AE65" t="n">
        <v>378857.1903534871</v>
      </c>
      <c r="AF65" t="n">
        <v>3.206922269341295e-06</v>
      </c>
      <c r="AG65" t="n">
        <v>9.756944444444445</v>
      </c>
      <c r="AH65" t="n">
        <v>342699.5918355559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8.919499999999999</v>
      </c>
      <c r="E66" t="n">
        <v>11.21</v>
      </c>
      <c r="F66" t="n">
        <v>7.94</v>
      </c>
      <c r="G66" t="n">
        <v>68.09999999999999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134.08</v>
      </c>
      <c r="Q66" t="n">
        <v>198.05</v>
      </c>
      <c r="R66" t="n">
        <v>30.03</v>
      </c>
      <c r="S66" t="n">
        <v>21.27</v>
      </c>
      <c r="T66" t="n">
        <v>1668.07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276.2546585191994</v>
      </c>
      <c r="AB66" t="n">
        <v>377.9838112813533</v>
      </c>
      <c r="AC66" t="n">
        <v>341.9095668362712</v>
      </c>
      <c r="AD66" t="n">
        <v>276254.6585191994</v>
      </c>
      <c r="AE66" t="n">
        <v>377983.8112813533</v>
      </c>
      <c r="AF66" t="n">
        <v>3.213768123295284e-06</v>
      </c>
      <c r="AG66" t="n">
        <v>9.730902777777779</v>
      </c>
      <c r="AH66" t="n">
        <v>341909.5668362712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8.9054</v>
      </c>
      <c r="E67" t="n">
        <v>11.23</v>
      </c>
      <c r="F67" t="n">
        <v>7.96</v>
      </c>
      <c r="G67" t="n">
        <v>68.25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134.5</v>
      </c>
      <c r="Q67" t="n">
        <v>198.05</v>
      </c>
      <c r="R67" t="n">
        <v>30.72</v>
      </c>
      <c r="S67" t="n">
        <v>21.27</v>
      </c>
      <c r="T67" t="n">
        <v>2014.01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276.7546334681623</v>
      </c>
      <c r="AB67" t="n">
        <v>378.6678990638623</v>
      </c>
      <c r="AC67" t="n">
        <v>342.5283662409408</v>
      </c>
      <c r="AD67" t="n">
        <v>276754.6334681623</v>
      </c>
      <c r="AE67" t="n">
        <v>378667.8990638623</v>
      </c>
      <c r="AF67" t="n">
        <v>3.208687779045219e-06</v>
      </c>
      <c r="AG67" t="n">
        <v>9.748263888888889</v>
      </c>
      <c r="AH67" t="n">
        <v>342528.3662409408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8.885199999999999</v>
      </c>
      <c r="E68" t="n">
        <v>11.25</v>
      </c>
      <c r="F68" t="n">
        <v>7.99</v>
      </c>
      <c r="G68" t="n">
        <v>68.47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134.99</v>
      </c>
      <c r="Q68" t="n">
        <v>198.05</v>
      </c>
      <c r="R68" t="n">
        <v>31.59</v>
      </c>
      <c r="S68" t="n">
        <v>21.27</v>
      </c>
      <c r="T68" t="n">
        <v>2445.66</v>
      </c>
      <c r="U68" t="n">
        <v>0.67</v>
      </c>
      <c r="V68" t="n">
        <v>0.76</v>
      </c>
      <c r="W68" t="n">
        <v>0.12</v>
      </c>
      <c r="X68" t="n">
        <v>0.14</v>
      </c>
      <c r="Y68" t="n">
        <v>1</v>
      </c>
      <c r="Z68" t="n">
        <v>10</v>
      </c>
      <c r="AA68" t="n">
        <v>277.4099814942906</v>
      </c>
      <c r="AB68" t="n">
        <v>379.5645751451254</v>
      </c>
      <c r="AC68" t="n">
        <v>343.339464815501</v>
      </c>
      <c r="AD68" t="n">
        <v>277409.9814942906</v>
      </c>
      <c r="AE68" t="n">
        <v>379564.5751451254</v>
      </c>
      <c r="AF68" t="n">
        <v>3.201409555367819e-06</v>
      </c>
      <c r="AG68" t="n">
        <v>9.765625</v>
      </c>
      <c r="AH68" t="n">
        <v>343339.464815501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8.8935</v>
      </c>
      <c r="E69" t="n">
        <v>11.24</v>
      </c>
      <c r="F69" t="n">
        <v>7.98</v>
      </c>
      <c r="G69" t="n">
        <v>68.38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134.72</v>
      </c>
      <c r="Q69" t="n">
        <v>198.05</v>
      </c>
      <c r="R69" t="n">
        <v>31.15</v>
      </c>
      <c r="S69" t="n">
        <v>21.27</v>
      </c>
      <c r="T69" t="n">
        <v>2228.64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277.1064740993941</v>
      </c>
      <c r="AB69" t="n">
        <v>379.1493029376268</v>
      </c>
      <c r="AC69" t="n">
        <v>342.9638256046479</v>
      </c>
      <c r="AD69" t="n">
        <v>277106.4740993941</v>
      </c>
      <c r="AE69" t="n">
        <v>379149.3029376268</v>
      </c>
      <c r="AF69" t="n">
        <v>3.204400112621404e-06</v>
      </c>
      <c r="AG69" t="n">
        <v>9.756944444444445</v>
      </c>
      <c r="AH69" t="n">
        <v>342963.8256046479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8.8895</v>
      </c>
      <c r="E70" t="n">
        <v>11.25</v>
      </c>
      <c r="F70" t="n">
        <v>7.98</v>
      </c>
      <c r="G70" t="n">
        <v>68.42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134.71</v>
      </c>
      <c r="Q70" t="n">
        <v>198.08</v>
      </c>
      <c r="R70" t="n">
        <v>31.33</v>
      </c>
      <c r="S70" t="n">
        <v>21.27</v>
      </c>
      <c r="T70" t="n">
        <v>2315.54</v>
      </c>
      <c r="U70" t="n">
        <v>0.68</v>
      </c>
      <c r="V70" t="n">
        <v>0.76</v>
      </c>
      <c r="W70" t="n">
        <v>0.12</v>
      </c>
      <c r="X70" t="n">
        <v>0.13</v>
      </c>
      <c r="Y70" t="n">
        <v>1</v>
      </c>
      <c r="Z70" t="n">
        <v>10</v>
      </c>
      <c r="AA70" t="n">
        <v>277.1500154515089</v>
      </c>
      <c r="AB70" t="n">
        <v>379.2088781364991</v>
      </c>
      <c r="AC70" t="n">
        <v>343.017715030154</v>
      </c>
      <c r="AD70" t="n">
        <v>277150.0154515089</v>
      </c>
      <c r="AE70" t="n">
        <v>379208.8781364991</v>
      </c>
      <c r="AF70" t="n">
        <v>3.202958880210038e-06</v>
      </c>
      <c r="AG70" t="n">
        <v>9.765625</v>
      </c>
      <c r="AH70" t="n">
        <v>343017.715030154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8.892799999999999</v>
      </c>
      <c r="E71" t="n">
        <v>11.24</v>
      </c>
      <c r="F71" t="n">
        <v>7.98</v>
      </c>
      <c r="G71" t="n">
        <v>68.39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134.48</v>
      </c>
      <c r="Q71" t="n">
        <v>198.05</v>
      </c>
      <c r="R71" t="n">
        <v>31.2</v>
      </c>
      <c r="S71" t="n">
        <v>21.27</v>
      </c>
      <c r="T71" t="n">
        <v>2251.98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276.9682936635479</v>
      </c>
      <c r="AB71" t="n">
        <v>378.9602383692114</v>
      </c>
      <c r="AC71" t="n">
        <v>342.7928050932882</v>
      </c>
      <c r="AD71" t="n">
        <v>276968.2936635478</v>
      </c>
      <c r="AE71" t="n">
        <v>378960.2383692114</v>
      </c>
      <c r="AF71" t="n">
        <v>3.204147896949415e-06</v>
      </c>
      <c r="AG71" t="n">
        <v>9.756944444444445</v>
      </c>
      <c r="AH71" t="n">
        <v>342792.8050932882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8.888</v>
      </c>
      <c r="E72" t="n">
        <v>11.25</v>
      </c>
      <c r="F72" t="n">
        <v>7.98</v>
      </c>
      <c r="G72" t="n">
        <v>68.44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134.54</v>
      </c>
      <c r="Q72" t="n">
        <v>198.06</v>
      </c>
      <c r="R72" t="n">
        <v>31.43</v>
      </c>
      <c r="S72" t="n">
        <v>21.27</v>
      </c>
      <c r="T72" t="n">
        <v>2366.99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277.0645617520129</v>
      </c>
      <c r="AB72" t="n">
        <v>379.0919566148976</v>
      </c>
      <c r="AC72" t="n">
        <v>342.9119523344738</v>
      </c>
      <c r="AD72" t="n">
        <v>277064.5617520129</v>
      </c>
      <c r="AE72" t="n">
        <v>379091.9566148976</v>
      </c>
      <c r="AF72" t="n">
        <v>3.202418418055776e-06</v>
      </c>
      <c r="AG72" t="n">
        <v>9.765625</v>
      </c>
      <c r="AH72" t="n">
        <v>342911.9523344738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8.8933</v>
      </c>
      <c r="E73" t="n">
        <v>11.24</v>
      </c>
      <c r="F73" t="n">
        <v>7.98</v>
      </c>
      <c r="G73" t="n">
        <v>68.38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134.3</v>
      </c>
      <c r="Q73" t="n">
        <v>198.05</v>
      </c>
      <c r="R73" t="n">
        <v>31.12</v>
      </c>
      <c r="S73" t="n">
        <v>21.27</v>
      </c>
      <c r="T73" t="n">
        <v>2215.48</v>
      </c>
      <c r="U73" t="n">
        <v>0.68</v>
      </c>
      <c r="V73" t="n">
        <v>0.76</v>
      </c>
      <c r="W73" t="n">
        <v>0.12</v>
      </c>
      <c r="X73" t="n">
        <v>0.12</v>
      </c>
      <c r="Y73" t="n">
        <v>1</v>
      </c>
      <c r="Z73" t="n">
        <v>10</v>
      </c>
      <c r="AA73" t="n">
        <v>276.8519511915468</v>
      </c>
      <c r="AB73" t="n">
        <v>378.8010534663521</v>
      </c>
      <c r="AC73" t="n">
        <v>342.6488125741403</v>
      </c>
      <c r="AD73" t="n">
        <v>276851.9511915469</v>
      </c>
      <c r="AE73" t="n">
        <v>378801.0534663521</v>
      </c>
      <c r="AF73" t="n">
        <v>3.204328051000836e-06</v>
      </c>
      <c r="AG73" t="n">
        <v>9.756944444444445</v>
      </c>
      <c r="AH73" t="n">
        <v>342648.8125741403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8.892200000000001</v>
      </c>
      <c r="E74" t="n">
        <v>11.25</v>
      </c>
      <c r="F74" t="n">
        <v>7.98</v>
      </c>
      <c r="G74" t="n">
        <v>68.39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134.19</v>
      </c>
      <c r="Q74" t="n">
        <v>198.05</v>
      </c>
      <c r="R74" t="n">
        <v>31.25</v>
      </c>
      <c r="S74" t="n">
        <v>21.27</v>
      </c>
      <c r="T74" t="n">
        <v>2278.92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276.7982537603309</v>
      </c>
      <c r="AB74" t="n">
        <v>378.7275822719989</v>
      </c>
      <c r="AC74" t="n">
        <v>342.5823533674587</v>
      </c>
      <c r="AD74" t="n">
        <v>276798.2537603309</v>
      </c>
      <c r="AE74" t="n">
        <v>378727.5822719989</v>
      </c>
      <c r="AF74" t="n">
        <v>3.203931712087711e-06</v>
      </c>
      <c r="AG74" t="n">
        <v>9.765625</v>
      </c>
      <c r="AH74" t="n">
        <v>342582.3533674587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8.9566</v>
      </c>
      <c r="E75" t="n">
        <v>11.16</v>
      </c>
      <c r="F75" t="n">
        <v>7.95</v>
      </c>
      <c r="G75" t="n">
        <v>79.51000000000001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133.49</v>
      </c>
      <c r="Q75" t="n">
        <v>198.07</v>
      </c>
      <c r="R75" t="n">
        <v>30.29</v>
      </c>
      <c r="S75" t="n">
        <v>21.27</v>
      </c>
      <c r="T75" t="n">
        <v>1804.56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275.4772919911637</v>
      </c>
      <c r="AB75" t="n">
        <v>376.9201841027041</v>
      </c>
      <c r="AC75" t="n">
        <v>340.9474507427421</v>
      </c>
      <c r="AD75" t="n">
        <v>275477.2919911637</v>
      </c>
      <c r="AE75" t="n">
        <v>376920.1841027041</v>
      </c>
      <c r="AF75" t="n">
        <v>3.227135553910707e-06</v>
      </c>
      <c r="AG75" t="n">
        <v>9.6875</v>
      </c>
      <c r="AH75" t="n">
        <v>340947.4507427422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8.9604</v>
      </c>
      <c r="E76" t="n">
        <v>11.16</v>
      </c>
      <c r="F76" t="n">
        <v>7.95</v>
      </c>
      <c r="G76" t="n">
        <v>79.45999999999999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133.42</v>
      </c>
      <c r="Q76" t="n">
        <v>198.05</v>
      </c>
      <c r="R76" t="n">
        <v>30.03</v>
      </c>
      <c r="S76" t="n">
        <v>21.27</v>
      </c>
      <c r="T76" t="n">
        <v>1675.03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275.388662842777</v>
      </c>
      <c r="AB76" t="n">
        <v>376.7989177918392</v>
      </c>
      <c r="AC76" t="n">
        <v>340.8377579183879</v>
      </c>
      <c r="AD76" t="n">
        <v>275388.662842777</v>
      </c>
      <c r="AE76" t="n">
        <v>376798.9177918392</v>
      </c>
      <c r="AF76" t="n">
        <v>3.228504724701505e-06</v>
      </c>
      <c r="AG76" t="n">
        <v>9.6875</v>
      </c>
      <c r="AH76" t="n">
        <v>340837.7579183879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8.975099999999999</v>
      </c>
      <c r="E77" t="n">
        <v>11.14</v>
      </c>
      <c r="F77" t="n">
        <v>7.93</v>
      </c>
      <c r="G77" t="n">
        <v>79.28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133.29</v>
      </c>
      <c r="Q77" t="n">
        <v>198.05</v>
      </c>
      <c r="R77" t="n">
        <v>29.52</v>
      </c>
      <c r="S77" t="n">
        <v>21.27</v>
      </c>
      <c r="T77" t="n">
        <v>1420.05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275.0625060572728</v>
      </c>
      <c r="AB77" t="n">
        <v>376.3526556888905</v>
      </c>
      <c r="AC77" t="n">
        <v>340.4340864442119</v>
      </c>
      <c r="AD77" t="n">
        <v>275062.5060572728</v>
      </c>
      <c r="AE77" t="n">
        <v>376352.6556888905</v>
      </c>
      <c r="AF77" t="n">
        <v>3.233801253813275e-06</v>
      </c>
      <c r="AG77" t="n">
        <v>9.670138888888889</v>
      </c>
      <c r="AH77" t="n">
        <v>340434.0864442119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8.9641</v>
      </c>
      <c r="E78" t="n">
        <v>11.16</v>
      </c>
      <c r="F78" t="n">
        <v>7.94</v>
      </c>
      <c r="G78" t="n">
        <v>79.41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133.68</v>
      </c>
      <c r="Q78" t="n">
        <v>198.05</v>
      </c>
      <c r="R78" t="n">
        <v>30</v>
      </c>
      <c r="S78" t="n">
        <v>21.27</v>
      </c>
      <c r="T78" t="n">
        <v>1656.53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275.4669275361194</v>
      </c>
      <c r="AB78" t="n">
        <v>376.9060029980649</v>
      </c>
      <c r="AC78" t="n">
        <v>340.9346230628265</v>
      </c>
      <c r="AD78" t="n">
        <v>275466.9275361194</v>
      </c>
      <c r="AE78" t="n">
        <v>376906.0029980649</v>
      </c>
      <c r="AF78" t="n">
        <v>3.229837864682019e-06</v>
      </c>
      <c r="AG78" t="n">
        <v>9.6875</v>
      </c>
      <c r="AH78" t="n">
        <v>340934.6230628265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8.9452</v>
      </c>
      <c r="E79" t="n">
        <v>11.18</v>
      </c>
      <c r="F79" t="n">
        <v>7.96</v>
      </c>
      <c r="G79" t="n">
        <v>79.65000000000001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134.16</v>
      </c>
      <c r="Q79" t="n">
        <v>198.05</v>
      </c>
      <c r="R79" t="n">
        <v>30.83</v>
      </c>
      <c r="S79" t="n">
        <v>21.27</v>
      </c>
      <c r="T79" t="n">
        <v>2075.45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276.0582831364971</v>
      </c>
      <c r="AB79" t="n">
        <v>377.7151218192695</v>
      </c>
      <c r="AC79" t="n">
        <v>341.6665207193407</v>
      </c>
      <c r="AD79" t="n">
        <v>276058.2831364971</v>
      </c>
      <c r="AE79" t="n">
        <v>377715.1218192695</v>
      </c>
      <c r="AF79" t="n">
        <v>3.223028041538313e-06</v>
      </c>
      <c r="AG79" t="n">
        <v>9.704861111111111</v>
      </c>
      <c r="AH79" t="n">
        <v>341666.5207193407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8.950799999999999</v>
      </c>
      <c r="E80" t="n">
        <v>11.17</v>
      </c>
      <c r="F80" t="n">
        <v>7.96</v>
      </c>
      <c r="G80" t="n">
        <v>79.58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134</v>
      </c>
      <c r="Q80" t="n">
        <v>198.05</v>
      </c>
      <c r="R80" t="n">
        <v>30.51</v>
      </c>
      <c r="S80" t="n">
        <v>21.27</v>
      </c>
      <c r="T80" t="n">
        <v>1914.4</v>
      </c>
      <c r="U80" t="n">
        <v>0.7</v>
      </c>
      <c r="V80" t="n">
        <v>0.76</v>
      </c>
      <c r="W80" t="n">
        <v>0.12</v>
      </c>
      <c r="X80" t="n">
        <v>0.1</v>
      </c>
      <c r="Y80" t="n">
        <v>1</v>
      </c>
      <c r="Z80" t="n">
        <v>10</v>
      </c>
      <c r="AA80" t="n">
        <v>275.8926089944392</v>
      </c>
      <c r="AB80" t="n">
        <v>377.4884391490785</v>
      </c>
      <c r="AC80" t="n">
        <v>341.4614723250417</v>
      </c>
      <c r="AD80" t="n">
        <v>275892.6089944392</v>
      </c>
      <c r="AE80" t="n">
        <v>377488.4391490786</v>
      </c>
      <c r="AF80" t="n">
        <v>3.225045766914225e-06</v>
      </c>
      <c r="AG80" t="n">
        <v>9.696180555555555</v>
      </c>
      <c r="AH80" t="n">
        <v>341461.4723250417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8.9543</v>
      </c>
      <c r="E81" t="n">
        <v>11.17</v>
      </c>
      <c r="F81" t="n">
        <v>7.95</v>
      </c>
      <c r="G81" t="n">
        <v>79.53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134.06</v>
      </c>
      <c r="Q81" t="n">
        <v>198.05</v>
      </c>
      <c r="R81" t="n">
        <v>30.43</v>
      </c>
      <c r="S81" t="n">
        <v>21.27</v>
      </c>
      <c r="T81" t="n">
        <v>1871.61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275.8516395688204</v>
      </c>
      <c r="AB81" t="n">
        <v>377.4323829735034</v>
      </c>
      <c r="AC81" t="n">
        <v>341.410766072188</v>
      </c>
      <c r="AD81" t="n">
        <v>275851.6395688204</v>
      </c>
      <c r="AE81" t="n">
        <v>377432.3829735034</v>
      </c>
      <c r="AF81" t="n">
        <v>3.226306845274171e-06</v>
      </c>
      <c r="AG81" t="n">
        <v>9.696180555555555</v>
      </c>
      <c r="AH81" t="n">
        <v>341410.766072188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8.9483</v>
      </c>
      <c r="E82" t="n">
        <v>11.18</v>
      </c>
      <c r="F82" t="n">
        <v>7.96</v>
      </c>
      <c r="G82" t="n">
        <v>79.61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134.31</v>
      </c>
      <c r="Q82" t="n">
        <v>198.05</v>
      </c>
      <c r="R82" t="n">
        <v>30.67</v>
      </c>
      <c r="S82" t="n">
        <v>21.27</v>
      </c>
      <c r="T82" t="n">
        <v>1993.96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276.1116335873845</v>
      </c>
      <c r="AB82" t="n">
        <v>377.7881182598295</v>
      </c>
      <c r="AC82" t="n">
        <v>341.7325504820648</v>
      </c>
      <c r="AD82" t="n">
        <v>276111.6335873845</v>
      </c>
      <c r="AE82" t="n">
        <v>377788.1182598295</v>
      </c>
      <c r="AF82" t="n">
        <v>3.224144996657122e-06</v>
      </c>
      <c r="AG82" t="n">
        <v>9.704861111111111</v>
      </c>
      <c r="AH82" t="n">
        <v>341732.5504820648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8.9483</v>
      </c>
      <c r="E83" t="n">
        <v>11.18</v>
      </c>
      <c r="F83" t="n">
        <v>7.96</v>
      </c>
      <c r="G83" t="n">
        <v>79.61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134.3</v>
      </c>
      <c r="Q83" t="n">
        <v>198.05</v>
      </c>
      <c r="R83" t="n">
        <v>30.59</v>
      </c>
      <c r="S83" t="n">
        <v>21.27</v>
      </c>
      <c r="T83" t="n">
        <v>1951.2</v>
      </c>
      <c r="U83" t="n">
        <v>0.7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276.1055520315953</v>
      </c>
      <c r="AB83" t="n">
        <v>377.7797972068993</v>
      </c>
      <c r="AC83" t="n">
        <v>341.7250235787475</v>
      </c>
      <c r="AD83" t="n">
        <v>276105.5520315953</v>
      </c>
      <c r="AE83" t="n">
        <v>377779.7972068993</v>
      </c>
      <c r="AF83" t="n">
        <v>3.224144996657122e-06</v>
      </c>
      <c r="AG83" t="n">
        <v>9.704861111111111</v>
      </c>
      <c r="AH83" t="n">
        <v>341725.0235787475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8.953200000000001</v>
      </c>
      <c r="E84" t="n">
        <v>11.17</v>
      </c>
      <c r="F84" t="n">
        <v>7.95</v>
      </c>
      <c r="G84" t="n">
        <v>79.55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134.16</v>
      </c>
      <c r="Q84" t="n">
        <v>198.05</v>
      </c>
      <c r="R84" t="n">
        <v>30.44</v>
      </c>
      <c r="S84" t="n">
        <v>21.27</v>
      </c>
      <c r="T84" t="n">
        <v>1877.25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275.9258278655655</v>
      </c>
      <c r="AB84" t="n">
        <v>377.5338906740667</v>
      </c>
      <c r="AC84" t="n">
        <v>341.5025860202765</v>
      </c>
      <c r="AD84" t="n">
        <v>275925.8278655654</v>
      </c>
      <c r="AE84" t="n">
        <v>377533.8906740667</v>
      </c>
      <c r="AF84" t="n">
        <v>3.225910506361046e-06</v>
      </c>
      <c r="AG84" t="n">
        <v>9.696180555555555</v>
      </c>
      <c r="AH84" t="n">
        <v>341502.5860202765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8.950799999999999</v>
      </c>
      <c r="E85" t="n">
        <v>11.17</v>
      </c>
      <c r="F85" t="n">
        <v>7.96</v>
      </c>
      <c r="G85" t="n">
        <v>79.58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134.17</v>
      </c>
      <c r="Q85" t="n">
        <v>198.09</v>
      </c>
      <c r="R85" t="n">
        <v>30.53</v>
      </c>
      <c r="S85" t="n">
        <v>21.27</v>
      </c>
      <c r="T85" t="n">
        <v>1922.16</v>
      </c>
      <c r="U85" t="n">
        <v>0.7</v>
      </c>
      <c r="V85" t="n">
        <v>0.76</v>
      </c>
      <c r="W85" t="n">
        <v>0.12</v>
      </c>
      <c r="X85" t="n">
        <v>0.1</v>
      </c>
      <c r="Y85" t="n">
        <v>1</v>
      </c>
      <c r="Z85" t="n">
        <v>10</v>
      </c>
      <c r="AA85" t="n">
        <v>275.9959665665426</v>
      </c>
      <c r="AB85" t="n">
        <v>377.6298575390447</v>
      </c>
      <c r="AC85" t="n">
        <v>341.5893939423514</v>
      </c>
      <c r="AD85" t="n">
        <v>275995.9665665426</v>
      </c>
      <c r="AE85" t="n">
        <v>377629.8575390447</v>
      </c>
      <c r="AF85" t="n">
        <v>3.225045766914225e-06</v>
      </c>
      <c r="AG85" t="n">
        <v>9.696180555555555</v>
      </c>
      <c r="AH85" t="n">
        <v>341589.3939423513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8.9519</v>
      </c>
      <c r="E86" t="n">
        <v>11.17</v>
      </c>
      <c r="F86" t="n">
        <v>7.96</v>
      </c>
      <c r="G86" t="n">
        <v>79.56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134.02</v>
      </c>
      <c r="Q86" t="n">
        <v>198.06</v>
      </c>
      <c r="R86" t="n">
        <v>30.5</v>
      </c>
      <c r="S86" t="n">
        <v>21.27</v>
      </c>
      <c r="T86" t="n">
        <v>1907.01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275.8913542109015</v>
      </c>
      <c r="AB86" t="n">
        <v>377.4867222988852</v>
      </c>
      <c r="AC86" t="n">
        <v>341.4599193286211</v>
      </c>
      <c r="AD86" t="n">
        <v>275891.3542109015</v>
      </c>
      <c r="AE86" t="n">
        <v>377486.7222988852</v>
      </c>
      <c r="AF86" t="n">
        <v>3.225442105827351e-06</v>
      </c>
      <c r="AG86" t="n">
        <v>9.696180555555555</v>
      </c>
      <c r="AH86" t="n">
        <v>341459.9193286211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8.9557</v>
      </c>
      <c r="E87" t="n">
        <v>11.17</v>
      </c>
      <c r="F87" t="n">
        <v>7.95</v>
      </c>
      <c r="G87" t="n">
        <v>79.52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133.94</v>
      </c>
      <c r="Q87" t="n">
        <v>198.05</v>
      </c>
      <c r="R87" t="n">
        <v>30.29</v>
      </c>
      <c r="S87" t="n">
        <v>21.27</v>
      </c>
      <c r="T87" t="n">
        <v>1801.15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275.7616637531896</v>
      </c>
      <c r="AB87" t="n">
        <v>377.3092740931045</v>
      </c>
      <c r="AC87" t="n">
        <v>341.29940653055</v>
      </c>
      <c r="AD87" t="n">
        <v>275761.6637531896</v>
      </c>
      <c r="AE87" t="n">
        <v>377309.2740931045</v>
      </c>
      <c r="AF87" t="n">
        <v>3.226811276618149e-06</v>
      </c>
      <c r="AG87" t="n">
        <v>9.696180555555555</v>
      </c>
      <c r="AH87" t="n">
        <v>341299.40653055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8.968400000000001</v>
      </c>
      <c r="E88" t="n">
        <v>11.15</v>
      </c>
      <c r="F88" t="n">
        <v>7.94</v>
      </c>
      <c r="G88" t="n">
        <v>79.36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133.5</v>
      </c>
      <c r="Q88" t="n">
        <v>198.05</v>
      </c>
      <c r="R88" t="n">
        <v>29.76</v>
      </c>
      <c r="S88" t="n">
        <v>21.27</v>
      </c>
      <c r="T88" t="n">
        <v>1538.94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275.3055727839037</v>
      </c>
      <c r="AB88" t="n">
        <v>376.6852303076141</v>
      </c>
      <c r="AC88" t="n">
        <v>340.7349206080959</v>
      </c>
      <c r="AD88" t="n">
        <v>275305.5727839037</v>
      </c>
      <c r="AE88" t="n">
        <v>376685.2303076141</v>
      </c>
      <c r="AF88" t="n">
        <v>3.231387189524238e-06</v>
      </c>
      <c r="AG88" t="n">
        <v>9.678819444444445</v>
      </c>
      <c r="AH88" t="n">
        <v>340734.9206080959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8.9633</v>
      </c>
      <c r="E89" t="n">
        <v>11.16</v>
      </c>
      <c r="F89" t="n">
        <v>7.94</v>
      </c>
      <c r="G89" t="n">
        <v>79.42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133.43</v>
      </c>
      <c r="Q89" t="n">
        <v>198.05</v>
      </c>
      <c r="R89" t="n">
        <v>30.09</v>
      </c>
      <c r="S89" t="n">
        <v>21.27</v>
      </c>
      <c r="T89" t="n">
        <v>1704.91</v>
      </c>
      <c r="U89" t="n">
        <v>0.71</v>
      </c>
      <c r="V89" t="n">
        <v>0.76</v>
      </c>
      <c r="W89" t="n">
        <v>0.12</v>
      </c>
      <c r="X89" t="n">
        <v>0.09</v>
      </c>
      <c r="Y89" t="n">
        <v>1</v>
      </c>
      <c r="Z89" t="n">
        <v>10</v>
      </c>
      <c r="AA89" t="n">
        <v>275.3248475887862</v>
      </c>
      <c r="AB89" t="n">
        <v>376.7116029459987</v>
      </c>
      <c r="AC89" t="n">
        <v>340.7587762788873</v>
      </c>
      <c r="AD89" t="n">
        <v>275324.8475887862</v>
      </c>
      <c r="AE89" t="n">
        <v>376711.6029459987</v>
      </c>
      <c r="AF89" t="n">
        <v>3.229549618199745e-06</v>
      </c>
      <c r="AG89" t="n">
        <v>9.6875</v>
      </c>
      <c r="AH89" t="n">
        <v>340758.7762788873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8.9468</v>
      </c>
      <c r="E90" t="n">
        <v>11.18</v>
      </c>
      <c r="F90" t="n">
        <v>7.96</v>
      </c>
      <c r="G90" t="n">
        <v>79.63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133.77</v>
      </c>
      <c r="Q90" t="n">
        <v>198.05</v>
      </c>
      <c r="R90" t="n">
        <v>30.81</v>
      </c>
      <c r="S90" t="n">
        <v>21.27</v>
      </c>
      <c r="T90" t="n">
        <v>2065.14</v>
      </c>
      <c r="U90" t="n">
        <v>0.6899999999999999</v>
      </c>
      <c r="V90" t="n">
        <v>0.76</v>
      </c>
      <c r="W90" t="n">
        <v>0.12</v>
      </c>
      <c r="X90" t="n">
        <v>0.11</v>
      </c>
      <c r="Y90" t="n">
        <v>1</v>
      </c>
      <c r="Z90" t="n">
        <v>10</v>
      </c>
      <c r="AA90" t="n">
        <v>275.8015121223143</v>
      </c>
      <c r="AB90" t="n">
        <v>377.3637963897269</v>
      </c>
      <c r="AC90" t="n">
        <v>341.3487252957054</v>
      </c>
      <c r="AD90" t="n">
        <v>275801.5121223143</v>
      </c>
      <c r="AE90" t="n">
        <v>377363.7963897269</v>
      </c>
      <c r="AF90" t="n">
        <v>3.223604534502859e-06</v>
      </c>
      <c r="AG90" t="n">
        <v>9.704861111111111</v>
      </c>
      <c r="AH90" t="n">
        <v>341348.7252957054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8.9465</v>
      </c>
      <c r="E91" t="n">
        <v>11.18</v>
      </c>
      <c r="F91" t="n">
        <v>7.96</v>
      </c>
      <c r="G91" t="n">
        <v>79.63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133.68</v>
      </c>
      <c r="Q91" t="n">
        <v>198.05</v>
      </c>
      <c r="R91" t="n">
        <v>30.73</v>
      </c>
      <c r="S91" t="n">
        <v>21.27</v>
      </c>
      <c r="T91" t="n">
        <v>2022.22</v>
      </c>
      <c r="U91" t="n">
        <v>0.6899999999999999</v>
      </c>
      <c r="V91" t="n">
        <v>0.76</v>
      </c>
      <c r="W91" t="n">
        <v>0.12</v>
      </c>
      <c r="X91" t="n">
        <v>0.11</v>
      </c>
      <c r="Y91" t="n">
        <v>1</v>
      </c>
      <c r="Z91" t="n">
        <v>10</v>
      </c>
      <c r="AA91" t="n">
        <v>275.7504243531339</v>
      </c>
      <c r="AB91" t="n">
        <v>377.293895850101</v>
      </c>
      <c r="AC91" t="n">
        <v>341.2854959654753</v>
      </c>
      <c r="AD91" t="n">
        <v>275750.4243531339</v>
      </c>
      <c r="AE91" t="n">
        <v>377293.895850101</v>
      </c>
      <c r="AF91" t="n">
        <v>3.223496442072007e-06</v>
      </c>
      <c r="AG91" t="n">
        <v>9.704861111111111</v>
      </c>
      <c r="AH91" t="n">
        <v>341285.4959654753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8.9497</v>
      </c>
      <c r="E92" t="n">
        <v>11.17</v>
      </c>
      <c r="F92" t="n">
        <v>7.96</v>
      </c>
      <c r="G92" t="n">
        <v>79.59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133.47</v>
      </c>
      <c r="Q92" t="n">
        <v>198.05</v>
      </c>
      <c r="R92" t="n">
        <v>30.63</v>
      </c>
      <c r="S92" t="n">
        <v>21.27</v>
      </c>
      <c r="T92" t="n">
        <v>1971.32</v>
      </c>
      <c r="U92" t="n">
        <v>0.6899999999999999</v>
      </c>
      <c r="V92" t="n">
        <v>0.76</v>
      </c>
      <c r="W92" t="n">
        <v>0.12</v>
      </c>
      <c r="X92" t="n">
        <v>0.11</v>
      </c>
      <c r="Y92" t="n">
        <v>1</v>
      </c>
      <c r="Z92" t="n">
        <v>10</v>
      </c>
      <c r="AA92" t="n">
        <v>275.5837532593421</v>
      </c>
      <c r="AB92" t="n">
        <v>377.0658491065655</v>
      </c>
      <c r="AC92" t="n">
        <v>341.0792136830771</v>
      </c>
      <c r="AD92" t="n">
        <v>275583.7532593421</v>
      </c>
      <c r="AE92" t="n">
        <v>377065.8491065655</v>
      </c>
      <c r="AF92" t="n">
        <v>3.2246494280011e-06</v>
      </c>
      <c r="AG92" t="n">
        <v>9.696180555555555</v>
      </c>
      <c r="AH92" t="n">
        <v>341079.2136830771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9.012600000000001</v>
      </c>
      <c r="E93" t="n">
        <v>11.1</v>
      </c>
      <c r="F93" t="n">
        <v>7.93</v>
      </c>
      <c r="G93" t="n">
        <v>95.2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132.64</v>
      </c>
      <c r="Q93" t="n">
        <v>198.06</v>
      </c>
      <c r="R93" t="n">
        <v>29.79</v>
      </c>
      <c r="S93" t="n">
        <v>21.27</v>
      </c>
      <c r="T93" t="n">
        <v>1558.59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274.21929728868</v>
      </c>
      <c r="AB93" t="n">
        <v>375.1989402519565</v>
      </c>
      <c r="AC93" t="n">
        <v>339.390479989329</v>
      </c>
      <c r="AD93" t="n">
        <v>274219.29728868</v>
      </c>
      <c r="AE93" t="n">
        <v>375198.9402519565</v>
      </c>
      <c r="AF93" t="n">
        <v>3.247312807669834e-06</v>
      </c>
      <c r="AG93" t="n">
        <v>9.635416666666666</v>
      </c>
      <c r="AH93" t="n">
        <v>339390.479989329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7.94</v>
      </c>
      <c r="G94" t="n">
        <v>95.3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132.85</v>
      </c>
      <c r="Q94" t="n">
        <v>198.05</v>
      </c>
      <c r="R94" t="n">
        <v>29.98</v>
      </c>
      <c r="S94" t="n">
        <v>21.27</v>
      </c>
      <c r="T94" t="n">
        <v>1653.85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274.4607245899345</v>
      </c>
      <c r="AB94" t="n">
        <v>375.5292717365537</v>
      </c>
      <c r="AC94" t="n">
        <v>339.6892851006594</v>
      </c>
      <c r="AD94" t="n">
        <v>274460.7245899345</v>
      </c>
      <c r="AE94" t="n">
        <v>375529.2717365537</v>
      </c>
      <c r="AF94" t="n">
        <v>3.244898743380795e-06</v>
      </c>
      <c r="AG94" t="n">
        <v>9.635416666666666</v>
      </c>
      <c r="AH94" t="n">
        <v>339689.2851006594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9.015599999999999</v>
      </c>
      <c r="E95" t="n">
        <v>11.09</v>
      </c>
      <c r="F95" t="n">
        <v>7.93</v>
      </c>
      <c r="G95" t="n">
        <v>95.16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132.75</v>
      </c>
      <c r="Q95" t="n">
        <v>198.05</v>
      </c>
      <c r="R95" t="n">
        <v>29.6</v>
      </c>
      <c r="S95" t="n">
        <v>21.27</v>
      </c>
      <c r="T95" t="n">
        <v>1460.77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274.2499293759874</v>
      </c>
      <c r="AB95" t="n">
        <v>375.2408524252027</v>
      </c>
      <c r="AC95" t="n">
        <v>339.4283921235847</v>
      </c>
      <c r="AD95" t="n">
        <v>274249.9293759874</v>
      </c>
      <c r="AE95" t="n">
        <v>375240.8524252027</v>
      </c>
      <c r="AF95" t="n">
        <v>3.248393731978359e-06</v>
      </c>
      <c r="AG95" t="n">
        <v>9.626736111111111</v>
      </c>
      <c r="AH95" t="n">
        <v>339428.3921235848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9.0162</v>
      </c>
      <c r="E96" t="n">
        <v>11.09</v>
      </c>
      <c r="F96" t="n">
        <v>7.93</v>
      </c>
      <c r="G96" t="n">
        <v>95.15000000000001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132.96</v>
      </c>
      <c r="Q96" t="n">
        <v>198.05</v>
      </c>
      <c r="R96" t="n">
        <v>29.64</v>
      </c>
      <c r="S96" t="n">
        <v>21.27</v>
      </c>
      <c r="T96" t="n">
        <v>1482.97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274.3695255651359</v>
      </c>
      <c r="AB96" t="n">
        <v>375.4044892074072</v>
      </c>
      <c r="AC96" t="n">
        <v>339.5764116409613</v>
      </c>
      <c r="AD96" t="n">
        <v>274369.5255651359</v>
      </c>
      <c r="AE96" t="n">
        <v>375404.4892074072</v>
      </c>
      <c r="AF96" t="n">
        <v>3.248609916840064e-06</v>
      </c>
      <c r="AG96" t="n">
        <v>9.626736111111111</v>
      </c>
      <c r="AH96" t="n">
        <v>339576.4116409613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9.0106</v>
      </c>
      <c r="E97" t="n">
        <v>11.1</v>
      </c>
      <c r="F97" t="n">
        <v>7.94</v>
      </c>
      <c r="G97" t="n">
        <v>95.23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133.15</v>
      </c>
      <c r="Q97" t="n">
        <v>198.05</v>
      </c>
      <c r="R97" t="n">
        <v>29.81</v>
      </c>
      <c r="S97" t="n">
        <v>21.27</v>
      </c>
      <c r="T97" t="n">
        <v>1567.56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274.5857199377817</v>
      </c>
      <c r="AB97" t="n">
        <v>375.7002958858839</v>
      </c>
      <c r="AC97" t="n">
        <v>339.8439869452114</v>
      </c>
      <c r="AD97" t="n">
        <v>274585.7199377817</v>
      </c>
      <c r="AE97" t="n">
        <v>375700.2958858839</v>
      </c>
      <c r="AF97" t="n">
        <v>3.246592191464151e-06</v>
      </c>
      <c r="AG97" t="n">
        <v>9.635416666666666</v>
      </c>
      <c r="AH97" t="n">
        <v>339843.9869452114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9.019600000000001</v>
      </c>
      <c r="E98" t="n">
        <v>11.09</v>
      </c>
      <c r="F98" t="n">
        <v>7.92</v>
      </c>
      <c r="G98" t="n">
        <v>95.09999999999999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133.14</v>
      </c>
      <c r="Q98" t="n">
        <v>198.05</v>
      </c>
      <c r="R98" t="n">
        <v>29.39</v>
      </c>
      <c r="S98" t="n">
        <v>21.27</v>
      </c>
      <c r="T98" t="n">
        <v>1357.2</v>
      </c>
      <c r="U98" t="n">
        <v>0.72</v>
      </c>
      <c r="V98" t="n">
        <v>0.77</v>
      </c>
      <c r="W98" t="n">
        <v>0.12</v>
      </c>
      <c r="X98" t="n">
        <v>0.07000000000000001</v>
      </c>
      <c r="Y98" t="n">
        <v>1</v>
      </c>
      <c r="Z98" t="n">
        <v>10</v>
      </c>
      <c r="AA98" t="n">
        <v>274.4030388704097</v>
      </c>
      <c r="AB98" t="n">
        <v>375.4503435901855</v>
      </c>
      <c r="AC98" t="n">
        <v>339.6178897458042</v>
      </c>
      <c r="AD98" t="n">
        <v>274403.0388704097</v>
      </c>
      <c r="AE98" t="n">
        <v>375450.3435901855</v>
      </c>
      <c r="AF98" t="n">
        <v>3.249834964389725e-06</v>
      </c>
      <c r="AG98" t="n">
        <v>9.626736111111111</v>
      </c>
      <c r="AH98" t="n">
        <v>339617.8897458042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9.027799999999999</v>
      </c>
      <c r="E99" t="n">
        <v>11.08</v>
      </c>
      <c r="F99" t="n">
        <v>7.91</v>
      </c>
      <c r="G99" t="n">
        <v>94.98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133</v>
      </c>
      <c r="Q99" t="n">
        <v>198.05</v>
      </c>
      <c r="R99" t="n">
        <v>29.1</v>
      </c>
      <c r="S99" t="n">
        <v>21.27</v>
      </c>
      <c r="T99" t="n">
        <v>1212.69</v>
      </c>
      <c r="U99" t="n">
        <v>0.73</v>
      </c>
      <c r="V99" t="n">
        <v>0.77</v>
      </c>
      <c r="W99" t="n">
        <v>0.12</v>
      </c>
      <c r="X99" t="n">
        <v>0.06</v>
      </c>
      <c r="Y99" t="n">
        <v>1</v>
      </c>
      <c r="Z99" t="n">
        <v>10</v>
      </c>
      <c r="AA99" t="n">
        <v>274.1863676867693</v>
      </c>
      <c r="AB99" t="n">
        <v>375.1538845178707</v>
      </c>
      <c r="AC99" t="n">
        <v>339.3497243112682</v>
      </c>
      <c r="AD99" t="n">
        <v>274186.3676867693</v>
      </c>
      <c r="AE99" t="n">
        <v>375153.8845178707</v>
      </c>
      <c r="AF99" t="n">
        <v>3.252789490833026e-06</v>
      </c>
      <c r="AG99" t="n">
        <v>9.618055555555555</v>
      </c>
      <c r="AH99" t="n">
        <v>339349.7243112682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9.0237</v>
      </c>
      <c r="E100" t="n">
        <v>11.08</v>
      </c>
      <c r="F100" t="n">
        <v>7.92</v>
      </c>
      <c r="G100" t="n">
        <v>95.04000000000001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133.28</v>
      </c>
      <c r="Q100" t="n">
        <v>198.05</v>
      </c>
      <c r="R100" t="n">
        <v>29.34</v>
      </c>
      <c r="S100" t="n">
        <v>21.27</v>
      </c>
      <c r="T100" t="n">
        <v>1332.5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274.4385498955588</v>
      </c>
      <c r="AB100" t="n">
        <v>375.4989313414304</v>
      </c>
      <c r="AC100" t="n">
        <v>339.6618403502636</v>
      </c>
      <c r="AD100" t="n">
        <v>274438.5498955588</v>
      </c>
      <c r="AE100" t="n">
        <v>375498.9313414304</v>
      </c>
      <c r="AF100" t="n">
        <v>3.251312227611375e-06</v>
      </c>
      <c r="AG100" t="n">
        <v>9.618055555555555</v>
      </c>
      <c r="AH100" t="n">
        <v>339661.8403502636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9.011900000000001</v>
      </c>
      <c r="E101" t="n">
        <v>11.1</v>
      </c>
      <c r="F101" t="n">
        <v>7.93</v>
      </c>
      <c r="G101" t="n">
        <v>95.20999999999999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133.52</v>
      </c>
      <c r="Q101" t="n">
        <v>198.05</v>
      </c>
      <c r="R101" t="n">
        <v>29.87</v>
      </c>
      <c r="S101" t="n">
        <v>21.27</v>
      </c>
      <c r="T101" t="n">
        <v>1596.9</v>
      </c>
      <c r="U101" t="n">
        <v>0.71</v>
      </c>
      <c r="V101" t="n">
        <v>0.77</v>
      </c>
      <c r="W101" t="n">
        <v>0.11</v>
      </c>
      <c r="X101" t="n">
        <v>0.08</v>
      </c>
      <c r="Y101" t="n">
        <v>1</v>
      </c>
      <c r="Z101" t="n">
        <v>10</v>
      </c>
      <c r="AA101" t="n">
        <v>274.7590460199501</v>
      </c>
      <c r="AB101" t="n">
        <v>375.9374482781136</v>
      </c>
      <c r="AC101" t="n">
        <v>340.0585058459723</v>
      </c>
      <c r="AD101" t="n">
        <v>274759.0460199501</v>
      </c>
      <c r="AE101" t="n">
        <v>375937.4482781136</v>
      </c>
      <c r="AF101" t="n">
        <v>3.247060591997845e-06</v>
      </c>
      <c r="AG101" t="n">
        <v>9.635416666666666</v>
      </c>
      <c r="AH101" t="n">
        <v>340058.5058459723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9.005599999999999</v>
      </c>
      <c r="E102" t="n">
        <v>11.1</v>
      </c>
      <c r="F102" t="n">
        <v>7.94</v>
      </c>
      <c r="G102" t="n">
        <v>95.3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133.7</v>
      </c>
      <c r="Q102" t="n">
        <v>198.05</v>
      </c>
      <c r="R102" t="n">
        <v>30.08</v>
      </c>
      <c r="S102" t="n">
        <v>21.27</v>
      </c>
      <c r="T102" t="n">
        <v>1700.95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274.9779563223798</v>
      </c>
      <c r="AB102" t="n">
        <v>376.2369710115389</v>
      </c>
      <c r="AC102" t="n">
        <v>340.3294425501022</v>
      </c>
      <c r="AD102" t="n">
        <v>274977.9563223798</v>
      </c>
      <c r="AE102" t="n">
        <v>376236.9710115389</v>
      </c>
      <c r="AF102" t="n">
        <v>3.244790650949942e-06</v>
      </c>
      <c r="AG102" t="n">
        <v>9.635416666666666</v>
      </c>
      <c r="AH102" t="n">
        <v>340329.4425501021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9.0122</v>
      </c>
      <c r="E103" t="n">
        <v>11.1</v>
      </c>
      <c r="F103" t="n">
        <v>7.93</v>
      </c>
      <c r="G103" t="n">
        <v>95.20999999999999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133.67</v>
      </c>
      <c r="Q103" t="n">
        <v>198.05</v>
      </c>
      <c r="R103" t="n">
        <v>29.78</v>
      </c>
      <c r="S103" t="n">
        <v>21.27</v>
      </c>
      <c r="T103" t="n">
        <v>1553.24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274.8460266662762</v>
      </c>
      <c r="AB103" t="n">
        <v>376.0564590357324</v>
      </c>
      <c r="AC103" t="n">
        <v>340.1661583839165</v>
      </c>
      <c r="AD103" t="n">
        <v>274846.0266662762</v>
      </c>
      <c r="AE103" t="n">
        <v>376056.4590357324</v>
      </c>
      <c r="AF103" t="n">
        <v>3.247168684428697e-06</v>
      </c>
      <c r="AG103" t="n">
        <v>9.635416666666666</v>
      </c>
      <c r="AH103" t="n">
        <v>340166.1583839165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9.011900000000001</v>
      </c>
      <c r="E104" t="n">
        <v>11.1</v>
      </c>
      <c r="F104" t="n">
        <v>7.93</v>
      </c>
      <c r="G104" t="n">
        <v>95.20999999999999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133.73</v>
      </c>
      <c r="Q104" t="n">
        <v>198.09</v>
      </c>
      <c r="R104" t="n">
        <v>29.83</v>
      </c>
      <c r="S104" t="n">
        <v>21.27</v>
      </c>
      <c r="T104" t="n">
        <v>1579.37</v>
      </c>
      <c r="U104" t="n">
        <v>0.71</v>
      </c>
      <c r="V104" t="n">
        <v>0.77</v>
      </c>
      <c r="W104" t="n">
        <v>0.12</v>
      </c>
      <c r="X104" t="n">
        <v>0.08</v>
      </c>
      <c r="Y104" t="n">
        <v>1</v>
      </c>
      <c r="Z104" t="n">
        <v>10</v>
      </c>
      <c r="AA104" t="n">
        <v>274.8858573803803</v>
      </c>
      <c r="AB104" t="n">
        <v>376.1109571759767</v>
      </c>
      <c r="AC104" t="n">
        <v>340.2154552981445</v>
      </c>
      <c r="AD104" t="n">
        <v>274885.8573803803</v>
      </c>
      <c r="AE104" t="n">
        <v>376110.9571759767</v>
      </c>
      <c r="AF104" t="n">
        <v>3.247060591997845e-06</v>
      </c>
      <c r="AG104" t="n">
        <v>9.635416666666666</v>
      </c>
      <c r="AH104" t="n">
        <v>340215.4552981445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9.0061</v>
      </c>
      <c r="E105" t="n">
        <v>11.1</v>
      </c>
      <c r="F105" t="n">
        <v>7.94</v>
      </c>
      <c r="G105" t="n">
        <v>95.3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133.93</v>
      </c>
      <c r="Q105" t="n">
        <v>198.05</v>
      </c>
      <c r="R105" t="n">
        <v>30.06</v>
      </c>
      <c r="S105" t="n">
        <v>21.27</v>
      </c>
      <c r="T105" t="n">
        <v>1695.39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275.1109250518939</v>
      </c>
      <c r="AB105" t="n">
        <v>376.4189046934264</v>
      </c>
      <c r="AC105" t="n">
        <v>340.494012736736</v>
      </c>
      <c r="AD105" t="n">
        <v>275110.9250518939</v>
      </c>
      <c r="AE105" t="n">
        <v>376418.9046934264</v>
      </c>
      <c r="AF105" t="n">
        <v>3.244970805001364e-06</v>
      </c>
      <c r="AG105" t="n">
        <v>9.635416666666666</v>
      </c>
      <c r="AH105" t="n">
        <v>340494.012736736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9.010999999999999</v>
      </c>
      <c r="E106" t="n">
        <v>11.1</v>
      </c>
      <c r="F106" t="n">
        <v>7.94</v>
      </c>
      <c r="G106" t="n">
        <v>95.22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133.88</v>
      </c>
      <c r="Q106" t="n">
        <v>198.05</v>
      </c>
      <c r="R106" t="n">
        <v>29.83</v>
      </c>
      <c r="S106" t="n">
        <v>21.27</v>
      </c>
      <c r="T106" t="n">
        <v>1576.24</v>
      </c>
      <c r="U106" t="n">
        <v>0.71</v>
      </c>
      <c r="V106" t="n">
        <v>0.77</v>
      </c>
      <c r="W106" t="n">
        <v>0.12</v>
      </c>
      <c r="X106" t="n">
        <v>0.08</v>
      </c>
      <c r="Y106" t="n">
        <v>1</v>
      </c>
      <c r="Z106" t="n">
        <v>10</v>
      </c>
      <c r="AA106" t="n">
        <v>275.0217969560944</v>
      </c>
      <c r="AB106" t="n">
        <v>376.2969557006995</v>
      </c>
      <c r="AC106" t="n">
        <v>340.3837023847183</v>
      </c>
      <c r="AD106" t="n">
        <v>275021.7969560944</v>
      </c>
      <c r="AE106" t="n">
        <v>376296.9557006995</v>
      </c>
      <c r="AF106" t="n">
        <v>3.246736314705287e-06</v>
      </c>
      <c r="AG106" t="n">
        <v>9.635416666666666</v>
      </c>
      <c r="AH106" t="n">
        <v>340383.7023847183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9.0131</v>
      </c>
      <c r="E107" t="n">
        <v>11.1</v>
      </c>
      <c r="F107" t="n">
        <v>7.93</v>
      </c>
      <c r="G107" t="n">
        <v>95.19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3</v>
      </c>
      <c r="N107" t="n">
        <v>101.86</v>
      </c>
      <c r="O107" t="n">
        <v>40892.44</v>
      </c>
      <c r="P107" t="n">
        <v>133.93</v>
      </c>
      <c r="Q107" t="n">
        <v>198.05</v>
      </c>
      <c r="R107" t="n">
        <v>29.81</v>
      </c>
      <c r="S107" t="n">
        <v>21.27</v>
      </c>
      <c r="T107" t="n">
        <v>1566.51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274.9922150512002</v>
      </c>
      <c r="AB107" t="n">
        <v>376.2564804333617</v>
      </c>
      <c r="AC107" t="n">
        <v>340.3470900200879</v>
      </c>
      <c r="AD107" t="n">
        <v>274992.2150512002</v>
      </c>
      <c r="AE107" t="n">
        <v>376256.4804333617</v>
      </c>
      <c r="AF107" t="n">
        <v>3.247492961721255e-06</v>
      </c>
      <c r="AG107" t="n">
        <v>9.635416666666666</v>
      </c>
      <c r="AH107" t="n">
        <v>340347.0900200879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9.0131</v>
      </c>
      <c r="E108" t="n">
        <v>11.1</v>
      </c>
      <c r="F108" t="n">
        <v>7.93</v>
      </c>
      <c r="G108" t="n">
        <v>95.19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3</v>
      </c>
      <c r="N108" t="n">
        <v>102.19</v>
      </c>
      <c r="O108" t="n">
        <v>40964.71</v>
      </c>
      <c r="P108" t="n">
        <v>133.95</v>
      </c>
      <c r="Q108" t="n">
        <v>198.05</v>
      </c>
      <c r="R108" t="n">
        <v>29.73</v>
      </c>
      <c r="S108" t="n">
        <v>21.27</v>
      </c>
      <c r="T108" t="n">
        <v>1530.21</v>
      </c>
      <c r="U108" t="n">
        <v>0.72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275.0042907156596</v>
      </c>
      <c r="AB108" t="n">
        <v>376.2730028902158</v>
      </c>
      <c r="AC108" t="n">
        <v>340.3620355968492</v>
      </c>
      <c r="AD108" t="n">
        <v>275004.2907156596</v>
      </c>
      <c r="AE108" t="n">
        <v>376273.0028902158</v>
      </c>
      <c r="AF108" t="n">
        <v>3.247492961721255e-06</v>
      </c>
      <c r="AG108" t="n">
        <v>9.635416666666666</v>
      </c>
      <c r="AH108" t="n">
        <v>340362.0355968492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9.016</v>
      </c>
      <c r="E109" t="n">
        <v>11.09</v>
      </c>
      <c r="F109" t="n">
        <v>7.93</v>
      </c>
      <c r="G109" t="n">
        <v>95.15000000000001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3</v>
      </c>
      <c r="N109" t="n">
        <v>102.53</v>
      </c>
      <c r="O109" t="n">
        <v>41037.15</v>
      </c>
      <c r="P109" t="n">
        <v>133.86</v>
      </c>
      <c r="Q109" t="n">
        <v>198.05</v>
      </c>
      <c r="R109" t="n">
        <v>29.56</v>
      </c>
      <c r="S109" t="n">
        <v>21.27</v>
      </c>
      <c r="T109" t="n">
        <v>1445.39</v>
      </c>
      <c r="U109" t="n">
        <v>0.72</v>
      </c>
      <c r="V109" t="n">
        <v>0.77</v>
      </c>
      <c r="W109" t="n">
        <v>0.12</v>
      </c>
      <c r="X109" t="n">
        <v>0.08</v>
      </c>
      <c r="Y109" t="n">
        <v>1</v>
      </c>
      <c r="Z109" t="n">
        <v>10</v>
      </c>
      <c r="AA109" t="n">
        <v>274.9151432827846</v>
      </c>
      <c r="AB109" t="n">
        <v>376.1510274396491</v>
      </c>
      <c r="AC109" t="n">
        <v>340.251701312091</v>
      </c>
      <c r="AD109" t="n">
        <v>274915.1432827846</v>
      </c>
      <c r="AE109" t="n">
        <v>376151.027439649</v>
      </c>
      <c r="AF109" t="n">
        <v>3.248537855219495e-06</v>
      </c>
      <c r="AG109" t="n">
        <v>9.626736111111111</v>
      </c>
      <c r="AH109" t="n">
        <v>340251.701312091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9.023199999999999</v>
      </c>
      <c r="E110" t="n">
        <v>11.08</v>
      </c>
      <c r="F110" t="n">
        <v>7.92</v>
      </c>
      <c r="G110" t="n">
        <v>95.04000000000001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3</v>
      </c>
      <c r="N110" t="n">
        <v>102.87</v>
      </c>
      <c r="O110" t="n">
        <v>41109.75</v>
      </c>
      <c r="P110" t="n">
        <v>133.66</v>
      </c>
      <c r="Q110" t="n">
        <v>198.05</v>
      </c>
      <c r="R110" t="n">
        <v>29.28</v>
      </c>
      <c r="S110" t="n">
        <v>21.27</v>
      </c>
      <c r="T110" t="n">
        <v>1303.72</v>
      </c>
      <c r="U110" t="n">
        <v>0.73</v>
      </c>
      <c r="V110" t="n">
        <v>0.77</v>
      </c>
      <c r="W110" t="n">
        <v>0.12</v>
      </c>
      <c r="X110" t="n">
        <v>0.07000000000000001</v>
      </c>
      <c r="Y110" t="n">
        <v>1</v>
      </c>
      <c r="Z110" t="n">
        <v>10</v>
      </c>
      <c r="AA110" t="n">
        <v>274.6736987726483</v>
      </c>
      <c r="AB110" t="n">
        <v>375.8206724091006</v>
      </c>
      <c r="AC110" t="n">
        <v>339.9528749020018</v>
      </c>
      <c r="AD110" t="n">
        <v>274673.6987726483</v>
      </c>
      <c r="AE110" t="n">
        <v>375820.6724091006</v>
      </c>
      <c r="AF110" t="n">
        <v>3.251132073559954e-06</v>
      </c>
      <c r="AG110" t="n">
        <v>9.618055555555555</v>
      </c>
      <c r="AH110" t="n">
        <v>339952.8749020018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9.0221</v>
      </c>
      <c r="E111" t="n">
        <v>11.08</v>
      </c>
      <c r="F111" t="n">
        <v>7.92</v>
      </c>
      <c r="G111" t="n">
        <v>95.06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3</v>
      </c>
      <c r="N111" t="n">
        <v>103.21</v>
      </c>
      <c r="O111" t="n">
        <v>41182.52</v>
      </c>
      <c r="P111" t="n">
        <v>133.7</v>
      </c>
      <c r="Q111" t="n">
        <v>198.05</v>
      </c>
      <c r="R111" t="n">
        <v>29.43</v>
      </c>
      <c r="S111" t="n">
        <v>21.27</v>
      </c>
      <c r="T111" t="n">
        <v>1377.83</v>
      </c>
      <c r="U111" t="n">
        <v>0.72</v>
      </c>
      <c r="V111" t="n">
        <v>0.77</v>
      </c>
      <c r="W111" t="n">
        <v>0.11</v>
      </c>
      <c r="X111" t="n">
        <v>0.07000000000000001</v>
      </c>
      <c r="Y111" t="n">
        <v>1</v>
      </c>
      <c r="Z111" t="n">
        <v>10</v>
      </c>
      <c r="AA111" t="n">
        <v>274.7109860349846</v>
      </c>
      <c r="AB111" t="n">
        <v>375.871690486427</v>
      </c>
      <c r="AC111" t="n">
        <v>339.9990238856325</v>
      </c>
      <c r="AD111" t="n">
        <v>274710.9860349846</v>
      </c>
      <c r="AE111" t="n">
        <v>375871.690486427</v>
      </c>
      <c r="AF111" t="n">
        <v>3.250735734646829e-06</v>
      </c>
      <c r="AG111" t="n">
        <v>9.618055555555555</v>
      </c>
      <c r="AH111" t="n">
        <v>339999.0238856325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9.0113</v>
      </c>
      <c r="E112" t="n">
        <v>11.1</v>
      </c>
      <c r="F112" t="n">
        <v>7.93</v>
      </c>
      <c r="G112" t="n">
        <v>95.22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3</v>
      </c>
      <c r="N112" t="n">
        <v>103.55</v>
      </c>
      <c r="O112" t="n">
        <v>41255.45</v>
      </c>
      <c r="P112" t="n">
        <v>133.82</v>
      </c>
      <c r="Q112" t="n">
        <v>198.05</v>
      </c>
      <c r="R112" t="n">
        <v>29.89</v>
      </c>
      <c r="S112" t="n">
        <v>21.27</v>
      </c>
      <c r="T112" t="n">
        <v>1608.87</v>
      </c>
      <c r="U112" t="n">
        <v>0.71</v>
      </c>
      <c r="V112" t="n">
        <v>0.77</v>
      </c>
      <c r="W112" t="n">
        <v>0.11</v>
      </c>
      <c r="X112" t="n">
        <v>0.08</v>
      </c>
      <c r="Y112" t="n">
        <v>1</v>
      </c>
      <c r="Z112" t="n">
        <v>10</v>
      </c>
      <c r="AA112" t="n">
        <v>274.9474096498963</v>
      </c>
      <c r="AB112" t="n">
        <v>376.1951757066228</v>
      </c>
      <c r="AC112" t="n">
        <v>340.2916361304273</v>
      </c>
      <c r="AD112" t="n">
        <v>274947.4096498963</v>
      </c>
      <c r="AE112" t="n">
        <v>376195.1757066228</v>
      </c>
      <c r="AF112" t="n">
        <v>3.24684440713614e-06</v>
      </c>
      <c r="AG112" t="n">
        <v>9.635416666666666</v>
      </c>
      <c r="AH112" t="n">
        <v>340291.6361304272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9.0023</v>
      </c>
      <c r="E113" t="n">
        <v>11.11</v>
      </c>
      <c r="F113" t="n">
        <v>7.95</v>
      </c>
      <c r="G113" t="n">
        <v>95.34999999999999</v>
      </c>
      <c r="H113" t="n">
        <v>1.54</v>
      </c>
      <c r="I113" t="n">
        <v>5</v>
      </c>
      <c r="J113" t="n">
        <v>333.2</v>
      </c>
      <c r="K113" t="n">
        <v>60.56</v>
      </c>
      <c r="L113" t="n">
        <v>28.75</v>
      </c>
      <c r="M113" t="n">
        <v>3</v>
      </c>
      <c r="N113" t="n">
        <v>103.89</v>
      </c>
      <c r="O113" t="n">
        <v>41328.54</v>
      </c>
      <c r="P113" t="n">
        <v>133.98</v>
      </c>
      <c r="Q113" t="n">
        <v>198.05</v>
      </c>
      <c r="R113" t="n">
        <v>30.26</v>
      </c>
      <c r="S113" t="n">
        <v>21.27</v>
      </c>
      <c r="T113" t="n">
        <v>1792.88</v>
      </c>
      <c r="U113" t="n">
        <v>0.7</v>
      </c>
      <c r="V113" t="n">
        <v>0.76</v>
      </c>
      <c r="W113" t="n">
        <v>0.12</v>
      </c>
      <c r="X113" t="n">
        <v>0.09</v>
      </c>
      <c r="Y113" t="n">
        <v>1</v>
      </c>
      <c r="Z113" t="n">
        <v>10</v>
      </c>
      <c r="AA113" t="n">
        <v>275.221479515122</v>
      </c>
      <c r="AB113" t="n">
        <v>376.5701701873337</v>
      </c>
      <c r="AC113" t="n">
        <v>340.6308416642072</v>
      </c>
      <c r="AD113" t="n">
        <v>275221.479515122</v>
      </c>
      <c r="AE113" t="n">
        <v>376570.1701873337</v>
      </c>
      <c r="AF113" t="n">
        <v>3.243601634210566e-06</v>
      </c>
      <c r="AG113" t="n">
        <v>9.644097222222221</v>
      </c>
      <c r="AH113" t="n">
        <v>340630.8416642072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9.007400000000001</v>
      </c>
      <c r="E114" t="n">
        <v>11.1</v>
      </c>
      <c r="F114" t="n">
        <v>7.94</v>
      </c>
      <c r="G114" t="n">
        <v>95.28</v>
      </c>
      <c r="H114" t="n">
        <v>1.55</v>
      </c>
      <c r="I114" t="n">
        <v>5</v>
      </c>
      <c r="J114" t="n">
        <v>333.79</v>
      </c>
      <c r="K114" t="n">
        <v>60.56</v>
      </c>
      <c r="L114" t="n">
        <v>29</v>
      </c>
      <c r="M114" t="n">
        <v>3</v>
      </c>
      <c r="N114" t="n">
        <v>104.24</v>
      </c>
      <c r="O114" t="n">
        <v>41401.93</v>
      </c>
      <c r="P114" t="n">
        <v>133.85</v>
      </c>
      <c r="Q114" t="n">
        <v>198.05</v>
      </c>
      <c r="R114" t="n">
        <v>29.97</v>
      </c>
      <c r="S114" t="n">
        <v>21.27</v>
      </c>
      <c r="T114" t="n">
        <v>1646.97</v>
      </c>
      <c r="U114" t="n">
        <v>0.71</v>
      </c>
      <c r="V114" t="n">
        <v>0.76</v>
      </c>
      <c r="W114" t="n">
        <v>0.12</v>
      </c>
      <c r="X114" t="n">
        <v>0.09</v>
      </c>
      <c r="Y114" t="n">
        <v>1</v>
      </c>
      <c r="Z114" t="n">
        <v>10</v>
      </c>
      <c r="AA114" t="n">
        <v>275.0469505850039</v>
      </c>
      <c r="AB114" t="n">
        <v>376.3313720054732</v>
      </c>
      <c r="AC114" t="n">
        <v>340.4148340456682</v>
      </c>
      <c r="AD114" t="n">
        <v>275046.9505850039</v>
      </c>
      <c r="AE114" t="n">
        <v>376331.3720054732</v>
      </c>
      <c r="AF114" t="n">
        <v>3.245439205535058e-06</v>
      </c>
      <c r="AG114" t="n">
        <v>9.635416666666666</v>
      </c>
      <c r="AH114" t="n">
        <v>340414.8340456681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9.0101</v>
      </c>
      <c r="E115" t="n">
        <v>11.1</v>
      </c>
      <c r="F115" t="n">
        <v>7.94</v>
      </c>
      <c r="G115" t="n">
        <v>95.23999999999999</v>
      </c>
      <c r="H115" t="n">
        <v>1.56</v>
      </c>
      <c r="I115" t="n">
        <v>5</v>
      </c>
      <c r="J115" t="n">
        <v>334.39</v>
      </c>
      <c r="K115" t="n">
        <v>60.56</v>
      </c>
      <c r="L115" t="n">
        <v>29.25</v>
      </c>
      <c r="M115" t="n">
        <v>3</v>
      </c>
      <c r="N115" t="n">
        <v>104.58</v>
      </c>
      <c r="O115" t="n">
        <v>41475.37</v>
      </c>
      <c r="P115" t="n">
        <v>133.61</v>
      </c>
      <c r="Q115" t="n">
        <v>198.05</v>
      </c>
      <c r="R115" t="n">
        <v>29.92</v>
      </c>
      <c r="S115" t="n">
        <v>21.27</v>
      </c>
      <c r="T115" t="n">
        <v>1625.36</v>
      </c>
      <c r="U115" t="n">
        <v>0.71</v>
      </c>
      <c r="V115" t="n">
        <v>0.77</v>
      </c>
      <c r="W115" t="n">
        <v>0.12</v>
      </c>
      <c r="X115" t="n">
        <v>0.08</v>
      </c>
      <c r="Y115" t="n">
        <v>1</v>
      </c>
      <c r="Z115" t="n">
        <v>10</v>
      </c>
      <c r="AA115" t="n">
        <v>274.8695376110742</v>
      </c>
      <c r="AB115" t="n">
        <v>376.0886277476345</v>
      </c>
      <c r="AC115" t="n">
        <v>340.1952569591039</v>
      </c>
      <c r="AD115" t="n">
        <v>274869.5376110742</v>
      </c>
      <c r="AE115" t="n">
        <v>376088.6277476345</v>
      </c>
      <c r="AF115" t="n">
        <v>3.24641203741273e-06</v>
      </c>
      <c r="AG115" t="n">
        <v>9.635416666666666</v>
      </c>
      <c r="AH115" t="n">
        <v>340195.2569591039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9.005000000000001</v>
      </c>
      <c r="E116" t="n">
        <v>11.1</v>
      </c>
      <c r="F116" t="n">
        <v>7.94</v>
      </c>
      <c r="G116" t="n">
        <v>95.31</v>
      </c>
      <c r="H116" t="n">
        <v>1.57</v>
      </c>
      <c r="I116" t="n">
        <v>5</v>
      </c>
      <c r="J116" t="n">
        <v>334.98</v>
      </c>
      <c r="K116" t="n">
        <v>60.56</v>
      </c>
      <c r="L116" t="n">
        <v>29.5</v>
      </c>
      <c r="M116" t="n">
        <v>3</v>
      </c>
      <c r="N116" t="n">
        <v>104.93</v>
      </c>
      <c r="O116" t="n">
        <v>41548.98</v>
      </c>
      <c r="P116" t="n">
        <v>133.6</v>
      </c>
      <c r="Q116" t="n">
        <v>198.05</v>
      </c>
      <c r="R116" t="n">
        <v>30.12</v>
      </c>
      <c r="S116" t="n">
        <v>21.27</v>
      </c>
      <c r="T116" t="n">
        <v>1724.69</v>
      </c>
      <c r="U116" t="n">
        <v>0.71</v>
      </c>
      <c r="V116" t="n">
        <v>0.76</v>
      </c>
      <c r="W116" t="n">
        <v>0.12</v>
      </c>
      <c r="X116" t="n">
        <v>0.09</v>
      </c>
      <c r="Y116" t="n">
        <v>1</v>
      </c>
      <c r="Z116" t="n">
        <v>10</v>
      </c>
      <c r="AA116" t="n">
        <v>274.9247357891128</v>
      </c>
      <c r="AB116" t="n">
        <v>376.164152329999</v>
      </c>
      <c r="AC116" t="n">
        <v>340.2635735813267</v>
      </c>
      <c r="AD116" t="n">
        <v>274924.7357891129</v>
      </c>
      <c r="AE116" t="n">
        <v>376164.152329999</v>
      </c>
      <c r="AF116" t="n">
        <v>3.244574466088238e-06</v>
      </c>
      <c r="AG116" t="n">
        <v>9.635416666666666</v>
      </c>
      <c r="AH116" t="n">
        <v>340263.5735813268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9.007400000000001</v>
      </c>
      <c r="E117" t="n">
        <v>11.1</v>
      </c>
      <c r="F117" t="n">
        <v>7.94</v>
      </c>
      <c r="G117" t="n">
        <v>95.28</v>
      </c>
      <c r="H117" t="n">
        <v>1.58</v>
      </c>
      <c r="I117" t="n">
        <v>5</v>
      </c>
      <c r="J117" t="n">
        <v>335.58</v>
      </c>
      <c r="K117" t="n">
        <v>60.56</v>
      </c>
      <c r="L117" t="n">
        <v>29.75</v>
      </c>
      <c r="M117" t="n">
        <v>3</v>
      </c>
      <c r="N117" t="n">
        <v>105.28</v>
      </c>
      <c r="O117" t="n">
        <v>41622.76</v>
      </c>
      <c r="P117" t="n">
        <v>133.6</v>
      </c>
      <c r="Q117" t="n">
        <v>198.05</v>
      </c>
      <c r="R117" t="n">
        <v>29.99</v>
      </c>
      <c r="S117" t="n">
        <v>21.27</v>
      </c>
      <c r="T117" t="n">
        <v>1659.24</v>
      </c>
      <c r="U117" t="n">
        <v>0.71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274.8959092587899</v>
      </c>
      <c r="AB117" t="n">
        <v>376.1247105994743</v>
      </c>
      <c r="AC117" t="n">
        <v>340.2278961142065</v>
      </c>
      <c r="AD117" t="n">
        <v>274895.9092587899</v>
      </c>
      <c r="AE117" t="n">
        <v>376124.7105994743</v>
      </c>
      <c r="AF117" t="n">
        <v>3.245439205535058e-06</v>
      </c>
      <c r="AG117" t="n">
        <v>9.635416666666666</v>
      </c>
      <c r="AH117" t="n">
        <v>340227.8961142065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9.008800000000001</v>
      </c>
      <c r="E118" t="n">
        <v>11.1</v>
      </c>
      <c r="F118" t="n">
        <v>7.94</v>
      </c>
      <c r="G118" t="n">
        <v>95.26000000000001</v>
      </c>
      <c r="H118" t="n">
        <v>1.59</v>
      </c>
      <c r="I118" t="n">
        <v>5</v>
      </c>
      <c r="J118" t="n">
        <v>336.18</v>
      </c>
      <c r="K118" t="n">
        <v>60.56</v>
      </c>
      <c r="L118" t="n">
        <v>30</v>
      </c>
      <c r="M118" t="n">
        <v>3</v>
      </c>
      <c r="N118" t="n">
        <v>105.63</v>
      </c>
      <c r="O118" t="n">
        <v>41696.71</v>
      </c>
      <c r="P118" t="n">
        <v>133.42</v>
      </c>
      <c r="Q118" t="n">
        <v>198.05</v>
      </c>
      <c r="R118" t="n">
        <v>29.9</v>
      </c>
      <c r="S118" t="n">
        <v>21.27</v>
      </c>
      <c r="T118" t="n">
        <v>1611.33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274.7703680209304</v>
      </c>
      <c r="AB118" t="n">
        <v>375.9529395393464</v>
      </c>
      <c r="AC118" t="n">
        <v>340.072518642975</v>
      </c>
      <c r="AD118" t="n">
        <v>274770.3680209304</v>
      </c>
      <c r="AE118" t="n">
        <v>375952.9395393464</v>
      </c>
      <c r="AF118" t="n">
        <v>3.245943636879037e-06</v>
      </c>
      <c r="AG118" t="n">
        <v>9.635416666666666</v>
      </c>
      <c r="AH118" t="n">
        <v>340072.518642975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9.011699999999999</v>
      </c>
      <c r="E119" t="n">
        <v>11.1</v>
      </c>
      <c r="F119" t="n">
        <v>7.93</v>
      </c>
      <c r="G119" t="n">
        <v>95.20999999999999</v>
      </c>
      <c r="H119" t="n">
        <v>1.6</v>
      </c>
      <c r="I119" t="n">
        <v>5</v>
      </c>
      <c r="J119" t="n">
        <v>336.78</v>
      </c>
      <c r="K119" t="n">
        <v>60.56</v>
      </c>
      <c r="L119" t="n">
        <v>30.25</v>
      </c>
      <c r="M119" t="n">
        <v>3</v>
      </c>
      <c r="N119" t="n">
        <v>105.98</v>
      </c>
      <c r="O119" t="n">
        <v>41770.83</v>
      </c>
      <c r="P119" t="n">
        <v>133.08</v>
      </c>
      <c r="Q119" t="n">
        <v>198.05</v>
      </c>
      <c r="R119" t="n">
        <v>29.82</v>
      </c>
      <c r="S119" t="n">
        <v>21.27</v>
      </c>
      <c r="T119" t="n">
        <v>1570.95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274.4957375173021</v>
      </c>
      <c r="AB119" t="n">
        <v>375.5771779684394</v>
      </c>
      <c r="AC119" t="n">
        <v>339.7326192290108</v>
      </c>
      <c r="AD119" t="n">
        <v>274495.7375173021</v>
      </c>
      <c r="AE119" t="n">
        <v>375577.1779684394</v>
      </c>
      <c r="AF119" t="n">
        <v>3.246988530377276e-06</v>
      </c>
      <c r="AG119" t="n">
        <v>9.635416666666666</v>
      </c>
      <c r="AH119" t="n">
        <v>339732.6192290108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9.0131</v>
      </c>
      <c r="E120" t="n">
        <v>11.1</v>
      </c>
      <c r="F120" t="n">
        <v>7.93</v>
      </c>
      <c r="G120" t="n">
        <v>95.19</v>
      </c>
      <c r="H120" t="n">
        <v>1.61</v>
      </c>
      <c r="I120" t="n">
        <v>5</v>
      </c>
      <c r="J120" t="n">
        <v>337.39</v>
      </c>
      <c r="K120" t="n">
        <v>60.56</v>
      </c>
      <c r="L120" t="n">
        <v>30.5</v>
      </c>
      <c r="M120" t="n">
        <v>3</v>
      </c>
      <c r="N120" t="n">
        <v>106.33</v>
      </c>
      <c r="O120" t="n">
        <v>41845.13</v>
      </c>
      <c r="P120" t="n">
        <v>132.76</v>
      </c>
      <c r="Q120" t="n">
        <v>198.05</v>
      </c>
      <c r="R120" t="n">
        <v>29.67</v>
      </c>
      <c r="S120" t="n">
        <v>21.27</v>
      </c>
      <c r="T120" t="n">
        <v>1497.03</v>
      </c>
      <c r="U120" t="n">
        <v>0.72</v>
      </c>
      <c r="V120" t="n">
        <v>0.77</v>
      </c>
      <c r="W120" t="n">
        <v>0.12</v>
      </c>
      <c r="X120" t="n">
        <v>0.08</v>
      </c>
      <c r="Y120" t="n">
        <v>1</v>
      </c>
      <c r="Z120" t="n">
        <v>10</v>
      </c>
      <c r="AA120" t="n">
        <v>274.2857886803243</v>
      </c>
      <c r="AB120" t="n">
        <v>375.2899167073973</v>
      </c>
      <c r="AC120" t="n">
        <v>339.4727737795488</v>
      </c>
      <c r="AD120" t="n">
        <v>274285.7886803243</v>
      </c>
      <c r="AE120" t="n">
        <v>375289.9167073973</v>
      </c>
      <c r="AF120" t="n">
        <v>3.247492961721255e-06</v>
      </c>
      <c r="AG120" t="n">
        <v>9.635416666666666</v>
      </c>
      <c r="AH120" t="n">
        <v>339472.7737795488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9.0205</v>
      </c>
      <c r="E121" t="n">
        <v>11.09</v>
      </c>
      <c r="F121" t="n">
        <v>7.92</v>
      </c>
      <c r="G121" t="n">
        <v>95.08</v>
      </c>
      <c r="H121" t="n">
        <v>1.62</v>
      </c>
      <c r="I121" t="n">
        <v>5</v>
      </c>
      <c r="J121" t="n">
        <v>337.99</v>
      </c>
      <c r="K121" t="n">
        <v>60.56</v>
      </c>
      <c r="L121" t="n">
        <v>30.75</v>
      </c>
      <c r="M121" t="n">
        <v>3</v>
      </c>
      <c r="N121" t="n">
        <v>106.68</v>
      </c>
      <c r="O121" t="n">
        <v>41919.61</v>
      </c>
      <c r="P121" t="n">
        <v>132.67</v>
      </c>
      <c r="Q121" t="n">
        <v>198.05</v>
      </c>
      <c r="R121" t="n">
        <v>29.45</v>
      </c>
      <c r="S121" t="n">
        <v>21.27</v>
      </c>
      <c r="T121" t="n">
        <v>1386.4</v>
      </c>
      <c r="U121" t="n">
        <v>0.72</v>
      </c>
      <c r="V121" t="n">
        <v>0.77</v>
      </c>
      <c r="W121" t="n">
        <v>0.12</v>
      </c>
      <c r="X121" t="n">
        <v>0.07000000000000001</v>
      </c>
      <c r="Y121" t="n">
        <v>1</v>
      </c>
      <c r="Z121" t="n">
        <v>10</v>
      </c>
      <c r="AA121" t="n">
        <v>274.1087513550053</v>
      </c>
      <c r="AB121" t="n">
        <v>375.0476864285604</v>
      </c>
      <c r="AC121" t="n">
        <v>339.2536616185517</v>
      </c>
      <c r="AD121" t="n">
        <v>274108.7513550053</v>
      </c>
      <c r="AE121" t="n">
        <v>375047.6864285604</v>
      </c>
      <c r="AF121" t="n">
        <v>3.250159241682283e-06</v>
      </c>
      <c r="AG121" t="n">
        <v>9.626736111111111</v>
      </c>
      <c r="AH121" t="n">
        <v>339253.6616185518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9.018700000000001</v>
      </c>
      <c r="E122" t="n">
        <v>11.09</v>
      </c>
      <c r="F122" t="n">
        <v>7.93</v>
      </c>
      <c r="G122" t="n">
        <v>95.11</v>
      </c>
      <c r="H122" t="n">
        <v>1.63</v>
      </c>
      <c r="I122" t="n">
        <v>5</v>
      </c>
      <c r="J122" t="n">
        <v>338.59</v>
      </c>
      <c r="K122" t="n">
        <v>60.56</v>
      </c>
      <c r="L122" t="n">
        <v>31</v>
      </c>
      <c r="M122" t="n">
        <v>3</v>
      </c>
      <c r="N122" t="n">
        <v>107.04</v>
      </c>
      <c r="O122" t="n">
        <v>41994.26</v>
      </c>
      <c r="P122" t="n">
        <v>132.57</v>
      </c>
      <c r="Q122" t="n">
        <v>198.05</v>
      </c>
      <c r="R122" t="n">
        <v>29.55</v>
      </c>
      <c r="S122" t="n">
        <v>21.27</v>
      </c>
      <c r="T122" t="n">
        <v>1438.75</v>
      </c>
      <c r="U122" t="n">
        <v>0.72</v>
      </c>
      <c r="V122" t="n">
        <v>0.77</v>
      </c>
      <c r="W122" t="n">
        <v>0.11</v>
      </c>
      <c r="X122" t="n">
        <v>0.07000000000000001</v>
      </c>
      <c r="Y122" t="n">
        <v>1</v>
      </c>
      <c r="Z122" t="n">
        <v>10</v>
      </c>
      <c r="AA122" t="n">
        <v>274.104360215159</v>
      </c>
      <c r="AB122" t="n">
        <v>375.0416782772993</v>
      </c>
      <c r="AC122" t="n">
        <v>339.2482268768145</v>
      </c>
      <c r="AD122" t="n">
        <v>274104.360215159</v>
      </c>
      <c r="AE122" t="n">
        <v>375041.6782772993</v>
      </c>
      <c r="AF122" t="n">
        <v>3.249510687097167e-06</v>
      </c>
      <c r="AG122" t="n">
        <v>9.626736111111111</v>
      </c>
      <c r="AH122" t="n">
        <v>339248.2268768145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9.0097</v>
      </c>
      <c r="E123" t="n">
        <v>11.1</v>
      </c>
      <c r="F123" t="n">
        <v>7.94</v>
      </c>
      <c r="G123" t="n">
        <v>95.23999999999999</v>
      </c>
      <c r="H123" t="n">
        <v>1.64</v>
      </c>
      <c r="I123" t="n">
        <v>5</v>
      </c>
      <c r="J123" t="n">
        <v>339.2</v>
      </c>
      <c r="K123" t="n">
        <v>60.56</v>
      </c>
      <c r="L123" t="n">
        <v>31.25</v>
      </c>
      <c r="M123" t="n">
        <v>3</v>
      </c>
      <c r="N123" t="n">
        <v>107.4</v>
      </c>
      <c r="O123" t="n">
        <v>42069.09</v>
      </c>
      <c r="P123" t="n">
        <v>132.64</v>
      </c>
      <c r="Q123" t="n">
        <v>198.06</v>
      </c>
      <c r="R123" t="n">
        <v>29.95</v>
      </c>
      <c r="S123" t="n">
        <v>21.27</v>
      </c>
      <c r="T123" t="n">
        <v>1636.24</v>
      </c>
      <c r="U123" t="n">
        <v>0.71</v>
      </c>
      <c r="V123" t="n">
        <v>0.77</v>
      </c>
      <c r="W123" t="n">
        <v>0.11</v>
      </c>
      <c r="X123" t="n">
        <v>0.08</v>
      </c>
      <c r="Y123" t="n">
        <v>1</v>
      </c>
      <c r="Z123" t="n">
        <v>10</v>
      </c>
      <c r="AA123" t="n">
        <v>274.2884476146241</v>
      </c>
      <c r="AB123" t="n">
        <v>375.2935547786103</v>
      </c>
      <c r="AC123" t="n">
        <v>339.4760646383512</v>
      </c>
      <c r="AD123" t="n">
        <v>274288.4476146241</v>
      </c>
      <c r="AE123" t="n">
        <v>375293.5547786102</v>
      </c>
      <c r="AF123" t="n">
        <v>3.246267914171594e-06</v>
      </c>
      <c r="AG123" t="n">
        <v>9.635416666666666</v>
      </c>
      <c r="AH123" t="n">
        <v>339476.0646383512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9.0694</v>
      </c>
      <c r="E124" t="n">
        <v>11.03</v>
      </c>
      <c r="F124" t="n">
        <v>7.92</v>
      </c>
      <c r="G124" t="n">
        <v>118.74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132.01</v>
      </c>
      <c r="Q124" t="n">
        <v>198.05</v>
      </c>
      <c r="R124" t="n">
        <v>29.26</v>
      </c>
      <c r="S124" t="n">
        <v>21.27</v>
      </c>
      <c r="T124" t="n">
        <v>1296.31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273.1338023690246</v>
      </c>
      <c r="AB124" t="n">
        <v>373.7137182142279</v>
      </c>
      <c r="AC124" t="n">
        <v>338.0470054583591</v>
      </c>
      <c r="AD124" t="n">
        <v>273133.8023690246</v>
      </c>
      <c r="AE124" t="n">
        <v>373713.7182142279</v>
      </c>
      <c r="AF124" t="n">
        <v>3.267778307911234e-06</v>
      </c>
      <c r="AG124" t="n">
        <v>9.574652777777779</v>
      </c>
      <c r="AH124" t="n">
        <v>338047.0054583591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9.072100000000001</v>
      </c>
      <c r="E125" t="n">
        <v>11.02</v>
      </c>
      <c r="F125" t="n">
        <v>7.91</v>
      </c>
      <c r="G125" t="n">
        <v>118.69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132.07</v>
      </c>
      <c r="Q125" t="n">
        <v>198.05</v>
      </c>
      <c r="R125" t="n">
        <v>29.14</v>
      </c>
      <c r="S125" t="n">
        <v>21.27</v>
      </c>
      <c r="T125" t="n">
        <v>1240.31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273.1038116551927</v>
      </c>
      <c r="AB125" t="n">
        <v>373.6726835964661</v>
      </c>
      <c r="AC125" t="n">
        <v>338.009887126924</v>
      </c>
      <c r="AD125" t="n">
        <v>273103.8116551926</v>
      </c>
      <c r="AE125" t="n">
        <v>373672.6835964661</v>
      </c>
      <c r="AF125" t="n">
        <v>3.268751139788907e-06</v>
      </c>
      <c r="AG125" t="n">
        <v>9.565972222222221</v>
      </c>
      <c r="AH125" t="n">
        <v>338009.887126924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9.071400000000001</v>
      </c>
      <c r="E126" t="n">
        <v>11.02</v>
      </c>
      <c r="F126" t="n">
        <v>7.91</v>
      </c>
      <c r="G126" t="n">
        <v>118.7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132.35</v>
      </c>
      <c r="Q126" t="n">
        <v>198.05</v>
      </c>
      <c r="R126" t="n">
        <v>29.15</v>
      </c>
      <c r="S126" t="n">
        <v>21.27</v>
      </c>
      <c r="T126" t="n">
        <v>1244.91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273.2799923562106</v>
      </c>
      <c r="AB126" t="n">
        <v>373.9137418041428</v>
      </c>
      <c r="AC126" t="n">
        <v>338.2279390775873</v>
      </c>
      <c r="AD126" t="n">
        <v>273279.9923562106</v>
      </c>
      <c r="AE126" t="n">
        <v>373913.7418041428</v>
      </c>
      <c r="AF126" t="n">
        <v>3.268498924116918e-06</v>
      </c>
      <c r="AG126" t="n">
        <v>9.565972222222221</v>
      </c>
      <c r="AH126" t="n">
        <v>338227.9390775873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9.071400000000001</v>
      </c>
      <c r="E127" t="n">
        <v>11.02</v>
      </c>
      <c r="F127" t="n">
        <v>7.91</v>
      </c>
      <c r="G127" t="n">
        <v>118.7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132.45</v>
      </c>
      <c r="Q127" t="n">
        <v>198.08</v>
      </c>
      <c r="R127" t="n">
        <v>29.16</v>
      </c>
      <c r="S127" t="n">
        <v>21.27</v>
      </c>
      <c r="T127" t="n">
        <v>1246.69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273.3399826395953</v>
      </c>
      <c r="AB127" t="n">
        <v>373.9958231564543</v>
      </c>
      <c r="AC127" t="n">
        <v>338.302186700836</v>
      </c>
      <c r="AD127" t="n">
        <v>273339.9826395953</v>
      </c>
      <c r="AE127" t="n">
        <v>373995.8231564543</v>
      </c>
      <c r="AF127" t="n">
        <v>3.268498924116918e-06</v>
      </c>
      <c r="AG127" t="n">
        <v>9.565972222222221</v>
      </c>
      <c r="AH127" t="n">
        <v>338302.1867008361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9.0726</v>
      </c>
      <c r="E128" t="n">
        <v>11.02</v>
      </c>
      <c r="F128" t="n">
        <v>7.91</v>
      </c>
      <c r="G128" t="n">
        <v>118.68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132.52</v>
      </c>
      <c r="Q128" t="n">
        <v>198.05</v>
      </c>
      <c r="R128" t="n">
        <v>29.13</v>
      </c>
      <c r="S128" t="n">
        <v>21.27</v>
      </c>
      <c r="T128" t="n">
        <v>1232.99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273.3678702086329</v>
      </c>
      <c r="AB128" t="n">
        <v>374.0339801587243</v>
      </c>
      <c r="AC128" t="n">
        <v>338.3367020523631</v>
      </c>
      <c r="AD128" t="n">
        <v>273367.8702086329</v>
      </c>
      <c r="AE128" t="n">
        <v>374033.9801587243</v>
      </c>
      <c r="AF128" t="n">
        <v>3.268931293840328e-06</v>
      </c>
      <c r="AG128" t="n">
        <v>9.565972222222221</v>
      </c>
      <c r="AH128" t="n">
        <v>338336.7020523631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9.070499999999999</v>
      </c>
      <c r="E129" t="n">
        <v>11.02</v>
      </c>
      <c r="F129" t="n">
        <v>7.91</v>
      </c>
      <c r="G129" t="n">
        <v>118.72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132.74</v>
      </c>
      <c r="Q129" t="n">
        <v>198.05</v>
      </c>
      <c r="R129" t="n">
        <v>29.19</v>
      </c>
      <c r="S129" t="n">
        <v>21.27</v>
      </c>
      <c r="T129" t="n">
        <v>1262.98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273.5245492279912</v>
      </c>
      <c r="AB129" t="n">
        <v>374.2483553052008</v>
      </c>
      <c r="AC129" t="n">
        <v>338.5306175357373</v>
      </c>
      <c r="AD129" t="n">
        <v>273524.5492279912</v>
      </c>
      <c r="AE129" t="n">
        <v>374248.3553052008</v>
      </c>
      <c r="AF129" t="n">
        <v>3.26817464682436e-06</v>
      </c>
      <c r="AG129" t="n">
        <v>9.565972222222221</v>
      </c>
      <c r="AH129" t="n">
        <v>338530.6175357373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9.074400000000001</v>
      </c>
      <c r="E130" t="n">
        <v>11.02</v>
      </c>
      <c r="F130" t="n">
        <v>7.91</v>
      </c>
      <c r="G130" t="n">
        <v>118.65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132.77</v>
      </c>
      <c r="Q130" t="n">
        <v>198.05</v>
      </c>
      <c r="R130" t="n">
        <v>28.97</v>
      </c>
      <c r="S130" t="n">
        <v>21.27</v>
      </c>
      <c r="T130" t="n">
        <v>1151.55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273.4966448860619</v>
      </c>
      <c r="AB130" t="n">
        <v>374.2101753535203</v>
      </c>
      <c r="AC130" t="n">
        <v>338.4960814250593</v>
      </c>
      <c r="AD130" t="n">
        <v>273496.6448860618</v>
      </c>
      <c r="AE130" t="n">
        <v>374210.1753535203</v>
      </c>
      <c r="AF130" t="n">
        <v>3.269579848425443e-06</v>
      </c>
      <c r="AG130" t="n">
        <v>9.565972222222221</v>
      </c>
      <c r="AH130" t="n">
        <v>338496.0814250594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9.0808</v>
      </c>
      <c r="E131" t="n">
        <v>11.01</v>
      </c>
      <c r="F131" t="n">
        <v>7.9</v>
      </c>
      <c r="G131" t="n">
        <v>118.53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132.7</v>
      </c>
      <c r="Q131" t="n">
        <v>198.05</v>
      </c>
      <c r="R131" t="n">
        <v>28.7</v>
      </c>
      <c r="S131" t="n">
        <v>21.27</v>
      </c>
      <c r="T131" t="n">
        <v>1017.56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273.3451685758234</v>
      </c>
      <c r="AB131" t="n">
        <v>374.002918783189</v>
      </c>
      <c r="AC131" t="n">
        <v>338.308605130914</v>
      </c>
      <c r="AD131" t="n">
        <v>273345.1685758234</v>
      </c>
      <c r="AE131" t="n">
        <v>374002.918783189</v>
      </c>
      <c r="AF131" t="n">
        <v>3.271885820283628e-06</v>
      </c>
      <c r="AG131" t="n">
        <v>9.557291666666666</v>
      </c>
      <c r="AH131" t="n">
        <v>338308.605130914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9.083299999999999</v>
      </c>
      <c r="E132" t="n">
        <v>11.01</v>
      </c>
      <c r="F132" t="n">
        <v>7.9</v>
      </c>
      <c r="G132" t="n">
        <v>118.49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132.66</v>
      </c>
      <c r="Q132" t="n">
        <v>198.05</v>
      </c>
      <c r="R132" t="n">
        <v>28.68</v>
      </c>
      <c r="S132" t="n">
        <v>21.27</v>
      </c>
      <c r="T132" t="n">
        <v>1007.86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273.2918619195501</v>
      </c>
      <c r="AB132" t="n">
        <v>373.9299822643521</v>
      </c>
      <c r="AC132" t="n">
        <v>338.2426295710679</v>
      </c>
      <c r="AD132" t="n">
        <v>273291.8619195501</v>
      </c>
      <c r="AE132" t="n">
        <v>373929.9822643521</v>
      </c>
      <c r="AF132" t="n">
        <v>3.272786590540732e-06</v>
      </c>
      <c r="AG132" t="n">
        <v>9.557291666666666</v>
      </c>
      <c r="AH132" t="n">
        <v>338242.6295710679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9.0801</v>
      </c>
      <c r="E133" t="n">
        <v>11.01</v>
      </c>
      <c r="F133" t="n">
        <v>7.9</v>
      </c>
      <c r="G133" t="n">
        <v>118.55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132.83</v>
      </c>
      <c r="Q133" t="n">
        <v>198.05</v>
      </c>
      <c r="R133" t="n">
        <v>28.83</v>
      </c>
      <c r="S133" t="n">
        <v>21.27</v>
      </c>
      <c r="T133" t="n">
        <v>1083.85</v>
      </c>
      <c r="U133" t="n">
        <v>0.74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273.4312998712953</v>
      </c>
      <c r="AB133" t="n">
        <v>374.1207674214982</v>
      </c>
      <c r="AC133" t="n">
        <v>338.4152064605847</v>
      </c>
      <c r="AD133" t="n">
        <v>273431.2998712953</v>
      </c>
      <c r="AE133" t="n">
        <v>374120.7674214982</v>
      </c>
      <c r="AF133" t="n">
        <v>3.271633604611639e-06</v>
      </c>
      <c r="AG133" t="n">
        <v>9.557291666666666</v>
      </c>
      <c r="AH133" t="n">
        <v>338415.2064605847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9.073499999999999</v>
      </c>
      <c r="E134" t="n">
        <v>11.02</v>
      </c>
      <c r="F134" t="n">
        <v>7.91</v>
      </c>
      <c r="G134" t="n">
        <v>118.67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133</v>
      </c>
      <c r="Q134" t="n">
        <v>198.05</v>
      </c>
      <c r="R134" t="n">
        <v>29.1</v>
      </c>
      <c r="S134" t="n">
        <v>21.27</v>
      </c>
      <c r="T134" t="n">
        <v>1220.02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273.6451801505187</v>
      </c>
      <c r="AB134" t="n">
        <v>374.4134078552637</v>
      </c>
      <c r="AC134" t="n">
        <v>338.6799177020749</v>
      </c>
      <c r="AD134" t="n">
        <v>273645.1801505187</v>
      </c>
      <c r="AE134" t="n">
        <v>374413.4078552637</v>
      </c>
      <c r="AF134" t="n">
        <v>3.269255571132885e-06</v>
      </c>
      <c r="AG134" t="n">
        <v>9.565972222222221</v>
      </c>
      <c r="AH134" t="n">
        <v>338679.9177020749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9.068899999999999</v>
      </c>
      <c r="E135" t="n">
        <v>11.03</v>
      </c>
      <c r="F135" t="n">
        <v>7.92</v>
      </c>
      <c r="G135" t="n">
        <v>118.75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133.2</v>
      </c>
      <c r="Q135" t="n">
        <v>198.05</v>
      </c>
      <c r="R135" t="n">
        <v>29.26</v>
      </c>
      <c r="S135" t="n">
        <v>21.27</v>
      </c>
      <c r="T135" t="n">
        <v>1296.63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273.8537495967179</v>
      </c>
      <c r="AB135" t="n">
        <v>374.6987817729879</v>
      </c>
      <c r="AC135" t="n">
        <v>338.9380559336163</v>
      </c>
      <c r="AD135" t="n">
        <v>273853.7495967179</v>
      </c>
      <c r="AE135" t="n">
        <v>374698.7817729879</v>
      </c>
      <c r="AF135" t="n">
        <v>3.267598153859813e-06</v>
      </c>
      <c r="AG135" t="n">
        <v>9.574652777777779</v>
      </c>
      <c r="AH135" t="n">
        <v>338938.0559336164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9.071199999999999</v>
      </c>
      <c r="E136" t="n">
        <v>11.02</v>
      </c>
      <c r="F136" t="n">
        <v>7.91</v>
      </c>
      <c r="G136" t="n">
        <v>118.71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133.28</v>
      </c>
      <c r="Q136" t="n">
        <v>198.05</v>
      </c>
      <c r="R136" t="n">
        <v>29.17</v>
      </c>
      <c r="S136" t="n">
        <v>21.27</v>
      </c>
      <c r="T136" t="n">
        <v>1251.86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273.8402633449097</v>
      </c>
      <c r="AB136" t="n">
        <v>374.6803292882925</v>
      </c>
      <c r="AC136" t="n">
        <v>338.921364528162</v>
      </c>
      <c r="AD136" t="n">
        <v>273840.2633449097</v>
      </c>
      <c r="AE136" t="n">
        <v>374680.3292882925</v>
      </c>
      <c r="AF136" t="n">
        <v>3.268426862496349e-06</v>
      </c>
      <c r="AG136" t="n">
        <v>9.565972222222221</v>
      </c>
      <c r="AH136" t="n">
        <v>338921.3645281621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9.0708</v>
      </c>
      <c r="E137" t="n">
        <v>11.02</v>
      </c>
      <c r="F137" t="n">
        <v>7.91</v>
      </c>
      <c r="G137" t="n">
        <v>118.72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133.29</v>
      </c>
      <c r="Q137" t="n">
        <v>198.05</v>
      </c>
      <c r="R137" t="n">
        <v>29.18</v>
      </c>
      <c r="S137" t="n">
        <v>21.27</v>
      </c>
      <c r="T137" t="n">
        <v>1257.73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273.8509857888945</v>
      </c>
      <c r="AB137" t="n">
        <v>374.6950002091933</v>
      </c>
      <c r="AC137" t="n">
        <v>338.9346352769629</v>
      </c>
      <c r="AD137" t="n">
        <v>273850.9857888945</v>
      </c>
      <c r="AE137" t="n">
        <v>374695.0002091933</v>
      </c>
      <c r="AF137" t="n">
        <v>3.268282739255212e-06</v>
      </c>
      <c r="AG137" t="n">
        <v>9.565972222222221</v>
      </c>
      <c r="AH137" t="n">
        <v>338934.6352769629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9.0701</v>
      </c>
      <c r="E138" t="n">
        <v>11.03</v>
      </c>
      <c r="F138" t="n">
        <v>7.92</v>
      </c>
      <c r="G138" t="n">
        <v>118.73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133.37</v>
      </c>
      <c r="Q138" t="n">
        <v>198.05</v>
      </c>
      <c r="R138" t="n">
        <v>29.23</v>
      </c>
      <c r="S138" t="n">
        <v>21.27</v>
      </c>
      <c r="T138" t="n">
        <v>1284.1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273.9415757612804</v>
      </c>
      <c r="AB138" t="n">
        <v>374.8189494059592</v>
      </c>
      <c r="AC138" t="n">
        <v>339.0467549363532</v>
      </c>
      <c r="AD138" t="n">
        <v>273941.5757612804</v>
      </c>
      <c r="AE138" t="n">
        <v>374818.9494059592</v>
      </c>
      <c r="AF138" t="n">
        <v>3.268030523583223e-06</v>
      </c>
      <c r="AG138" t="n">
        <v>9.574652777777779</v>
      </c>
      <c r="AH138" t="n">
        <v>339046.7549363532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9.069599999999999</v>
      </c>
      <c r="E139" t="n">
        <v>11.03</v>
      </c>
      <c r="F139" t="n">
        <v>7.92</v>
      </c>
      <c r="G139" t="n">
        <v>118.74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133.4</v>
      </c>
      <c r="Q139" t="n">
        <v>198.05</v>
      </c>
      <c r="R139" t="n">
        <v>29.23</v>
      </c>
      <c r="S139" t="n">
        <v>21.27</v>
      </c>
      <c r="T139" t="n">
        <v>1281.24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273.9654865580356</v>
      </c>
      <c r="AB139" t="n">
        <v>374.8516652129497</v>
      </c>
      <c r="AC139" t="n">
        <v>339.0763483926415</v>
      </c>
      <c r="AD139" t="n">
        <v>273965.4865580356</v>
      </c>
      <c r="AE139" t="n">
        <v>374851.6652129497</v>
      </c>
      <c r="AF139" t="n">
        <v>3.267850369531803e-06</v>
      </c>
      <c r="AG139" t="n">
        <v>9.574652777777779</v>
      </c>
      <c r="AH139" t="n">
        <v>339076.3483926415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9.068</v>
      </c>
      <c r="E140" t="n">
        <v>11.03</v>
      </c>
      <c r="F140" t="n">
        <v>7.92</v>
      </c>
      <c r="G140" t="n">
        <v>118.77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133.51</v>
      </c>
      <c r="Q140" t="n">
        <v>198.05</v>
      </c>
      <c r="R140" t="n">
        <v>29.31</v>
      </c>
      <c r="S140" t="n">
        <v>21.27</v>
      </c>
      <c r="T140" t="n">
        <v>1323.33</v>
      </c>
      <c r="U140" t="n">
        <v>0.73</v>
      </c>
      <c r="V140" t="n">
        <v>0.77</v>
      </c>
      <c r="W140" t="n">
        <v>0.11</v>
      </c>
      <c r="X140" t="n">
        <v>0.07000000000000001</v>
      </c>
      <c r="Y140" t="n">
        <v>1</v>
      </c>
      <c r="Z140" t="n">
        <v>10</v>
      </c>
      <c r="AA140" t="n">
        <v>274.0504206158672</v>
      </c>
      <c r="AB140" t="n">
        <v>374.967875737901</v>
      </c>
      <c r="AC140" t="n">
        <v>339.1814679481939</v>
      </c>
      <c r="AD140" t="n">
        <v>274050.4206158672</v>
      </c>
      <c r="AE140" t="n">
        <v>374967.875737901</v>
      </c>
      <c r="AF140" t="n">
        <v>3.267273876567256e-06</v>
      </c>
      <c r="AG140" t="n">
        <v>9.574652777777779</v>
      </c>
      <c r="AH140" t="n">
        <v>339181.4679481939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9.075100000000001</v>
      </c>
      <c r="E141" t="n">
        <v>11.02</v>
      </c>
      <c r="F141" t="n">
        <v>7.91</v>
      </c>
      <c r="G141" t="n">
        <v>118.64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133.38</v>
      </c>
      <c r="Q141" t="n">
        <v>198.05</v>
      </c>
      <c r="R141" t="n">
        <v>28.96</v>
      </c>
      <c r="S141" t="n">
        <v>21.27</v>
      </c>
      <c r="T141" t="n">
        <v>1149.54</v>
      </c>
      <c r="U141" t="n">
        <v>0.73</v>
      </c>
      <c r="V141" t="n">
        <v>0.77</v>
      </c>
      <c r="W141" t="n">
        <v>0.12</v>
      </c>
      <c r="X141" t="n">
        <v>0.06</v>
      </c>
      <c r="Y141" t="n">
        <v>1</v>
      </c>
      <c r="Z141" t="n">
        <v>10</v>
      </c>
      <c r="AA141" t="n">
        <v>273.8542015554228</v>
      </c>
      <c r="AB141" t="n">
        <v>374.699400162827</v>
      </c>
      <c r="AC141" t="n">
        <v>338.9386153051971</v>
      </c>
      <c r="AD141" t="n">
        <v>273854.2015554228</v>
      </c>
      <c r="AE141" t="n">
        <v>374699.400162827</v>
      </c>
      <c r="AF141" t="n">
        <v>3.269832064097432e-06</v>
      </c>
      <c r="AG141" t="n">
        <v>9.565972222222221</v>
      </c>
      <c r="AH141" t="n">
        <v>338938.6153051971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9.0794</v>
      </c>
      <c r="E142" t="n">
        <v>11.01</v>
      </c>
      <c r="F142" t="n">
        <v>7.9</v>
      </c>
      <c r="G142" t="n">
        <v>118.56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133.3</v>
      </c>
      <c r="Q142" t="n">
        <v>198.05</v>
      </c>
      <c r="R142" t="n">
        <v>28.74</v>
      </c>
      <c r="S142" t="n">
        <v>21.27</v>
      </c>
      <c r="T142" t="n">
        <v>1039.89</v>
      </c>
      <c r="U142" t="n">
        <v>0.74</v>
      </c>
      <c r="V142" t="n">
        <v>0.77</v>
      </c>
      <c r="W142" t="n">
        <v>0.12</v>
      </c>
      <c r="X142" t="n">
        <v>0.05</v>
      </c>
      <c r="Y142" t="n">
        <v>1</v>
      </c>
      <c r="Z142" t="n">
        <v>10</v>
      </c>
      <c r="AA142" t="n">
        <v>273.721231692857</v>
      </c>
      <c r="AB142" t="n">
        <v>374.5174649306482</v>
      </c>
      <c r="AC142" t="n">
        <v>338.7740437162298</v>
      </c>
      <c r="AD142" t="n">
        <v>273721.2316928571</v>
      </c>
      <c r="AE142" t="n">
        <v>374517.4649306482</v>
      </c>
      <c r="AF142" t="n">
        <v>3.27138138893965e-06</v>
      </c>
      <c r="AG142" t="n">
        <v>9.557291666666666</v>
      </c>
      <c r="AH142" t="n">
        <v>338774.0437162298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9.0815</v>
      </c>
      <c r="E143" t="n">
        <v>11.01</v>
      </c>
      <c r="F143" t="n">
        <v>7.9</v>
      </c>
      <c r="G143" t="n">
        <v>118.52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133.37</v>
      </c>
      <c r="Q143" t="n">
        <v>198.05</v>
      </c>
      <c r="R143" t="n">
        <v>28.76</v>
      </c>
      <c r="S143" t="n">
        <v>21.27</v>
      </c>
      <c r="T143" t="n">
        <v>1049.35</v>
      </c>
      <c r="U143" t="n">
        <v>0.74</v>
      </c>
      <c r="V143" t="n">
        <v>0.77</v>
      </c>
      <c r="W143" t="n">
        <v>0.11</v>
      </c>
      <c r="X143" t="n">
        <v>0.05</v>
      </c>
      <c r="Y143" t="n">
        <v>1</v>
      </c>
      <c r="Z143" t="n">
        <v>10</v>
      </c>
      <c r="AA143" t="n">
        <v>273.7384390793253</v>
      </c>
      <c r="AB143" t="n">
        <v>374.5410088359504</v>
      </c>
      <c r="AC143" t="n">
        <v>338.795340624254</v>
      </c>
      <c r="AD143" t="n">
        <v>273738.4390793253</v>
      </c>
      <c r="AE143" t="n">
        <v>374541.0088359504</v>
      </c>
      <c r="AF143" t="n">
        <v>3.272138035955618e-06</v>
      </c>
      <c r="AG143" t="n">
        <v>9.557291666666666</v>
      </c>
      <c r="AH143" t="n">
        <v>338795.340624254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9.0783</v>
      </c>
      <c r="E144" t="n">
        <v>11.02</v>
      </c>
      <c r="F144" t="n">
        <v>7.91</v>
      </c>
      <c r="G144" t="n">
        <v>118.58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133.52</v>
      </c>
      <c r="Q144" t="n">
        <v>198.05</v>
      </c>
      <c r="R144" t="n">
        <v>28.9</v>
      </c>
      <c r="S144" t="n">
        <v>21.27</v>
      </c>
      <c r="T144" t="n">
        <v>1120.13</v>
      </c>
      <c r="U144" t="n">
        <v>0.74</v>
      </c>
      <c r="V144" t="n">
        <v>0.77</v>
      </c>
      <c r="W144" t="n">
        <v>0.11</v>
      </c>
      <c r="X144" t="n">
        <v>0.05</v>
      </c>
      <c r="Y144" t="n">
        <v>1</v>
      </c>
      <c r="Z144" t="n">
        <v>10</v>
      </c>
      <c r="AA144" t="n">
        <v>273.900366269442</v>
      </c>
      <c r="AB144" t="n">
        <v>374.7625647611915</v>
      </c>
      <c r="AC144" t="n">
        <v>338.9957515629458</v>
      </c>
      <c r="AD144" t="n">
        <v>273900.366269442</v>
      </c>
      <c r="AE144" t="n">
        <v>374762.5647611915</v>
      </c>
      <c r="AF144" t="n">
        <v>3.270985050026524e-06</v>
      </c>
      <c r="AG144" t="n">
        <v>9.565972222222221</v>
      </c>
      <c r="AH144" t="n">
        <v>338995.7515629458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9.0724</v>
      </c>
      <c r="E145" t="n">
        <v>11.02</v>
      </c>
      <c r="F145" t="n">
        <v>7.91</v>
      </c>
      <c r="G145" t="n">
        <v>118.69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133.74</v>
      </c>
      <c r="Q145" t="n">
        <v>198.05</v>
      </c>
      <c r="R145" t="n">
        <v>29.16</v>
      </c>
      <c r="S145" t="n">
        <v>21.27</v>
      </c>
      <c r="T145" t="n">
        <v>1246.3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274.1020216738104</v>
      </c>
      <c r="AB145" t="n">
        <v>375.0384785818569</v>
      </c>
      <c r="AC145" t="n">
        <v>339.2453325558143</v>
      </c>
      <c r="AD145" t="n">
        <v>274102.0216738104</v>
      </c>
      <c r="AE145" t="n">
        <v>375038.4785818569</v>
      </c>
      <c r="AF145" t="n">
        <v>3.268859232219759e-06</v>
      </c>
      <c r="AG145" t="n">
        <v>9.565972222222221</v>
      </c>
      <c r="AH145" t="n">
        <v>339245.3325558144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9.068199999999999</v>
      </c>
      <c r="E146" t="n">
        <v>11.03</v>
      </c>
      <c r="F146" t="n">
        <v>7.92</v>
      </c>
      <c r="G146" t="n">
        <v>118.76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133.92</v>
      </c>
      <c r="Q146" t="n">
        <v>198.05</v>
      </c>
      <c r="R146" t="n">
        <v>29.28</v>
      </c>
      <c r="S146" t="n">
        <v>21.27</v>
      </c>
      <c r="T146" t="n">
        <v>1307.52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274.2941007509971</v>
      </c>
      <c r="AB146" t="n">
        <v>375.3012896491946</v>
      </c>
      <c r="AC146" t="n">
        <v>339.4830613037429</v>
      </c>
      <c r="AD146" t="n">
        <v>274294.1007509971</v>
      </c>
      <c r="AE146" t="n">
        <v>375301.2896491946</v>
      </c>
      <c r="AF146" t="n">
        <v>3.267345938187825e-06</v>
      </c>
      <c r="AG146" t="n">
        <v>9.574652777777779</v>
      </c>
      <c r="AH146" t="n">
        <v>339483.0613037429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9.0703</v>
      </c>
      <c r="E147" t="n">
        <v>11.02</v>
      </c>
      <c r="F147" t="n">
        <v>7.92</v>
      </c>
      <c r="G147" t="n">
        <v>118.72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133.93</v>
      </c>
      <c r="Q147" t="n">
        <v>198.05</v>
      </c>
      <c r="R147" t="n">
        <v>29.21</v>
      </c>
      <c r="S147" t="n">
        <v>21.27</v>
      </c>
      <c r="T147" t="n">
        <v>1272.76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274.2751982164803</v>
      </c>
      <c r="AB147" t="n">
        <v>375.2754263675477</v>
      </c>
      <c r="AC147" t="n">
        <v>339.4596663773971</v>
      </c>
      <c r="AD147" t="n">
        <v>274275.1982164803</v>
      </c>
      <c r="AE147" t="n">
        <v>375275.4263675477</v>
      </c>
      <c r="AF147" t="n">
        <v>3.268102585203792e-06</v>
      </c>
      <c r="AG147" t="n">
        <v>9.565972222222221</v>
      </c>
      <c r="AH147" t="n">
        <v>339459.6663773971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9.069800000000001</v>
      </c>
      <c r="E148" t="n">
        <v>11.03</v>
      </c>
      <c r="F148" t="n">
        <v>7.92</v>
      </c>
      <c r="G148" t="n">
        <v>118.73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134.04</v>
      </c>
      <c r="Q148" t="n">
        <v>198.05</v>
      </c>
      <c r="R148" t="n">
        <v>29.23</v>
      </c>
      <c r="S148" t="n">
        <v>21.27</v>
      </c>
      <c r="T148" t="n">
        <v>1283.84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274.3471275709132</v>
      </c>
      <c r="AB148" t="n">
        <v>375.3738432835819</v>
      </c>
      <c r="AC148" t="n">
        <v>339.5486905210942</v>
      </c>
      <c r="AD148" t="n">
        <v>274347.1275709132</v>
      </c>
      <c r="AE148" t="n">
        <v>375373.843283582</v>
      </c>
      <c r="AF148" t="n">
        <v>3.267922431152372e-06</v>
      </c>
      <c r="AG148" t="n">
        <v>9.574652777777779</v>
      </c>
      <c r="AH148" t="n">
        <v>339548.6905210941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9.068</v>
      </c>
      <c r="E149" t="n">
        <v>11.03</v>
      </c>
      <c r="F149" t="n">
        <v>7.92</v>
      </c>
      <c r="G149" t="n">
        <v>118.77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134.07</v>
      </c>
      <c r="Q149" t="n">
        <v>198.06</v>
      </c>
      <c r="R149" t="n">
        <v>29.3</v>
      </c>
      <c r="S149" t="n">
        <v>21.27</v>
      </c>
      <c r="T149" t="n">
        <v>1317.07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274.3864921638929</v>
      </c>
      <c r="AB149" t="n">
        <v>375.42770365634</v>
      </c>
      <c r="AC149" t="n">
        <v>339.5974105354696</v>
      </c>
      <c r="AD149" t="n">
        <v>274386.4921638929</v>
      </c>
      <c r="AE149" t="n">
        <v>375427.70365634</v>
      </c>
      <c r="AF149" t="n">
        <v>3.267273876567256e-06</v>
      </c>
      <c r="AG149" t="n">
        <v>9.574652777777779</v>
      </c>
      <c r="AH149" t="n">
        <v>339597.4105354697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9.069599999999999</v>
      </c>
      <c r="E150" t="n">
        <v>11.03</v>
      </c>
      <c r="F150" t="n">
        <v>7.92</v>
      </c>
      <c r="G150" t="n">
        <v>118.74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134.01</v>
      </c>
      <c r="Q150" t="n">
        <v>198.05</v>
      </c>
      <c r="R150" t="n">
        <v>29.27</v>
      </c>
      <c r="S150" t="n">
        <v>21.27</v>
      </c>
      <c r="T150" t="n">
        <v>1302.79</v>
      </c>
      <c r="U150" t="n">
        <v>0.73</v>
      </c>
      <c r="V150" t="n">
        <v>0.77</v>
      </c>
      <c r="W150" t="n">
        <v>0.11</v>
      </c>
      <c r="X150" t="n">
        <v>0.06</v>
      </c>
      <c r="Y150" t="n">
        <v>1</v>
      </c>
      <c r="Z150" t="n">
        <v>10</v>
      </c>
      <c r="AA150" t="n">
        <v>274.3314999131831</v>
      </c>
      <c r="AB150" t="n">
        <v>375.3524608328319</v>
      </c>
      <c r="AC150" t="n">
        <v>339.5293487814332</v>
      </c>
      <c r="AD150" t="n">
        <v>274331.499913183</v>
      </c>
      <c r="AE150" t="n">
        <v>375352.4608328319</v>
      </c>
      <c r="AF150" t="n">
        <v>3.267850369531803e-06</v>
      </c>
      <c r="AG150" t="n">
        <v>9.574652777777779</v>
      </c>
      <c r="AH150" t="n">
        <v>339529.3487814332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9.0678</v>
      </c>
      <c r="E151" t="n">
        <v>11.03</v>
      </c>
      <c r="F151" t="n">
        <v>7.92</v>
      </c>
      <c r="G151" t="n">
        <v>118.77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134.16</v>
      </c>
      <c r="Q151" t="n">
        <v>198.05</v>
      </c>
      <c r="R151" t="n">
        <v>29.3</v>
      </c>
      <c r="S151" t="n">
        <v>21.27</v>
      </c>
      <c r="T151" t="n">
        <v>1316.9</v>
      </c>
      <c r="U151" t="n">
        <v>0.73</v>
      </c>
      <c r="V151" t="n">
        <v>0.77</v>
      </c>
      <c r="W151" t="n">
        <v>0.12</v>
      </c>
      <c r="X151" t="n">
        <v>0.07000000000000001</v>
      </c>
      <c r="Y151" t="n">
        <v>1</v>
      </c>
      <c r="Z151" t="n">
        <v>10</v>
      </c>
      <c r="AA151" t="n">
        <v>274.4428791923235</v>
      </c>
      <c r="AB151" t="n">
        <v>375.504854876259</v>
      </c>
      <c r="AC151" t="n">
        <v>339.667198551242</v>
      </c>
      <c r="AD151" t="n">
        <v>274442.8791923235</v>
      </c>
      <c r="AE151" t="n">
        <v>375504.854876259</v>
      </c>
      <c r="AF151" t="n">
        <v>3.267201814946688e-06</v>
      </c>
      <c r="AG151" t="n">
        <v>9.574652777777779</v>
      </c>
      <c r="AH151" t="n">
        <v>339667.198551242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9.071199999999999</v>
      </c>
      <c r="E152" t="n">
        <v>11.02</v>
      </c>
      <c r="F152" t="n">
        <v>7.91</v>
      </c>
      <c r="G152" t="n">
        <v>118.71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134.01</v>
      </c>
      <c r="Q152" t="n">
        <v>198.05</v>
      </c>
      <c r="R152" t="n">
        <v>29.12</v>
      </c>
      <c r="S152" t="n">
        <v>21.27</v>
      </c>
      <c r="T152" t="n">
        <v>1227.54</v>
      </c>
      <c r="U152" t="n">
        <v>0.73</v>
      </c>
      <c r="V152" t="n">
        <v>0.77</v>
      </c>
      <c r="W152" t="n">
        <v>0.12</v>
      </c>
      <c r="X152" t="n">
        <v>0.06</v>
      </c>
      <c r="Y152" t="n">
        <v>1</v>
      </c>
      <c r="Z152" t="n">
        <v>10</v>
      </c>
      <c r="AA152" t="n">
        <v>274.2782020689903</v>
      </c>
      <c r="AB152" t="n">
        <v>375.2795363710725</v>
      </c>
      <c r="AC152" t="n">
        <v>339.4633841279539</v>
      </c>
      <c r="AD152" t="n">
        <v>274278.2020689903</v>
      </c>
      <c r="AE152" t="n">
        <v>375279.5363710725</v>
      </c>
      <c r="AF152" t="n">
        <v>3.268426862496349e-06</v>
      </c>
      <c r="AG152" t="n">
        <v>9.565972222222221</v>
      </c>
      <c r="AH152" t="n">
        <v>339463.3841279539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9.0776</v>
      </c>
      <c r="E153" t="n">
        <v>11.02</v>
      </c>
      <c r="F153" t="n">
        <v>7.91</v>
      </c>
      <c r="G153" t="n">
        <v>118.59</v>
      </c>
      <c r="H153" t="n">
        <v>1.93</v>
      </c>
      <c r="I153" t="n">
        <v>4</v>
      </c>
      <c r="J153" t="n">
        <v>358.14</v>
      </c>
      <c r="K153" t="n">
        <v>60.56</v>
      </c>
      <c r="L153" t="n">
        <v>38.75</v>
      </c>
      <c r="M153" t="n">
        <v>2</v>
      </c>
      <c r="N153" t="n">
        <v>118.83</v>
      </c>
      <c r="O153" t="n">
        <v>44404.54</v>
      </c>
      <c r="P153" t="n">
        <v>133.87</v>
      </c>
      <c r="Q153" t="n">
        <v>198.05</v>
      </c>
      <c r="R153" t="n">
        <v>28.85</v>
      </c>
      <c r="S153" t="n">
        <v>21.27</v>
      </c>
      <c r="T153" t="n">
        <v>1093.52</v>
      </c>
      <c r="U153" t="n">
        <v>0.74</v>
      </c>
      <c r="V153" t="n">
        <v>0.77</v>
      </c>
      <c r="W153" t="n">
        <v>0.12</v>
      </c>
      <c r="X153" t="n">
        <v>0.05</v>
      </c>
      <c r="Y153" t="n">
        <v>1</v>
      </c>
      <c r="Z153" t="n">
        <v>10</v>
      </c>
      <c r="AA153" t="n">
        <v>274.118452580706</v>
      </c>
      <c r="AB153" t="n">
        <v>375.060960073552</v>
      </c>
      <c r="AC153" t="n">
        <v>339.2656684454951</v>
      </c>
      <c r="AD153" t="n">
        <v>274118.452580706</v>
      </c>
      <c r="AE153" t="n">
        <v>375060.960073552</v>
      </c>
      <c r="AF153" t="n">
        <v>3.270732834354536e-06</v>
      </c>
      <c r="AG153" t="n">
        <v>9.565972222222221</v>
      </c>
      <c r="AH153" t="n">
        <v>339265.6684454951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9.0801</v>
      </c>
      <c r="E154" t="n">
        <v>11.01</v>
      </c>
      <c r="F154" t="n">
        <v>7.9</v>
      </c>
      <c r="G154" t="n">
        <v>118.55</v>
      </c>
      <c r="H154" t="n">
        <v>1.94</v>
      </c>
      <c r="I154" t="n">
        <v>4</v>
      </c>
      <c r="J154" t="n">
        <v>358.79</v>
      </c>
      <c r="K154" t="n">
        <v>60.56</v>
      </c>
      <c r="L154" t="n">
        <v>39</v>
      </c>
      <c r="M154" t="n">
        <v>2</v>
      </c>
      <c r="N154" t="n">
        <v>119.24</v>
      </c>
      <c r="O154" t="n">
        <v>44485.65</v>
      </c>
      <c r="P154" t="n">
        <v>133.77</v>
      </c>
      <c r="Q154" t="n">
        <v>198.05</v>
      </c>
      <c r="R154" t="n">
        <v>28.81</v>
      </c>
      <c r="S154" t="n">
        <v>21.27</v>
      </c>
      <c r="T154" t="n">
        <v>1074.91</v>
      </c>
      <c r="U154" t="n">
        <v>0.74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273.9946682320999</v>
      </c>
      <c r="AB154" t="n">
        <v>374.891592866809</v>
      </c>
      <c r="AC154" t="n">
        <v>339.1124654072552</v>
      </c>
      <c r="AD154" t="n">
        <v>273994.6682320999</v>
      </c>
      <c r="AE154" t="n">
        <v>374891.592866809</v>
      </c>
      <c r="AF154" t="n">
        <v>3.271633604611639e-06</v>
      </c>
      <c r="AG154" t="n">
        <v>9.557291666666666</v>
      </c>
      <c r="AH154" t="n">
        <v>339112.4654072552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9.0783</v>
      </c>
      <c r="E155" t="n">
        <v>11.02</v>
      </c>
      <c r="F155" t="n">
        <v>7.91</v>
      </c>
      <c r="G155" t="n">
        <v>118.58</v>
      </c>
      <c r="H155" t="n">
        <v>1.95</v>
      </c>
      <c r="I155" t="n">
        <v>4</v>
      </c>
      <c r="J155" t="n">
        <v>359.45</v>
      </c>
      <c r="K155" t="n">
        <v>60.56</v>
      </c>
      <c r="L155" t="n">
        <v>39.25</v>
      </c>
      <c r="M155" t="n">
        <v>2</v>
      </c>
      <c r="N155" t="n">
        <v>119.65</v>
      </c>
      <c r="O155" t="n">
        <v>44566.98</v>
      </c>
      <c r="P155" t="n">
        <v>133.89</v>
      </c>
      <c r="Q155" t="n">
        <v>198.05</v>
      </c>
      <c r="R155" t="n">
        <v>28.91</v>
      </c>
      <c r="S155" t="n">
        <v>21.27</v>
      </c>
      <c r="T155" t="n">
        <v>1122.52</v>
      </c>
      <c r="U155" t="n">
        <v>0.74</v>
      </c>
      <c r="V155" t="n">
        <v>0.77</v>
      </c>
      <c r="W155" t="n">
        <v>0.11</v>
      </c>
      <c r="X155" t="n">
        <v>0.05</v>
      </c>
      <c r="Y155" t="n">
        <v>1</v>
      </c>
      <c r="Z155" t="n">
        <v>10</v>
      </c>
      <c r="AA155" t="n">
        <v>274.122161613259</v>
      </c>
      <c r="AB155" t="n">
        <v>375.0660349355219</v>
      </c>
      <c r="AC155" t="n">
        <v>339.2702589697612</v>
      </c>
      <c r="AD155" t="n">
        <v>274122.161613259</v>
      </c>
      <c r="AE155" t="n">
        <v>375066.0349355219</v>
      </c>
      <c r="AF155" t="n">
        <v>3.270985050026524e-06</v>
      </c>
      <c r="AG155" t="n">
        <v>9.565972222222221</v>
      </c>
      <c r="AH155" t="n">
        <v>339270.2589697612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9.072800000000001</v>
      </c>
      <c r="E156" t="n">
        <v>11.02</v>
      </c>
      <c r="F156" t="n">
        <v>7.91</v>
      </c>
      <c r="G156" t="n">
        <v>118.68</v>
      </c>
      <c r="H156" t="n">
        <v>1.96</v>
      </c>
      <c r="I156" t="n">
        <v>4</v>
      </c>
      <c r="J156" t="n">
        <v>360.12</v>
      </c>
      <c r="K156" t="n">
        <v>60.56</v>
      </c>
      <c r="L156" t="n">
        <v>39.5</v>
      </c>
      <c r="M156" t="n">
        <v>2</v>
      </c>
      <c r="N156" t="n">
        <v>120.06</v>
      </c>
      <c r="O156" t="n">
        <v>44648.55</v>
      </c>
      <c r="P156" t="n">
        <v>133.92</v>
      </c>
      <c r="Q156" t="n">
        <v>198.05</v>
      </c>
      <c r="R156" t="n">
        <v>29.14</v>
      </c>
      <c r="S156" t="n">
        <v>21.27</v>
      </c>
      <c r="T156" t="n">
        <v>1237.16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274.205254003355</v>
      </c>
      <c r="AB156" t="n">
        <v>375.1797256094289</v>
      </c>
      <c r="AC156" t="n">
        <v>339.3730991653163</v>
      </c>
      <c r="AD156" t="n">
        <v>274205.254003355</v>
      </c>
      <c r="AE156" t="n">
        <v>375179.7256094289</v>
      </c>
      <c r="AF156" t="n">
        <v>3.269003355460896e-06</v>
      </c>
      <c r="AG156" t="n">
        <v>9.565972222222221</v>
      </c>
      <c r="AH156" t="n">
        <v>339373.0991653163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9.0671</v>
      </c>
      <c r="E157" t="n">
        <v>11.03</v>
      </c>
      <c r="F157" t="n">
        <v>7.92</v>
      </c>
      <c r="G157" t="n">
        <v>118.78</v>
      </c>
      <c r="H157" t="n">
        <v>1.96</v>
      </c>
      <c r="I157" t="n">
        <v>4</v>
      </c>
      <c r="J157" t="n">
        <v>360.78</v>
      </c>
      <c r="K157" t="n">
        <v>60.56</v>
      </c>
      <c r="L157" t="n">
        <v>39.75</v>
      </c>
      <c r="M157" t="n">
        <v>2</v>
      </c>
      <c r="N157" t="n">
        <v>120.47</v>
      </c>
      <c r="O157" t="n">
        <v>44730.35</v>
      </c>
      <c r="P157" t="n">
        <v>134.18</v>
      </c>
      <c r="Q157" t="n">
        <v>198.05</v>
      </c>
      <c r="R157" t="n">
        <v>29.37</v>
      </c>
      <c r="S157" t="n">
        <v>21.27</v>
      </c>
      <c r="T157" t="n">
        <v>1355.47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274.4631981180088</v>
      </c>
      <c r="AB157" t="n">
        <v>375.5326561267893</v>
      </c>
      <c r="AC157" t="n">
        <v>339.692346489441</v>
      </c>
      <c r="AD157" t="n">
        <v>274463.1981180088</v>
      </c>
      <c r="AE157" t="n">
        <v>375532.6561267893</v>
      </c>
      <c r="AF157" t="n">
        <v>3.266949599274699e-06</v>
      </c>
      <c r="AG157" t="n">
        <v>9.574652777777779</v>
      </c>
      <c r="AH157" t="n">
        <v>339692.346489441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9.068199999999999</v>
      </c>
      <c r="E158" t="n">
        <v>11.03</v>
      </c>
      <c r="F158" t="n">
        <v>7.92</v>
      </c>
      <c r="G158" t="n">
        <v>118.76</v>
      </c>
      <c r="H158" t="n">
        <v>1.97</v>
      </c>
      <c r="I158" t="n">
        <v>4</v>
      </c>
      <c r="J158" t="n">
        <v>361.44</v>
      </c>
      <c r="K158" t="n">
        <v>60.56</v>
      </c>
      <c r="L158" t="n">
        <v>40</v>
      </c>
      <c r="M158" t="n">
        <v>2</v>
      </c>
      <c r="N158" t="n">
        <v>120.89</v>
      </c>
      <c r="O158" t="n">
        <v>44812.39</v>
      </c>
      <c r="P158" t="n">
        <v>134.16</v>
      </c>
      <c r="Q158" t="n">
        <v>198.05</v>
      </c>
      <c r="R158" t="n">
        <v>29.31</v>
      </c>
      <c r="S158" t="n">
        <v>21.27</v>
      </c>
      <c r="T158" t="n">
        <v>1320.66</v>
      </c>
      <c r="U158" t="n">
        <v>0.73</v>
      </c>
      <c r="V158" t="n">
        <v>0.77</v>
      </c>
      <c r="W158" t="n">
        <v>0.11</v>
      </c>
      <c r="X158" t="n">
        <v>0.06</v>
      </c>
      <c r="Y158" t="n">
        <v>1</v>
      </c>
      <c r="Z158" t="n">
        <v>10</v>
      </c>
      <c r="AA158" t="n">
        <v>274.4381282378268</v>
      </c>
      <c r="AB158" t="n">
        <v>375.4983544107193</v>
      </c>
      <c r="AC158" t="n">
        <v>339.6613184810099</v>
      </c>
      <c r="AD158" t="n">
        <v>274438.1282378269</v>
      </c>
      <c r="AE158" t="n">
        <v>375498.3544107194</v>
      </c>
      <c r="AF158" t="n">
        <v>3.267345938187825e-06</v>
      </c>
      <c r="AG158" t="n">
        <v>9.574652777777779</v>
      </c>
      <c r="AH158" t="n">
        <v>339661.3184810099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9.123200000000001</v>
      </c>
      <c r="E2" t="n">
        <v>10.96</v>
      </c>
      <c r="F2" t="n">
        <v>8.609999999999999</v>
      </c>
      <c r="G2" t="n">
        <v>12.91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38</v>
      </c>
      <c r="N2" t="n">
        <v>6.84</v>
      </c>
      <c r="O2" t="n">
        <v>7851.41</v>
      </c>
      <c r="P2" t="n">
        <v>53.81</v>
      </c>
      <c r="Q2" t="n">
        <v>198.1</v>
      </c>
      <c r="R2" t="n">
        <v>50.71</v>
      </c>
      <c r="S2" t="n">
        <v>21.27</v>
      </c>
      <c r="T2" t="n">
        <v>11842.92</v>
      </c>
      <c r="U2" t="n">
        <v>0.42</v>
      </c>
      <c r="V2" t="n">
        <v>0.71</v>
      </c>
      <c r="W2" t="n">
        <v>0.17</v>
      </c>
      <c r="X2" t="n">
        <v>0.76</v>
      </c>
      <c r="Y2" t="n">
        <v>1</v>
      </c>
      <c r="Z2" t="n">
        <v>10</v>
      </c>
      <c r="AA2" t="n">
        <v>181.1157439510932</v>
      </c>
      <c r="AB2" t="n">
        <v>247.8105511364714</v>
      </c>
      <c r="AC2" t="n">
        <v>224.1598599403715</v>
      </c>
      <c r="AD2" t="n">
        <v>181115.7439510932</v>
      </c>
      <c r="AE2" t="n">
        <v>247810.5511364714</v>
      </c>
      <c r="AF2" t="n">
        <v>5.00304714325335e-06</v>
      </c>
      <c r="AG2" t="n">
        <v>9.513888888888889</v>
      </c>
      <c r="AH2" t="n">
        <v>224159.8599403715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9.337300000000001</v>
      </c>
      <c r="E3" t="n">
        <v>10.71</v>
      </c>
      <c r="F3" t="n">
        <v>8.48</v>
      </c>
      <c r="G3" t="n">
        <v>16.42</v>
      </c>
      <c r="H3" t="n">
        <v>0.35</v>
      </c>
      <c r="I3" t="n">
        <v>31</v>
      </c>
      <c r="J3" t="n">
        <v>62.05</v>
      </c>
      <c r="K3" t="n">
        <v>28.92</v>
      </c>
      <c r="L3" t="n">
        <v>1.25</v>
      </c>
      <c r="M3" t="n">
        <v>29</v>
      </c>
      <c r="N3" t="n">
        <v>6.88</v>
      </c>
      <c r="O3" t="n">
        <v>7887.12</v>
      </c>
      <c r="P3" t="n">
        <v>52.35</v>
      </c>
      <c r="Q3" t="n">
        <v>198.05</v>
      </c>
      <c r="R3" t="n">
        <v>47.04</v>
      </c>
      <c r="S3" t="n">
        <v>21.27</v>
      </c>
      <c r="T3" t="n">
        <v>10050.93</v>
      </c>
      <c r="U3" t="n">
        <v>0.45</v>
      </c>
      <c r="V3" t="n">
        <v>0.72</v>
      </c>
      <c r="W3" t="n">
        <v>0.16</v>
      </c>
      <c r="X3" t="n">
        <v>0.63</v>
      </c>
      <c r="Y3" t="n">
        <v>1</v>
      </c>
      <c r="Z3" t="n">
        <v>10</v>
      </c>
      <c r="AA3" t="n">
        <v>178.8056600190381</v>
      </c>
      <c r="AB3" t="n">
        <v>244.6497923869248</v>
      </c>
      <c r="AC3" t="n">
        <v>221.3007595697277</v>
      </c>
      <c r="AD3" t="n">
        <v>178805.6600190381</v>
      </c>
      <c r="AE3" t="n">
        <v>244649.7923869248</v>
      </c>
      <c r="AF3" t="n">
        <v>5.120456867184705e-06</v>
      </c>
      <c r="AG3" t="n">
        <v>9.296875</v>
      </c>
      <c r="AH3" t="n">
        <v>221300.7595697278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9.505000000000001</v>
      </c>
      <c r="E4" t="n">
        <v>10.52</v>
      </c>
      <c r="F4" t="n">
        <v>8.359999999999999</v>
      </c>
      <c r="G4" t="n">
        <v>19.3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50.97</v>
      </c>
      <c r="Q4" t="n">
        <v>198.08</v>
      </c>
      <c r="R4" t="n">
        <v>43.35</v>
      </c>
      <c r="S4" t="n">
        <v>21.27</v>
      </c>
      <c r="T4" t="n">
        <v>8232.33</v>
      </c>
      <c r="U4" t="n">
        <v>0.49</v>
      </c>
      <c r="V4" t="n">
        <v>0.73</v>
      </c>
      <c r="W4" t="n">
        <v>0.15</v>
      </c>
      <c r="X4" t="n">
        <v>0.51</v>
      </c>
      <c r="Y4" t="n">
        <v>1</v>
      </c>
      <c r="Z4" t="n">
        <v>10</v>
      </c>
      <c r="AA4" t="n">
        <v>168.4001225867126</v>
      </c>
      <c r="AB4" t="n">
        <v>230.4124770121114</v>
      </c>
      <c r="AC4" t="n">
        <v>208.4222335920844</v>
      </c>
      <c r="AD4" t="n">
        <v>168400.1225867126</v>
      </c>
      <c r="AE4" t="n">
        <v>230412.4770121114</v>
      </c>
      <c r="AF4" t="n">
        <v>5.212421419745603e-06</v>
      </c>
      <c r="AG4" t="n">
        <v>9.131944444444445</v>
      </c>
      <c r="AH4" t="n">
        <v>208422.2335920844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9.642200000000001</v>
      </c>
      <c r="E5" t="n">
        <v>10.37</v>
      </c>
      <c r="F5" t="n">
        <v>8.27</v>
      </c>
      <c r="G5" t="n">
        <v>22.55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20</v>
      </c>
      <c r="N5" t="n">
        <v>6.96</v>
      </c>
      <c r="O5" t="n">
        <v>7958.6</v>
      </c>
      <c r="P5" t="n">
        <v>49.85</v>
      </c>
      <c r="Q5" t="n">
        <v>198.07</v>
      </c>
      <c r="R5" t="n">
        <v>40.34</v>
      </c>
      <c r="S5" t="n">
        <v>21.27</v>
      </c>
      <c r="T5" t="n">
        <v>6748.61</v>
      </c>
      <c r="U5" t="n">
        <v>0.53</v>
      </c>
      <c r="V5" t="n">
        <v>0.73</v>
      </c>
      <c r="W5" t="n">
        <v>0.14</v>
      </c>
      <c r="X5" t="n">
        <v>0.42</v>
      </c>
      <c r="Y5" t="n">
        <v>1</v>
      </c>
      <c r="Z5" t="n">
        <v>10</v>
      </c>
      <c r="AA5" t="n">
        <v>167.0132629496432</v>
      </c>
      <c r="AB5" t="n">
        <v>228.514914472745</v>
      </c>
      <c r="AC5" t="n">
        <v>206.7057717582288</v>
      </c>
      <c r="AD5" t="n">
        <v>167013.2629496432</v>
      </c>
      <c r="AE5" t="n">
        <v>228514.914472745</v>
      </c>
      <c r="AF5" t="n">
        <v>5.287660159228938e-06</v>
      </c>
      <c r="AG5" t="n">
        <v>9.001736111111111</v>
      </c>
      <c r="AH5" t="n">
        <v>206705.7717582288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9.786099999999999</v>
      </c>
      <c r="E6" t="n">
        <v>10.22</v>
      </c>
      <c r="F6" t="n">
        <v>8.16</v>
      </c>
      <c r="G6" t="n">
        <v>25.76</v>
      </c>
      <c r="H6" t="n">
        <v>0.55</v>
      </c>
      <c r="I6" t="n">
        <v>19</v>
      </c>
      <c r="J6" t="n">
        <v>62.92</v>
      </c>
      <c r="K6" t="n">
        <v>28.92</v>
      </c>
      <c r="L6" t="n">
        <v>2</v>
      </c>
      <c r="M6" t="n">
        <v>17</v>
      </c>
      <c r="N6" t="n">
        <v>7</v>
      </c>
      <c r="O6" t="n">
        <v>7994.37</v>
      </c>
      <c r="P6" t="n">
        <v>48.32</v>
      </c>
      <c r="Q6" t="n">
        <v>198.05</v>
      </c>
      <c r="R6" t="n">
        <v>36.48</v>
      </c>
      <c r="S6" t="n">
        <v>21.27</v>
      </c>
      <c r="T6" t="n">
        <v>4833.9</v>
      </c>
      <c r="U6" t="n">
        <v>0.58</v>
      </c>
      <c r="V6" t="n">
        <v>0.74</v>
      </c>
      <c r="W6" t="n">
        <v>0.14</v>
      </c>
      <c r="X6" t="n">
        <v>0.31</v>
      </c>
      <c r="Y6" t="n">
        <v>1</v>
      </c>
      <c r="Z6" t="n">
        <v>10</v>
      </c>
      <c r="AA6" t="n">
        <v>165.2075069917734</v>
      </c>
      <c r="AB6" t="n">
        <v>226.0441995068583</v>
      </c>
      <c r="AC6" t="n">
        <v>204.4708583610154</v>
      </c>
      <c r="AD6" t="n">
        <v>165207.5069917734</v>
      </c>
      <c r="AE6" t="n">
        <v>226044.1995068583</v>
      </c>
      <c r="AF6" t="n">
        <v>5.366573093716195e-06</v>
      </c>
      <c r="AG6" t="n">
        <v>8.871527777777779</v>
      </c>
      <c r="AH6" t="n">
        <v>204470.8583610154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9.7821</v>
      </c>
      <c r="E7" t="n">
        <v>10.22</v>
      </c>
      <c r="F7" t="n">
        <v>8.19</v>
      </c>
      <c r="G7" t="n">
        <v>28.91</v>
      </c>
      <c r="H7" t="n">
        <v>0.62</v>
      </c>
      <c r="I7" t="n">
        <v>17</v>
      </c>
      <c r="J7" t="n">
        <v>63.21</v>
      </c>
      <c r="K7" t="n">
        <v>28.92</v>
      </c>
      <c r="L7" t="n">
        <v>2.25</v>
      </c>
      <c r="M7" t="n">
        <v>15</v>
      </c>
      <c r="N7" t="n">
        <v>7.04</v>
      </c>
      <c r="O7" t="n">
        <v>8030.17</v>
      </c>
      <c r="P7" t="n">
        <v>48</v>
      </c>
      <c r="Q7" t="n">
        <v>198.05</v>
      </c>
      <c r="R7" t="n">
        <v>37.83</v>
      </c>
      <c r="S7" t="n">
        <v>21.27</v>
      </c>
      <c r="T7" t="n">
        <v>5518.71</v>
      </c>
      <c r="U7" t="n">
        <v>0.5600000000000001</v>
      </c>
      <c r="V7" t="n">
        <v>0.74</v>
      </c>
      <c r="W7" t="n">
        <v>0.14</v>
      </c>
      <c r="X7" t="n">
        <v>0.34</v>
      </c>
      <c r="Y7" t="n">
        <v>1</v>
      </c>
      <c r="Z7" t="n">
        <v>10</v>
      </c>
      <c r="AA7" t="n">
        <v>165.093425592602</v>
      </c>
      <c r="AB7" t="n">
        <v>225.8881083035959</v>
      </c>
      <c r="AC7" t="n">
        <v>204.3296642831169</v>
      </c>
      <c r="AD7" t="n">
        <v>165093.425592602</v>
      </c>
      <c r="AE7" t="n">
        <v>225888.1083035959</v>
      </c>
      <c r="AF7" t="n">
        <v>5.364379544460123e-06</v>
      </c>
      <c r="AG7" t="n">
        <v>8.871527777777779</v>
      </c>
      <c r="AH7" t="n">
        <v>204329.6642831169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9.858700000000001</v>
      </c>
      <c r="E8" t="n">
        <v>10.14</v>
      </c>
      <c r="F8" t="n">
        <v>8.140000000000001</v>
      </c>
      <c r="G8" t="n">
        <v>32.56</v>
      </c>
      <c r="H8" t="n">
        <v>0.6899999999999999</v>
      </c>
      <c r="I8" t="n">
        <v>15</v>
      </c>
      <c r="J8" t="n">
        <v>63.5</v>
      </c>
      <c r="K8" t="n">
        <v>28.92</v>
      </c>
      <c r="L8" t="n">
        <v>2.5</v>
      </c>
      <c r="M8" t="n">
        <v>13</v>
      </c>
      <c r="N8" t="n">
        <v>7.08</v>
      </c>
      <c r="O8" t="n">
        <v>8065.98</v>
      </c>
      <c r="P8" t="n">
        <v>46.76</v>
      </c>
      <c r="Q8" t="n">
        <v>198.05</v>
      </c>
      <c r="R8" t="n">
        <v>36.18</v>
      </c>
      <c r="S8" t="n">
        <v>21.27</v>
      </c>
      <c r="T8" t="n">
        <v>4703.33</v>
      </c>
      <c r="U8" t="n">
        <v>0.59</v>
      </c>
      <c r="V8" t="n">
        <v>0.75</v>
      </c>
      <c r="W8" t="n">
        <v>0.13</v>
      </c>
      <c r="X8" t="n">
        <v>0.29</v>
      </c>
      <c r="Y8" t="n">
        <v>1</v>
      </c>
      <c r="Z8" t="n">
        <v>10</v>
      </c>
      <c r="AA8" t="n">
        <v>164.0215822700339</v>
      </c>
      <c r="AB8" t="n">
        <v>224.4215649832689</v>
      </c>
      <c r="AC8" t="n">
        <v>203.003085798975</v>
      </c>
      <c r="AD8" t="n">
        <v>164021.5822700339</v>
      </c>
      <c r="AE8" t="n">
        <v>224421.5649832689</v>
      </c>
      <c r="AF8" t="n">
        <v>5.406386012713938e-06</v>
      </c>
      <c r="AG8" t="n">
        <v>8.802083333333334</v>
      </c>
      <c r="AH8" t="n">
        <v>203003.085798975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9.946400000000001</v>
      </c>
      <c r="E9" t="n">
        <v>10.05</v>
      </c>
      <c r="F9" t="n">
        <v>8.08</v>
      </c>
      <c r="G9" t="n">
        <v>37.28</v>
      </c>
      <c r="H9" t="n">
        <v>0.75</v>
      </c>
      <c r="I9" t="n">
        <v>13</v>
      </c>
      <c r="J9" t="n">
        <v>63.79</v>
      </c>
      <c r="K9" t="n">
        <v>28.92</v>
      </c>
      <c r="L9" t="n">
        <v>2.75</v>
      </c>
      <c r="M9" t="n">
        <v>11</v>
      </c>
      <c r="N9" t="n">
        <v>7.12</v>
      </c>
      <c r="O9" t="n">
        <v>8101.81</v>
      </c>
      <c r="P9" t="n">
        <v>45.83</v>
      </c>
      <c r="Q9" t="n">
        <v>198.09</v>
      </c>
      <c r="R9" t="n">
        <v>34.19</v>
      </c>
      <c r="S9" t="n">
        <v>21.27</v>
      </c>
      <c r="T9" t="n">
        <v>3715.5</v>
      </c>
      <c r="U9" t="n">
        <v>0.62</v>
      </c>
      <c r="V9" t="n">
        <v>0.75</v>
      </c>
      <c r="W9" t="n">
        <v>0.13</v>
      </c>
      <c r="X9" t="n">
        <v>0.22</v>
      </c>
      <c r="Y9" t="n">
        <v>1</v>
      </c>
      <c r="Z9" t="n">
        <v>10</v>
      </c>
      <c r="AA9" t="n">
        <v>163.0783087486469</v>
      </c>
      <c r="AB9" t="n">
        <v>223.1309365370172</v>
      </c>
      <c r="AC9" t="n">
        <v>201.8356331202247</v>
      </c>
      <c r="AD9" t="n">
        <v>163078.308748647</v>
      </c>
      <c r="AE9" t="n">
        <v>223130.9365370172</v>
      </c>
      <c r="AF9" t="n">
        <v>5.454479580153358e-06</v>
      </c>
      <c r="AG9" t="n">
        <v>8.723958333333334</v>
      </c>
      <c r="AH9" t="n">
        <v>201835.6331202247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9.9519</v>
      </c>
      <c r="E10" t="n">
        <v>10.05</v>
      </c>
      <c r="F10" t="n">
        <v>8.09</v>
      </c>
      <c r="G10" t="n">
        <v>40.43</v>
      </c>
      <c r="H10" t="n">
        <v>0.8100000000000001</v>
      </c>
      <c r="I10" t="n">
        <v>12</v>
      </c>
      <c r="J10" t="n">
        <v>64.08</v>
      </c>
      <c r="K10" t="n">
        <v>28.92</v>
      </c>
      <c r="L10" t="n">
        <v>3</v>
      </c>
      <c r="M10" t="n">
        <v>10</v>
      </c>
      <c r="N10" t="n">
        <v>7.16</v>
      </c>
      <c r="O10" t="n">
        <v>8137.65</v>
      </c>
      <c r="P10" t="n">
        <v>45.01</v>
      </c>
      <c r="Q10" t="n">
        <v>198.06</v>
      </c>
      <c r="R10" t="n">
        <v>34.62</v>
      </c>
      <c r="S10" t="n">
        <v>21.27</v>
      </c>
      <c r="T10" t="n">
        <v>3937.78</v>
      </c>
      <c r="U10" t="n">
        <v>0.61</v>
      </c>
      <c r="V10" t="n">
        <v>0.75</v>
      </c>
      <c r="W10" t="n">
        <v>0.12</v>
      </c>
      <c r="X10" t="n">
        <v>0.23</v>
      </c>
      <c r="Y10" t="n">
        <v>1</v>
      </c>
      <c r="Z10" t="n">
        <v>10</v>
      </c>
      <c r="AA10" t="n">
        <v>162.6246911743905</v>
      </c>
      <c r="AB10" t="n">
        <v>222.5102769597249</v>
      </c>
      <c r="AC10" t="n">
        <v>201.2742084218878</v>
      </c>
      <c r="AD10" t="n">
        <v>162624.6911743905</v>
      </c>
      <c r="AE10" t="n">
        <v>222510.2769597249</v>
      </c>
      <c r="AF10" t="n">
        <v>5.457495710380459e-06</v>
      </c>
      <c r="AG10" t="n">
        <v>8.723958333333334</v>
      </c>
      <c r="AH10" t="n">
        <v>201274.2084218878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9.9917</v>
      </c>
      <c r="E11" t="n">
        <v>10.01</v>
      </c>
      <c r="F11" t="n">
        <v>8.06</v>
      </c>
      <c r="G11" t="n">
        <v>43.96</v>
      </c>
      <c r="H11" t="n">
        <v>0.88</v>
      </c>
      <c r="I11" t="n">
        <v>11</v>
      </c>
      <c r="J11" t="n">
        <v>64.38</v>
      </c>
      <c r="K11" t="n">
        <v>28.92</v>
      </c>
      <c r="L11" t="n">
        <v>3.25</v>
      </c>
      <c r="M11" t="n">
        <v>9</v>
      </c>
      <c r="N11" t="n">
        <v>7.2</v>
      </c>
      <c r="O11" t="n">
        <v>8173.52</v>
      </c>
      <c r="P11" t="n">
        <v>44.11</v>
      </c>
      <c r="Q11" t="n">
        <v>198.06</v>
      </c>
      <c r="R11" t="n">
        <v>33.7</v>
      </c>
      <c r="S11" t="n">
        <v>21.27</v>
      </c>
      <c r="T11" t="n">
        <v>3481.38</v>
      </c>
      <c r="U11" t="n">
        <v>0.63</v>
      </c>
      <c r="V11" t="n">
        <v>0.75</v>
      </c>
      <c r="W11" t="n">
        <v>0.13</v>
      </c>
      <c r="X11" t="n">
        <v>0.21</v>
      </c>
      <c r="Y11" t="n">
        <v>1</v>
      </c>
      <c r="Z11" t="n">
        <v>10</v>
      </c>
      <c r="AA11" t="n">
        <v>161.9394977701222</v>
      </c>
      <c r="AB11" t="n">
        <v>221.5727651154059</v>
      </c>
      <c r="AC11" t="n">
        <v>200.4261713921842</v>
      </c>
      <c r="AD11" t="n">
        <v>161939.4977701222</v>
      </c>
      <c r="AE11" t="n">
        <v>221572.7651154059</v>
      </c>
      <c r="AF11" t="n">
        <v>5.479321525478394e-06</v>
      </c>
      <c r="AG11" t="n">
        <v>8.689236111111111</v>
      </c>
      <c r="AH11" t="n">
        <v>200426.1713921842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10.0337</v>
      </c>
      <c r="E12" t="n">
        <v>9.970000000000001</v>
      </c>
      <c r="F12" t="n">
        <v>8.029999999999999</v>
      </c>
      <c r="G12" t="n">
        <v>48.19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6</v>
      </c>
      <c r="N12" t="n">
        <v>7.24</v>
      </c>
      <c r="O12" t="n">
        <v>8209.41</v>
      </c>
      <c r="P12" t="n">
        <v>43.49</v>
      </c>
      <c r="Q12" t="n">
        <v>198.05</v>
      </c>
      <c r="R12" t="n">
        <v>32.75</v>
      </c>
      <c r="S12" t="n">
        <v>21.27</v>
      </c>
      <c r="T12" t="n">
        <v>3012.3</v>
      </c>
      <c r="U12" t="n">
        <v>0.65</v>
      </c>
      <c r="V12" t="n">
        <v>0.76</v>
      </c>
      <c r="W12" t="n">
        <v>0.13</v>
      </c>
      <c r="X12" t="n">
        <v>0.18</v>
      </c>
      <c r="Y12" t="n">
        <v>1</v>
      </c>
      <c r="Z12" t="n">
        <v>10</v>
      </c>
      <c r="AA12" t="n">
        <v>161.4037375040888</v>
      </c>
      <c r="AB12" t="n">
        <v>220.8397142833446</v>
      </c>
      <c r="AC12" t="n">
        <v>199.7630819026913</v>
      </c>
      <c r="AD12" t="n">
        <v>161403.7375040888</v>
      </c>
      <c r="AE12" t="n">
        <v>220839.7142833446</v>
      </c>
      <c r="AF12" t="n">
        <v>5.50235379266717e-06</v>
      </c>
      <c r="AG12" t="n">
        <v>8.654513888888889</v>
      </c>
      <c r="AH12" t="n">
        <v>199763.0819026913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10.0564</v>
      </c>
      <c r="E13" t="n">
        <v>9.94</v>
      </c>
      <c r="F13" t="n">
        <v>8.01</v>
      </c>
      <c r="G13" t="n">
        <v>48.05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5</v>
      </c>
      <c r="N13" t="n">
        <v>7.28</v>
      </c>
      <c r="O13" t="n">
        <v>8245.32</v>
      </c>
      <c r="P13" t="n">
        <v>42.93</v>
      </c>
      <c r="Q13" t="n">
        <v>198.05</v>
      </c>
      <c r="R13" t="n">
        <v>31.96</v>
      </c>
      <c r="S13" t="n">
        <v>21.27</v>
      </c>
      <c r="T13" t="n">
        <v>2618.34</v>
      </c>
      <c r="U13" t="n">
        <v>0.67</v>
      </c>
      <c r="V13" t="n">
        <v>0.76</v>
      </c>
      <c r="W13" t="n">
        <v>0.13</v>
      </c>
      <c r="X13" t="n">
        <v>0.16</v>
      </c>
      <c r="Y13" t="n">
        <v>1</v>
      </c>
      <c r="Z13" t="n">
        <v>10</v>
      </c>
      <c r="AA13" t="n">
        <v>160.9884794612726</v>
      </c>
      <c r="AB13" t="n">
        <v>220.2715399092718</v>
      </c>
      <c r="AC13" t="n">
        <v>199.2491332934421</v>
      </c>
      <c r="AD13" t="n">
        <v>160988.4794612726</v>
      </c>
      <c r="AE13" t="n">
        <v>220271.5399092718</v>
      </c>
      <c r="AF13" t="n">
        <v>5.51480218469539e-06</v>
      </c>
      <c r="AG13" t="n">
        <v>8.628472222222221</v>
      </c>
      <c r="AH13" t="n">
        <v>199249.1332934421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10.0663</v>
      </c>
      <c r="E14" t="n">
        <v>9.93</v>
      </c>
      <c r="F14" t="n">
        <v>8.01</v>
      </c>
      <c r="G14" t="n">
        <v>53.42</v>
      </c>
      <c r="H14" t="n">
        <v>1.07</v>
      </c>
      <c r="I14" t="n">
        <v>9</v>
      </c>
      <c r="J14" t="n">
        <v>65.25</v>
      </c>
      <c r="K14" t="n">
        <v>28.92</v>
      </c>
      <c r="L14" t="n">
        <v>4</v>
      </c>
      <c r="M14" t="n">
        <v>2</v>
      </c>
      <c r="N14" t="n">
        <v>7.33</v>
      </c>
      <c r="O14" t="n">
        <v>8281.25</v>
      </c>
      <c r="P14" t="n">
        <v>42.5</v>
      </c>
      <c r="Q14" t="n">
        <v>198.05</v>
      </c>
      <c r="R14" t="n">
        <v>32.03</v>
      </c>
      <c r="S14" t="n">
        <v>21.27</v>
      </c>
      <c r="T14" t="n">
        <v>2658.65</v>
      </c>
      <c r="U14" t="n">
        <v>0.66</v>
      </c>
      <c r="V14" t="n">
        <v>0.76</v>
      </c>
      <c r="W14" t="n">
        <v>0.13</v>
      </c>
      <c r="X14" t="n">
        <v>0.16</v>
      </c>
      <c r="Y14" t="n">
        <v>1</v>
      </c>
      <c r="Z14" t="n">
        <v>10</v>
      </c>
      <c r="AA14" t="n">
        <v>160.7209966887515</v>
      </c>
      <c r="AB14" t="n">
        <v>219.9055581794016</v>
      </c>
      <c r="AC14" t="n">
        <v>198.9180803462119</v>
      </c>
      <c r="AD14" t="n">
        <v>160720.9966887515</v>
      </c>
      <c r="AE14" t="n">
        <v>219905.5581794016</v>
      </c>
      <c r="AF14" t="n">
        <v>5.520231219104172e-06</v>
      </c>
      <c r="AG14" t="n">
        <v>8.619791666666666</v>
      </c>
      <c r="AH14" t="n">
        <v>198918.0803462119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10.0601</v>
      </c>
      <c r="E15" t="n">
        <v>9.94</v>
      </c>
      <c r="F15" t="n">
        <v>8.02</v>
      </c>
      <c r="G15" t="n">
        <v>53.46</v>
      </c>
      <c r="H15" t="n">
        <v>1.13</v>
      </c>
      <c r="I15" t="n">
        <v>9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42.75</v>
      </c>
      <c r="Q15" t="n">
        <v>198.07</v>
      </c>
      <c r="R15" t="n">
        <v>32.12</v>
      </c>
      <c r="S15" t="n">
        <v>21.27</v>
      </c>
      <c r="T15" t="n">
        <v>2702.37</v>
      </c>
      <c r="U15" t="n">
        <v>0.66</v>
      </c>
      <c r="V15" t="n">
        <v>0.76</v>
      </c>
      <c r="W15" t="n">
        <v>0.13</v>
      </c>
      <c r="X15" t="n">
        <v>0.17</v>
      </c>
      <c r="Y15" t="n">
        <v>1</v>
      </c>
      <c r="Z15" t="n">
        <v>10</v>
      </c>
      <c r="AA15" t="n">
        <v>160.8934590627051</v>
      </c>
      <c r="AB15" t="n">
        <v>220.1415288079477</v>
      </c>
      <c r="AC15" t="n">
        <v>199.1315302691566</v>
      </c>
      <c r="AD15" t="n">
        <v>160893.4590627051</v>
      </c>
      <c r="AE15" t="n">
        <v>220141.5288079476</v>
      </c>
      <c r="AF15" t="n">
        <v>5.516831217757259e-06</v>
      </c>
      <c r="AG15" t="n">
        <v>8.628472222222221</v>
      </c>
      <c r="AH15" t="n">
        <v>199131.5302691566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6.6751</v>
      </c>
      <c r="E2" t="n">
        <v>14.98</v>
      </c>
      <c r="F2" t="n">
        <v>9.630000000000001</v>
      </c>
      <c r="G2" t="n">
        <v>6.56</v>
      </c>
      <c r="H2" t="n">
        <v>0.11</v>
      </c>
      <c r="I2" t="n">
        <v>88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121.35</v>
      </c>
      <c r="Q2" t="n">
        <v>198.12</v>
      </c>
      <c r="R2" t="n">
        <v>82.59999999999999</v>
      </c>
      <c r="S2" t="n">
        <v>21.27</v>
      </c>
      <c r="T2" t="n">
        <v>27546.39</v>
      </c>
      <c r="U2" t="n">
        <v>0.26</v>
      </c>
      <c r="V2" t="n">
        <v>0.63</v>
      </c>
      <c r="W2" t="n">
        <v>0.24</v>
      </c>
      <c r="X2" t="n">
        <v>1.77</v>
      </c>
      <c r="Y2" t="n">
        <v>1</v>
      </c>
      <c r="Z2" t="n">
        <v>10</v>
      </c>
      <c r="AA2" t="n">
        <v>341.8261991610055</v>
      </c>
      <c r="AB2" t="n">
        <v>467.7016859996811</v>
      </c>
      <c r="AC2" t="n">
        <v>423.0648935113098</v>
      </c>
      <c r="AD2" t="n">
        <v>341826.1991610056</v>
      </c>
      <c r="AE2" t="n">
        <v>467701.6859996811</v>
      </c>
      <c r="AF2" t="n">
        <v>2.748162346729644e-06</v>
      </c>
      <c r="AG2" t="n">
        <v>13.00347222222222</v>
      </c>
      <c r="AH2" t="n">
        <v>423064.8935113098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7.2046</v>
      </c>
      <c r="E3" t="n">
        <v>13.88</v>
      </c>
      <c r="F3" t="n">
        <v>9.199999999999999</v>
      </c>
      <c r="G3" t="n">
        <v>8.119999999999999</v>
      </c>
      <c r="H3" t="n">
        <v>0.13</v>
      </c>
      <c r="I3" t="n">
        <v>68</v>
      </c>
      <c r="J3" t="n">
        <v>168.25</v>
      </c>
      <c r="K3" t="n">
        <v>51.39</v>
      </c>
      <c r="L3" t="n">
        <v>1.25</v>
      </c>
      <c r="M3" t="n">
        <v>66</v>
      </c>
      <c r="N3" t="n">
        <v>30.6</v>
      </c>
      <c r="O3" t="n">
        <v>20984.25</v>
      </c>
      <c r="P3" t="n">
        <v>115.75</v>
      </c>
      <c r="Q3" t="n">
        <v>198.13</v>
      </c>
      <c r="R3" t="n">
        <v>69.39</v>
      </c>
      <c r="S3" t="n">
        <v>21.27</v>
      </c>
      <c r="T3" t="n">
        <v>21041.09</v>
      </c>
      <c r="U3" t="n">
        <v>0.31</v>
      </c>
      <c r="V3" t="n">
        <v>0.66</v>
      </c>
      <c r="W3" t="n">
        <v>0.21</v>
      </c>
      <c r="X3" t="n">
        <v>1.35</v>
      </c>
      <c r="Y3" t="n">
        <v>1</v>
      </c>
      <c r="Z3" t="n">
        <v>10</v>
      </c>
      <c r="AA3" t="n">
        <v>315.7606040388869</v>
      </c>
      <c r="AB3" t="n">
        <v>432.0375888206997</v>
      </c>
      <c r="AC3" t="n">
        <v>390.8045277122156</v>
      </c>
      <c r="AD3" t="n">
        <v>315760.6040388869</v>
      </c>
      <c r="AE3" t="n">
        <v>432037.5888206997</v>
      </c>
      <c r="AF3" t="n">
        <v>2.966159374878038e-06</v>
      </c>
      <c r="AG3" t="n">
        <v>12.04861111111111</v>
      </c>
      <c r="AH3" t="n">
        <v>390804.5277122157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7.5884</v>
      </c>
      <c r="E4" t="n">
        <v>13.18</v>
      </c>
      <c r="F4" t="n">
        <v>8.94</v>
      </c>
      <c r="G4" t="n">
        <v>9.75</v>
      </c>
      <c r="H4" t="n">
        <v>0.16</v>
      </c>
      <c r="I4" t="n">
        <v>55</v>
      </c>
      <c r="J4" t="n">
        <v>168.61</v>
      </c>
      <c r="K4" t="n">
        <v>51.39</v>
      </c>
      <c r="L4" t="n">
        <v>1.5</v>
      </c>
      <c r="M4" t="n">
        <v>53</v>
      </c>
      <c r="N4" t="n">
        <v>30.71</v>
      </c>
      <c r="O4" t="n">
        <v>21028.94</v>
      </c>
      <c r="P4" t="n">
        <v>112.26</v>
      </c>
      <c r="Q4" t="n">
        <v>198.14</v>
      </c>
      <c r="R4" t="n">
        <v>61.04</v>
      </c>
      <c r="S4" t="n">
        <v>21.27</v>
      </c>
      <c r="T4" t="n">
        <v>16935.23</v>
      </c>
      <c r="U4" t="n">
        <v>0.35</v>
      </c>
      <c r="V4" t="n">
        <v>0.68</v>
      </c>
      <c r="W4" t="n">
        <v>0.2</v>
      </c>
      <c r="X4" t="n">
        <v>1.09</v>
      </c>
      <c r="Y4" t="n">
        <v>1</v>
      </c>
      <c r="Z4" t="n">
        <v>10</v>
      </c>
      <c r="AA4" t="n">
        <v>295.973226704665</v>
      </c>
      <c r="AB4" t="n">
        <v>404.9636261945397</v>
      </c>
      <c r="AC4" t="n">
        <v>366.3144660805511</v>
      </c>
      <c r="AD4" t="n">
        <v>295973.226704665</v>
      </c>
      <c r="AE4" t="n">
        <v>404963.6261945397</v>
      </c>
      <c r="AF4" t="n">
        <v>3.12417119622526e-06</v>
      </c>
      <c r="AG4" t="n">
        <v>11.44097222222222</v>
      </c>
      <c r="AH4" t="n">
        <v>366314.4660805512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7.8864</v>
      </c>
      <c r="E5" t="n">
        <v>12.68</v>
      </c>
      <c r="F5" t="n">
        <v>8.75</v>
      </c>
      <c r="G5" t="n">
        <v>11.41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109.6</v>
      </c>
      <c r="Q5" t="n">
        <v>198.05</v>
      </c>
      <c r="R5" t="n">
        <v>54.98</v>
      </c>
      <c r="S5" t="n">
        <v>21.27</v>
      </c>
      <c r="T5" t="n">
        <v>13947.82</v>
      </c>
      <c r="U5" t="n">
        <v>0.39</v>
      </c>
      <c r="V5" t="n">
        <v>0.6899999999999999</v>
      </c>
      <c r="W5" t="n">
        <v>0.18</v>
      </c>
      <c r="X5" t="n">
        <v>0.9</v>
      </c>
      <c r="Y5" t="n">
        <v>1</v>
      </c>
      <c r="Z5" t="n">
        <v>10</v>
      </c>
      <c r="AA5" t="n">
        <v>279.3440863625575</v>
      </c>
      <c r="AB5" t="n">
        <v>382.210902752573</v>
      </c>
      <c r="AC5" t="n">
        <v>345.7332306302379</v>
      </c>
      <c r="AD5" t="n">
        <v>279344.0863625575</v>
      </c>
      <c r="AE5" t="n">
        <v>382210.902752573</v>
      </c>
      <c r="AF5" t="n">
        <v>3.246858853237954e-06</v>
      </c>
      <c r="AG5" t="n">
        <v>11.00694444444444</v>
      </c>
      <c r="AH5" t="n">
        <v>345733.2306302378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8.1046</v>
      </c>
      <c r="E6" t="n">
        <v>12.34</v>
      </c>
      <c r="F6" t="n">
        <v>8.609999999999999</v>
      </c>
      <c r="G6" t="n">
        <v>12.92</v>
      </c>
      <c r="H6" t="n">
        <v>0.21</v>
      </c>
      <c r="I6" t="n">
        <v>40</v>
      </c>
      <c r="J6" t="n">
        <v>169.33</v>
      </c>
      <c r="K6" t="n">
        <v>51.39</v>
      </c>
      <c r="L6" t="n">
        <v>2</v>
      </c>
      <c r="M6" t="n">
        <v>38</v>
      </c>
      <c r="N6" t="n">
        <v>30.94</v>
      </c>
      <c r="O6" t="n">
        <v>21118.46</v>
      </c>
      <c r="P6" t="n">
        <v>107.71</v>
      </c>
      <c r="Q6" t="n">
        <v>198.1</v>
      </c>
      <c r="R6" t="n">
        <v>50.78</v>
      </c>
      <c r="S6" t="n">
        <v>21.27</v>
      </c>
      <c r="T6" t="n">
        <v>11877.72</v>
      </c>
      <c r="U6" t="n">
        <v>0.42</v>
      </c>
      <c r="V6" t="n">
        <v>0.71</v>
      </c>
      <c r="W6" t="n">
        <v>0.17</v>
      </c>
      <c r="X6" t="n">
        <v>0.76</v>
      </c>
      <c r="Y6" t="n">
        <v>1</v>
      </c>
      <c r="Z6" t="n">
        <v>10</v>
      </c>
      <c r="AA6" t="n">
        <v>274.6681199143116</v>
      </c>
      <c r="AB6" t="n">
        <v>375.8130391690025</v>
      </c>
      <c r="AC6" t="n">
        <v>339.9459701676253</v>
      </c>
      <c r="AD6" t="n">
        <v>274668.1199143116</v>
      </c>
      <c r="AE6" t="n">
        <v>375813.0391690025</v>
      </c>
      <c r="AF6" t="n">
        <v>3.336692567198255e-06</v>
      </c>
      <c r="AG6" t="n">
        <v>10.71180555555556</v>
      </c>
      <c r="AH6" t="n">
        <v>339945.9701676253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8.315799999999999</v>
      </c>
      <c r="E7" t="n">
        <v>12.03</v>
      </c>
      <c r="F7" t="n">
        <v>8.470000000000001</v>
      </c>
      <c r="G7" t="n">
        <v>14.51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105.62</v>
      </c>
      <c r="Q7" t="n">
        <v>198.05</v>
      </c>
      <c r="R7" t="n">
        <v>46.75</v>
      </c>
      <c r="S7" t="n">
        <v>21.27</v>
      </c>
      <c r="T7" t="n">
        <v>9887.940000000001</v>
      </c>
      <c r="U7" t="n">
        <v>0.45</v>
      </c>
      <c r="V7" t="n">
        <v>0.72</v>
      </c>
      <c r="W7" t="n">
        <v>0.14</v>
      </c>
      <c r="X7" t="n">
        <v>0.61</v>
      </c>
      <c r="Y7" t="n">
        <v>1</v>
      </c>
      <c r="Z7" t="n">
        <v>10</v>
      </c>
      <c r="AA7" t="n">
        <v>260.172533354389</v>
      </c>
      <c r="AB7" t="n">
        <v>355.979538137571</v>
      </c>
      <c r="AC7" t="n">
        <v>322.0053506381401</v>
      </c>
      <c r="AD7" t="n">
        <v>260172.533354389</v>
      </c>
      <c r="AE7" t="n">
        <v>355979.538137571</v>
      </c>
      <c r="AF7" t="n">
        <v>3.423644356329399e-06</v>
      </c>
      <c r="AG7" t="n">
        <v>10.44270833333333</v>
      </c>
      <c r="AH7" t="n">
        <v>322005.3506381401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8.3604</v>
      </c>
      <c r="E8" t="n">
        <v>11.96</v>
      </c>
      <c r="F8" t="n">
        <v>8.5</v>
      </c>
      <c r="G8" t="n">
        <v>15.95</v>
      </c>
      <c r="H8" t="n">
        <v>0.26</v>
      </c>
      <c r="I8" t="n">
        <v>32</v>
      </c>
      <c r="J8" t="n">
        <v>170.06</v>
      </c>
      <c r="K8" t="n">
        <v>51.39</v>
      </c>
      <c r="L8" t="n">
        <v>2.5</v>
      </c>
      <c r="M8" t="n">
        <v>30</v>
      </c>
      <c r="N8" t="n">
        <v>31.17</v>
      </c>
      <c r="O8" t="n">
        <v>21208.12</v>
      </c>
      <c r="P8" t="n">
        <v>105.97</v>
      </c>
      <c r="Q8" t="n">
        <v>198.06</v>
      </c>
      <c r="R8" t="n">
        <v>47.64</v>
      </c>
      <c r="S8" t="n">
        <v>21.27</v>
      </c>
      <c r="T8" t="n">
        <v>10347.06</v>
      </c>
      <c r="U8" t="n">
        <v>0.45</v>
      </c>
      <c r="V8" t="n">
        <v>0.71</v>
      </c>
      <c r="W8" t="n">
        <v>0.16</v>
      </c>
      <c r="X8" t="n">
        <v>0.65</v>
      </c>
      <c r="Y8" t="n">
        <v>1</v>
      </c>
      <c r="Z8" t="n">
        <v>10</v>
      </c>
      <c r="AA8" t="n">
        <v>259.984654963518</v>
      </c>
      <c r="AB8" t="n">
        <v>355.7224746345717</v>
      </c>
      <c r="AC8" t="n">
        <v>321.7728209150762</v>
      </c>
      <c r="AD8" t="n">
        <v>259984.6549635181</v>
      </c>
      <c r="AE8" t="n">
        <v>355722.4746345717</v>
      </c>
      <c r="AF8" t="n">
        <v>3.442006334526601e-06</v>
      </c>
      <c r="AG8" t="n">
        <v>10.38194444444444</v>
      </c>
      <c r="AH8" t="n">
        <v>321772.8209150762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8.485799999999999</v>
      </c>
      <c r="E9" t="n">
        <v>11.78</v>
      </c>
      <c r="F9" t="n">
        <v>8.43</v>
      </c>
      <c r="G9" t="n">
        <v>17.44</v>
      </c>
      <c r="H9" t="n">
        <v>0.29</v>
      </c>
      <c r="I9" t="n">
        <v>29</v>
      </c>
      <c r="J9" t="n">
        <v>170.42</v>
      </c>
      <c r="K9" t="n">
        <v>51.39</v>
      </c>
      <c r="L9" t="n">
        <v>2.75</v>
      </c>
      <c r="M9" t="n">
        <v>27</v>
      </c>
      <c r="N9" t="n">
        <v>31.28</v>
      </c>
      <c r="O9" t="n">
        <v>21253.01</v>
      </c>
      <c r="P9" t="n">
        <v>104.89</v>
      </c>
      <c r="Q9" t="n">
        <v>198.06</v>
      </c>
      <c r="R9" t="n">
        <v>45.31</v>
      </c>
      <c r="S9" t="n">
        <v>21.27</v>
      </c>
      <c r="T9" t="n">
        <v>9199.15</v>
      </c>
      <c r="U9" t="n">
        <v>0.47</v>
      </c>
      <c r="V9" t="n">
        <v>0.72</v>
      </c>
      <c r="W9" t="n">
        <v>0.15</v>
      </c>
      <c r="X9" t="n">
        <v>0.58</v>
      </c>
      <c r="Y9" t="n">
        <v>1</v>
      </c>
      <c r="Z9" t="n">
        <v>10</v>
      </c>
      <c r="AA9" t="n">
        <v>257.6802568558797</v>
      </c>
      <c r="AB9" t="n">
        <v>352.5694954806647</v>
      </c>
      <c r="AC9" t="n">
        <v>318.9207576664901</v>
      </c>
      <c r="AD9" t="n">
        <v>257680.2568558797</v>
      </c>
      <c r="AE9" t="n">
        <v>352569.4954806647</v>
      </c>
      <c r="AF9" t="n">
        <v>3.493633959323218e-06</v>
      </c>
      <c r="AG9" t="n">
        <v>10.22569444444444</v>
      </c>
      <c r="AH9" t="n">
        <v>318920.7576664901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8.603400000000001</v>
      </c>
      <c r="E10" t="n">
        <v>11.62</v>
      </c>
      <c r="F10" t="n">
        <v>8.369999999999999</v>
      </c>
      <c r="G10" t="n">
        <v>19.31</v>
      </c>
      <c r="H10" t="n">
        <v>0.31</v>
      </c>
      <c r="I10" t="n">
        <v>26</v>
      </c>
      <c r="J10" t="n">
        <v>170.79</v>
      </c>
      <c r="K10" t="n">
        <v>51.39</v>
      </c>
      <c r="L10" t="n">
        <v>3</v>
      </c>
      <c r="M10" t="n">
        <v>24</v>
      </c>
      <c r="N10" t="n">
        <v>31.4</v>
      </c>
      <c r="O10" t="n">
        <v>21297.94</v>
      </c>
      <c r="P10" t="n">
        <v>103.93</v>
      </c>
      <c r="Q10" t="n">
        <v>198.05</v>
      </c>
      <c r="R10" t="n">
        <v>43.37</v>
      </c>
      <c r="S10" t="n">
        <v>21.27</v>
      </c>
      <c r="T10" t="n">
        <v>8241.5</v>
      </c>
      <c r="U10" t="n">
        <v>0.49</v>
      </c>
      <c r="V10" t="n">
        <v>0.73</v>
      </c>
      <c r="W10" t="n">
        <v>0.15</v>
      </c>
      <c r="X10" t="n">
        <v>0.52</v>
      </c>
      <c r="Y10" t="n">
        <v>1</v>
      </c>
      <c r="Z10" t="n">
        <v>10</v>
      </c>
      <c r="AA10" t="n">
        <v>255.6303510341805</v>
      </c>
      <c r="AB10" t="n">
        <v>349.7647238999551</v>
      </c>
      <c r="AC10" t="n">
        <v>316.3836695489209</v>
      </c>
      <c r="AD10" t="n">
        <v>255630.3510341805</v>
      </c>
      <c r="AE10" t="n">
        <v>349764.723899955</v>
      </c>
      <c r="AF10" t="n">
        <v>3.542050296453061e-06</v>
      </c>
      <c r="AG10" t="n">
        <v>10.08680555555556</v>
      </c>
      <c r="AH10" t="n">
        <v>316383.6695489209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8.6831</v>
      </c>
      <c r="E11" t="n">
        <v>11.52</v>
      </c>
      <c r="F11" t="n">
        <v>8.33</v>
      </c>
      <c r="G11" t="n">
        <v>20.83</v>
      </c>
      <c r="H11" t="n">
        <v>0.34</v>
      </c>
      <c r="I11" t="n">
        <v>24</v>
      </c>
      <c r="J11" t="n">
        <v>171.15</v>
      </c>
      <c r="K11" t="n">
        <v>51.39</v>
      </c>
      <c r="L11" t="n">
        <v>3.25</v>
      </c>
      <c r="M11" t="n">
        <v>22</v>
      </c>
      <c r="N11" t="n">
        <v>31.51</v>
      </c>
      <c r="O11" t="n">
        <v>21342.91</v>
      </c>
      <c r="P11" t="n">
        <v>103.28</v>
      </c>
      <c r="Q11" t="n">
        <v>198.05</v>
      </c>
      <c r="R11" t="n">
        <v>42.21</v>
      </c>
      <c r="S11" t="n">
        <v>21.27</v>
      </c>
      <c r="T11" t="n">
        <v>7674.79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254.1043899342907</v>
      </c>
      <c r="AB11" t="n">
        <v>347.6768366024344</v>
      </c>
      <c r="AC11" t="n">
        <v>314.4950472847067</v>
      </c>
      <c r="AD11" t="n">
        <v>254104.3899342907</v>
      </c>
      <c r="AE11" t="n">
        <v>347676.8366024344</v>
      </c>
      <c r="AF11" t="n">
        <v>3.57486306915075e-06</v>
      </c>
      <c r="AG11" t="n">
        <v>10</v>
      </c>
      <c r="AH11" t="n">
        <v>314495.0472847067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8.776199999999999</v>
      </c>
      <c r="E12" t="n">
        <v>11.39</v>
      </c>
      <c r="F12" t="n">
        <v>8.279999999999999</v>
      </c>
      <c r="G12" t="n">
        <v>22.57</v>
      </c>
      <c r="H12" t="n">
        <v>0.36</v>
      </c>
      <c r="I12" t="n">
        <v>22</v>
      </c>
      <c r="J12" t="n">
        <v>171.52</v>
      </c>
      <c r="K12" t="n">
        <v>51.39</v>
      </c>
      <c r="L12" t="n">
        <v>3.5</v>
      </c>
      <c r="M12" t="n">
        <v>20</v>
      </c>
      <c r="N12" t="n">
        <v>31.63</v>
      </c>
      <c r="O12" t="n">
        <v>21387.92</v>
      </c>
      <c r="P12" t="n">
        <v>102.32</v>
      </c>
      <c r="Q12" t="n">
        <v>198.05</v>
      </c>
      <c r="R12" t="n">
        <v>40.38</v>
      </c>
      <c r="S12" t="n">
        <v>21.27</v>
      </c>
      <c r="T12" t="n">
        <v>6765.86</v>
      </c>
      <c r="U12" t="n">
        <v>0.53</v>
      </c>
      <c r="V12" t="n">
        <v>0.73</v>
      </c>
      <c r="W12" t="n">
        <v>0.14</v>
      </c>
      <c r="X12" t="n">
        <v>0.42</v>
      </c>
      <c r="Y12" t="n">
        <v>1</v>
      </c>
      <c r="Z12" t="n">
        <v>10</v>
      </c>
      <c r="AA12" t="n">
        <v>242.4133322944411</v>
      </c>
      <c r="AB12" t="n">
        <v>331.6806157665386</v>
      </c>
      <c r="AC12" t="n">
        <v>300.0254833145468</v>
      </c>
      <c r="AD12" t="n">
        <v>242413.3322944411</v>
      </c>
      <c r="AE12" t="n">
        <v>331680.6157665385</v>
      </c>
      <c r="AF12" t="n">
        <v>3.613192669378541e-06</v>
      </c>
      <c r="AG12" t="n">
        <v>9.887152777777779</v>
      </c>
      <c r="AH12" t="n">
        <v>300025.4833145468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8.818099999999999</v>
      </c>
      <c r="E13" t="n">
        <v>11.34</v>
      </c>
      <c r="F13" t="n">
        <v>8.26</v>
      </c>
      <c r="G13" t="n">
        <v>23.59</v>
      </c>
      <c r="H13" t="n">
        <v>0.39</v>
      </c>
      <c r="I13" t="n">
        <v>21</v>
      </c>
      <c r="J13" t="n">
        <v>171.88</v>
      </c>
      <c r="K13" t="n">
        <v>51.39</v>
      </c>
      <c r="L13" t="n">
        <v>3.75</v>
      </c>
      <c r="M13" t="n">
        <v>19</v>
      </c>
      <c r="N13" t="n">
        <v>31.74</v>
      </c>
      <c r="O13" t="n">
        <v>21432.96</v>
      </c>
      <c r="P13" t="n">
        <v>101.97</v>
      </c>
      <c r="Q13" t="n">
        <v>198.06</v>
      </c>
      <c r="R13" t="n">
        <v>39.75</v>
      </c>
      <c r="S13" t="n">
        <v>21.27</v>
      </c>
      <c r="T13" t="n">
        <v>6460.25</v>
      </c>
      <c r="U13" t="n">
        <v>0.53</v>
      </c>
      <c r="V13" t="n">
        <v>0.74</v>
      </c>
      <c r="W13" t="n">
        <v>0.14</v>
      </c>
      <c r="X13" t="n">
        <v>0.4</v>
      </c>
      <c r="Y13" t="n">
        <v>1</v>
      </c>
      <c r="Z13" t="n">
        <v>10</v>
      </c>
      <c r="AA13" t="n">
        <v>241.7240055756296</v>
      </c>
      <c r="AB13" t="n">
        <v>330.7374485389126</v>
      </c>
      <c r="AC13" t="n">
        <v>299.1723306433816</v>
      </c>
      <c r="AD13" t="n">
        <v>241724.0055756296</v>
      </c>
      <c r="AE13" t="n">
        <v>330737.4485389126</v>
      </c>
      <c r="AF13" t="n">
        <v>3.630443047998783e-06</v>
      </c>
      <c r="AG13" t="n">
        <v>9.84375</v>
      </c>
      <c r="AH13" t="n">
        <v>299172.3306433816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8.863899999999999</v>
      </c>
      <c r="E14" t="n">
        <v>11.28</v>
      </c>
      <c r="F14" t="n">
        <v>8.23</v>
      </c>
      <c r="G14" t="n">
        <v>24.69</v>
      </c>
      <c r="H14" t="n">
        <v>0.41</v>
      </c>
      <c r="I14" t="n">
        <v>20</v>
      </c>
      <c r="J14" t="n">
        <v>172.25</v>
      </c>
      <c r="K14" t="n">
        <v>51.39</v>
      </c>
      <c r="L14" t="n">
        <v>4</v>
      </c>
      <c r="M14" t="n">
        <v>18</v>
      </c>
      <c r="N14" t="n">
        <v>31.86</v>
      </c>
      <c r="O14" t="n">
        <v>21478.05</v>
      </c>
      <c r="P14" t="n">
        <v>101.39</v>
      </c>
      <c r="Q14" t="n">
        <v>198.07</v>
      </c>
      <c r="R14" t="n">
        <v>39.03</v>
      </c>
      <c r="S14" t="n">
        <v>21.27</v>
      </c>
      <c r="T14" t="n">
        <v>6100.56</v>
      </c>
      <c r="U14" t="n">
        <v>0.54</v>
      </c>
      <c r="V14" t="n">
        <v>0.74</v>
      </c>
      <c r="W14" t="n">
        <v>0.14</v>
      </c>
      <c r="X14" t="n">
        <v>0.38</v>
      </c>
      <c r="Y14" t="n">
        <v>1</v>
      </c>
      <c r="Z14" t="n">
        <v>10</v>
      </c>
      <c r="AA14" t="n">
        <v>240.8333925260374</v>
      </c>
      <c r="AB14" t="n">
        <v>329.5188724733865</v>
      </c>
      <c r="AC14" t="n">
        <v>298.0700537672666</v>
      </c>
      <c r="AD14" t="n">
        <v>240833.3925260374</v>
      </c>
      <c r="AE14" t="n">
        <v>329518.8724733865</v>
      </c>
      <c r="AF14" t="n">
        <v>3.649299070452411e-06</v>
      </c>
      <c r="AG14" t="n">
        <v>9.791666666666666</v>
      </c>
      <c r="AH14" t="n">
        <v>298070.0537672666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9.007400000000001</v>
      </c>
      <c r="E15" t="n">
        <v>11.1</v>
      </c>
      <c r="F15" t="n">
        <v>8.119999999999999</v>
      </c>
      <c r="G15" t="n">
        <v>27.06</v>
      </c>
      <c r="H15" t="n">
        <v>0.44</v>
      </c>
      <c r="I15" t="n">
        <v>18</v>
      </c>
      <c r="J15" t="n">
        <v>172.61</v>
      </c>
      <c r="K15" t="n">
        <v>51.39</v>
      </c>
      <c r="L15" t="n">
        <v>4.25</v>
      </c>
      <c r="M15" t="n">
        <v>16</v>
      </c>
      <c r="N15" t="n">
        <v>31.97</v>
      </c>
      <c r="O15" t="n">
        <v>21523.17</v>
      </c>
      <c r="P15" t="n">
        <v>99.89</v>
      </c>
      <c r="Q15" t="n">
        <v>198.05</v>
      </c>
      <c r="R15" t="n">
        <v>35.54</v>
      </c>
      <c r="S15" t="n">
        <v>21.27</v>
      </c>
      <c r="T15" t="n">
        <v>4368.33</v>
      </c>
      <c r="U15" t="n">
        <v>0.6</v>
      </c>
      <c r="V15" t="n">
        <v>0.75</v>
      </c>
      <c r="W15" t="n">
        <v>0.13</v>
      </c>
      <c r="X15" t="n">
        <v>0.27</v>
      </c>
      <c r="Y15" t="n">
        <v>1</v>
      </c>
      <c r="Z15" t="n">
        <v>10</v>
      </c>
      <c r="AA15" t="n">
        <v>238.2480187209476</v>
      </c>
      <c r="AB15" t="n">
        <v>325.981449974622</v>
      </c>
      <c r="AC15" t="n">
        <v>294.8702379069794</v>
      </c>
      <c r="AD15" t="n">
        <v>238248.0187209476</v>
      </c>
      <c r="AE15" t="n">
        <v>325981.449974622</v>
      </c>
      <c r="AF15" t="n">
        <v>3.708378529450135e-06</v>
      </c>
      <c r="AG15" t="n">
        <v>9.635416666666666</v>
      </c>
      <c r="AH15" t="n">
        <v>294870.2379069794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8.9749</v>
      </c>
      <c r="E16" t="n">
        <v>11.14</v>
      </c>
      <c r="F16" t="n">
        <v>8.19</v>
      </c>
      <c r="G16" t="n">
        <v>28.92</v>
      </c>
      <c r="H16" t="n">
        <v>0.46</v>
      </c>
      <c r="I16" t="n">
        <v>17</v>
      </c>
      <c r="J16" t="n">
        <v>172.98</v>
      </c>
      <c r="K16" t="n">
        <v>51.39</v>
      </c>
      <c r="L16" t="n">
        <v>4.5</v>
      </c>
      <c r="M16" t="n">
        <v>15</v>
      </c>
      <c r="N16" t="n">
        <v>32.09</v>
      </c>
      <c r="O16" t="n">
        <v>21568.34</v>
      </c>
      <c r="P16" t="n">
        <v>100.58</v>
      </c>
      <c r="Q16" t="n">
        <v>198.05</v>
      </c>
      <c r="R16" t="n">
        <v>38.08</v>
      </c>
      <c r="S16" t="n">
        <v>21.27</v>
      </c>
      <c r="T16" t="n">
        <v>5643.23</v>
      </c>
      <c r="U16" t="n">
        <v>0.5600000000000001</v>
      </c>
      <c r="V16" t="n">
        <v>0.74</v>
      </c>
      <c r="W16" t="n">
        <v>0.13</v>
      </c>
      <c r="X16" t="n">
        <v>0.34</v>
      </c>
      <c r="Y16" t="n">
        <v>1</v>
      </c>
      <c r="Z16" t="n">
        <v>10</v>
      </c>
      <c r="AA16" t="n">
        <v>239.1665924475947</v>
      </c>
      <c r="AB16" t="n">
        <v>327.2382830720326</v>
      </c>
      <c r="AC16" t="n">
        <v>296.0071206175498</v>
      </c>
      <c r="AD16" t="n">
        <v>239166.5924475947</v>
      </c>
      <c r="AE16" t="n">
        <v>327238.2830720326</v>
      </c>
      <c r="AF16" t="n">
        <v>3.694998164171905e-06</v>
      </c>
      <c r="AG16" t="n">
        <v>9.670138888888889</v>
      </c>
      <c r="AH16" t="n">
        <v>296007.1206175499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8.978899999999999</v>
      </c>
      <c r="E17" t="n">
        <v>11.14</v>
      </c>
      <c r="F17" t="n">
        <v>8.19</v>
      </c>
      <c r="G17" t="n">
        <v>28.9</v>
      </c>
      <c r="H17" t="n">
        <v>0.49</v>
      </c>
      <c r="I17" t="n">
        <v>17</v>
      </c>
      <c r="J17" t="n">
        <v>173.35</v>
      </c>
      <c r="K17" t="n">
        <v>51.39</v>
      </c>
      <c r="L17" t="n">
        <v>4.75</v>
      </c>
      <c r="M17" t="n">
        <v>15</v>
      </c>
      <c r="N17" t="n">
        <v>32.2</v>
      </c>
      <c r="O17" t="n">
        <v>21613.54</v>
      </c>
      <c r="P17" t="n">
        <v>100.44</v>
      </c>
      <c r="Q17" t="n">
        <v>198.08</v>
      </c>
      <c r="R17" t="n">
        <v>37.77</v>
      </c>
      <c r="S17" t="n">
        <v>21.27</v>
      </c>
      <c r="T17" t="n">
        <v>5487.29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239.0442230225186</v>
      </c>
      <c r="AB17" t="n">
        <v>327.0708518260855</v>
      </c>
      <c r="AC17" t="n">
        <v>295.8556687747247</v>
      </c>
      <c r="AD17" t="n">
        <v>239044.2230225186</v>
      </c>
      <c r="AE17" t="n">
        <v>327070.8518260855</v>
      </c>
      <c r="AF17" t="n">
        <v>3.696644978359995e-06</v>
      </c>
      <c r="AG17" t="n">
        <v>9.670138888888889</v>
      </c>
      <c r="AH17" t="n">
        <v>295855.6687747247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9.029999999999999</v>
      </c>
      <c r="E18" t="n">
        <v>11.07</v>
      </c>
      <c r="F18" t="n">
        <v>8.16</v>
      </c>
      <c r="G18" t="n">
        <v>30.6</v>
      </c>
      <c r="H18" t="n">
        <v>0.51</v>
      </c>
      <c r="I18" t="n">
        <v>16</v>
      </c>
      <c r="J18" t="n">
        <v>173.71</v>
      </c>
      <c r="K18" t="n">
        <v>51.39</v>
      </c>
      <c r="L18" t="n">
        <v>5</v>
      </c>
      <c r="M18" t="n">
        <v>14</v>
      </c>
      <c r="N18" t="n">
        <v>32.32</v>
      </c>
      <c r="O18" t="n">
        <v>21658.78</v>
      </c>
      <c r="P18" t="n">
        <v>99.89</v>
      </c>
      <c r="Q18" t="n">
        <v>198.07</v>
      </c>
      <c r="R18" t="n">
        <v>36.8</v>
      </c>
      <c r="S18" t="n">
        <v>21.27</v>
      </c>
      <c r="T18" t="n">
        <v>5008.99</v>
      </c>
      <c r="U18" t="n">
        <v>0.58</v>
      </c>
      <c r="V18" t="n">
        <v>0.74</v>
      </c>
      <c r="W18" t="n">
        <v>0.13</v>
      </c>
      <c r="X18" t="n">
        <v>0.31</v>
      </c>
      <c r="Y18" t="n">
        <v>1</v>
      </c>
      <c r="Z18" t="n">
        <v>10</v>
      </c>
      <c r="AA18" t="n">
        <v>238.1523055705755</v>
      </c>
      <c r="AB18" t="n">
        <v>325.8504910197166</v>
      </c>
      <c r="AC18" t="n">
        <v>294.7517774909282</v>
      </c>
      <c r="AD18" t="n">
        <v>238152.3055705755</v>
      </c>
      <c r="AE18" t="n">
        <v>325850.4910197166</v>
      </c>
      <c r="AF18" t="n">
        <v>3.717683029612842e-06</v>
      </c>
      <c r="AG18" t="n">
        <v>9.609375</v>
      </c>
      <c r="AH18" t="n">
        <v>294751.7774909282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9.0708</v>
      </c>
      <c r="E19" t="n">
        <v>11.02</v>
      </c>
      <c r="F19" t="n">
        <v>8.140000000000001</v>
      </c>
      <c r="G19" t="n">
        <v>32.57</v>
      </c>
      <c r="H19" t="n">
        <v>0.53</v>
      </c>
      <c r="I19" t="n">
        <v>15</v>
      </c>
      <c r="J19" t="n">
        <v>174.08</v>
      </c>
      <c r="K19" t="n">
        <v>51.39</v>
      </c>
      <c r="L19" t="n">
        <v>5.25</v>
      </c>
      <c r="M19" t="n">
        <v>13</v>
      </c>
      <c r="N19" t="n">
        <v>32.44</v>
      </c>
      <c r="O19" t="n">
        <v>21704.07</v>
      </c>
      <c r="P19" t="n">
        <v>99.53</v>
      </c>
      <c r="Q19" t="n">
        <v>198.05</v>
      </c>
      <c r="R19" t="n">
        <v>36.43</v>
      </c>
      <c r="S19" t="n">
        <v>21.27</v>
      </c>
      <c r="T19" t="n">
        <v>4827.59</v>
      </c>
      <c r="U19" t="n">
        <v>0.58</v>
      </c>
      <c r="V19" t="n">
        <v>0.75</v>
      </c>
      <c r="W19" t="n">
        <v>0.13</v>
      </c>
      <c r="X19" t="n">
        <v>0.29</v>
      </c>
      <c r="Y19" t="n">
        <v>1</v>
      </c>
      <c r="Z19" t="n">
        <v>10</v>
      </c>
      <c r="AA19" t="n">
        <v>237.5059555962612</v>
      </c>
      <c r="AB19" t="n">
        <v>324.9661264699119</v>
      </c>
      <c r="AC19" t="n">
        <v>293.9518154525431</v>
      </c>
      <c r="AD19" t="n">
        <v>237505.9555962612</v>
      </c>
      <c r="AE19" t="n">
        <v>324966.1264699119</v>
      </c>
      <c r="AF19" t="n">
        <v>3.734480534331359e-06</v>
      </c>
      <c r="AG19" t="n">
        <v>9.565972222222221</v>
      </c>
      <c r="AH19" t="n">
        <v>293951.8154525431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9.1241</v>
      </c>
      <c r="E20" t="n">
        <v>10.96</v>
      </c>
      <c r="F20" t="n">
        <v>8.109999999999999</v>
      </c>
      <c r="G20" t="n">
        <v>34.77</v>
      </c>
      <c r="H20" t="n">
        <v>0.5600000000000001</v>
      </c>
      <c r="I20" t="n">
        <v>14</v>
      </c>
      <c r="J20" t="n">
        <v>174.45</v>
      </c>
      <c r="K20" t="n">
        <v>51.39</v>
      </c>
      <c r="L20" t="n">
        <v>5.5</v>
      </c>
      <c r="M20" t="n">
        <v>12</v>
      </c>
      <c r="N20" t="n">
        <v>32.56</v>
      </c>
      <c r="O20" t="n">
        <v>21749.39</v>
      </c>
      <c r="P20" t="n">
        <v>98.95999999999999</v>
      </c>
      <c r="Q20" t="n">
        <v>198.08</v>
      </c>
      <c r="R20" t="n">
        <v>35.34</v>
      </c>
      <c r="S20" t="n">
        <v>21.27</v>
      </c>
      <c r="T20" t="n">
        <v>4289.16</v>
      </c>
      <c r="U20" t="n">
        <v>0.6</v>
      </c>
      <c r="V20" t="n">
        <v>0.75</v>
      </c>
      <c r="W20" t="n">
        <v>0.13</v>
      </c>
      <c r="X20" t="n">
        <v>0.26</v>
      </c>
      <c r="Y20" t="n">
        <v>1</v>
      </c>
      <c r="Z20" t="n">
        <v>10</v>
      </c>
      <c r="AA20" t="n">
        <v>236.600017186651</v>
      </c>
      <c r="AB20" t="n">
        <v>323.726581570702</v>
      </c>
      <c r="AC20" t="n">
        <v>292.8305709788012</v>
      </c>
      <c r="AD20" t="n">
        <v>236600.017186651</v>
      </c>
      <c r="AE20" t="n">
        <v>323726.581570702</v>
      </c>
      <c r="AF20" t="n">
        <v>3.756424333387657e-06</v>
      </c>
      <c r="AG20" t="n">
        <v>9.513888888888889</v>
      </c>
      <c r="AH20" t="n">
        <v>292830.5709788012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9.122</v>
      </c>
      <c r="E21" t="n">
        <v>10.96</v>
      </c>
      <c r="F21" t="n">
        <v>8.119999999999999</v>
      </c>
      <c r="G21" t="n">
        <v>34.78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98.92</v>
      </c>
      <c r="Q21" t="n">
        <v>198.07</v>
      </c>
      <c r="R21" t="n">
        <v>35.46</v>
      </c>
      <c r="S21" t="n">
        <v>21.27</v>
      </c>
      <c r="T21" t="n">
        <v>4347.32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236.6228578404738</v>
      </c>
      <c r="AB21" t="n">
        <v>323.7578331609208</v>
      </c>
      <c r="AC21" t="n">
        <v>292.8588399611114</v>
      </c>
      <c r="AD21" t="n">
        <v>236622.8578404738</v>
      </c>
      <c r="AE21" t="n">
        <v>323757.8331609208</v>
      </c>
      <c r="AF21" t="n">
        <v>3.75555975593891e-06</v>
      </c>
      <c r="AG21" t="n">
        <v>9.513888888888889</v>
      </c>
      <c r="AH21" t="n">
        <v>292858.8399611114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9.174799999999999</v>
      </c>
      <c r="E22" t="n">
        <v>10.9</v>
      </c>
      <c r="F22" t="n">
        <v>8.09</v>
      </c>
      <c r="G22" t="n">
        <v>37.32</v>
      </c>
      <c r="H22" t="n">
        <v>0.61</v>
      </c>
      <c r="I22" t="n">
        <v>13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98.31999999999999</v>
      </c>
      <c r="Q22" t="n">
        <v>198.07</v>
      </c>
      <c r="R22" t="n">
        <v>34.4</v>
      </c>
      <c r="S22" t="n">
        <v>21.27</v>
      </c>
      <c r="T22" t="n">
        <v>3821.46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235.543120418392</v>
      </c>
      <c r="AB22" t="n">
        <v>322.2804887853762</v>
      </c>
      <c r="AC22" t="n">
        <v>291.5224912593023</v>
      </c>
      <c r="AD22" t="n">
        <v>235543.1204183921</v>
      </c>
      <c r="AE22" t="n">
        <v>322280.4887853762</v>
      </c>
      <c r="AF22" t="n">
        <v>3.777297703221695e-06</v>
      </c>
      <c r="AG22" t="n">
        <v>9.461805555555555</v>
      </c>
      <c r="AH22" t="n">
        <v>291522.4912593024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9.195600000000001</v>
      </c>
      <c r="E23" t="n">
        <v>10.87</v>
      </c>
      <c r="F23" t="n">
        <v>8.06</v>
      </c>
      <c r="G23" t="n">
        <v>37.21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97.65000000000001</v>
      </c>
      <c r="Q23" t="n">
        <v>198.09</v>
      </c>
      <c r="R23" t="n">
        <v>33.83</v>
      </c>
      <c r="S23" t="n">
        <v>21.27</v>
      </c>
      <c r="T23" t="n">
        <v>3537.57</v>
      </c>
      <c r="U23" t="n">
        <v>0.63</v>
      </c>
      <c r="V23" t="n">
        <v>0.75</v>
      </c>
      <c r="W23" t="n">
        <v>0.12</v>
      </c>
      <c r="X23" t="n">
        <v>0.21</v>
      </c>
      <c r="Y23" t="n">
        <v>1</v>
      </c>
      <c r="Z23" t="n">
        <v>10</v>
      </c>
      <c r="AA23" t="n">
        <v>234.8808794647733</v>
      </c>
      <c r="AB23" t="n">
        <v>321.3743814966265</v>
      </c>
      <c r="AC23" t="n">
        <v>290.7028615784612</v>
      </c>
      <c r="AD23" t="n">
        <v>234880.8794647733</v>
      </c>
      <c r="AE23" t="n">
        <v>321374.3814966265</v>
      </c>
      <c r="AF23" t="n">
        <v>3.785861136999763e-06</v>
      </c>
      <c r="AG23" t="n">
        <v>9.435763888888889</v>
      </c>
      <c r="AH23" t="n">
        <v>290702.8615784612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9.2149</v>
      </c>
      <c r="E24" t="n">
        <v>10.85</v>
      </c>
      <c r="F24" t="n">
        <v>8.07</v>
      </c>
      <c r="G24" t="n">
        <v>40.36</v>
      </c>
      <c r="H24" t="n">
        <v>0.66</v>
      </c>
      <c r="I24" t="n">
        <v>12</v>
      </c>
      <c r="J24" t="n">
        <v>175.92</v>
      </c>
      <c r="K24" t="n">
        <v>51.39</v>
      </c>
      <c r="L24" t="n">
        <v>6.5</v>
      </c>
      <c r="M24" t="n">
        <v>10</v>
      </c>
      <c r="N24" t="n">
        <v>33.03</v>
      </c>
      <c r="O24" t="n">
        <v>21931.08</v>
      </c>
      <c r="P24" t="n">
        <v>97.66</v>
      </c>
      <c r="Q24" t="n">
        <v>198.05</v>
      </c>
      <c r="R24" t="n">
        <v>34.22</v>
      </c>
      <c r="S24" t="n">
        <v>21.27</v>
      </c>
      <c r="T24" t="n">
        <v>3737.61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234.7466419617566</v>
      </c>
      <c r="AB24" t="n">
        <v>321.1907118228584</v>
      </c>
      <c r="AC24" t="n">
        <v>290.5367210805754</v>
      </c>
      <c r="AD24" t="n">
        <v>234746.6419617565</v>
      </c>
      <c r="AE24" t="n">
        <v>321190.7118228584</v>
      </c>
      <c r="AF24" t="n">
        <v>3.793807015457296e-06</v>
      </c>
      <c r="AG24" t="n">
        <v>9.418402777777779</v>
      </c>
      <c r="AH24" t="n">
        <v>290536.7210805754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9.2067</v>
      </c>
      <c r="E25" t="n">
        <v>10.86</v>
      </c>
      <c r="F25" t="n">
        <v>8.08</v>
      </c>
      <c r="G25" t="n">
        <v>40.41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97.78</v>
      </c>
      <c r="Q25" t="n">
        <v>198.05</v>
      </c>
      <c r="R25" t="n">
        <v>34.52</v>
      </c>
      <c r="S25" t="n">
        <v>21.27</v>
      </c>
      <c r="T25" t="n">
        <v>3888.89</v>
      </c>
      <c r="U25" t="n">
        <v>0.62</v>
      </c>
      <c r="V25" t="n">
        <v>0.75</v>
      </c>
      <c r="W25" t="n">
        <v>0.13</v>
      </c>
      <c r="X25" t="n">
        <v>0.23</v>
      </c>
      <c r="Y25" t="n">
        <v>1</v>
      </c>
      <c r="Z25" t="n">
        <v>10</v>
      </c>
      <c r="AA25" t="n">
        <v>234.9164460770142</v>
      </c>
      <c r="AB25" t="n">
        <v>321.4230453045827</v>
      </c>
      <c r="AC25" t="n">
        <v>290.746880980886</v>
      </c>
      <c r="AD25" t="n">
        <v>234916.4460770142</v>
      </c>
      <c r="AE25" t="n">
        <v>321423.0453045827</v>
      </c>
      <c r="AF25" t="n">
        <v>3.790431046371712e-06</v>
      </c>
      <c r="AG25" t="n">
        <v>9.427083333333334</v>
      </c>
      <c r="AH25" t="n">
        <v>290746.8809808861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9.256600000000001</v>
      </c>
      <c r="E26" t="n">
        <v>10.8</v>
      </c>
      <c r="F26" t="n">
        <v>8.06</v>
      </c>
      <c r="G26" t="n">
        <v>43.95</v>
      </c>
      <c r="H26" t="n">
        <v>0.7</v>
      </c>
      <c r="I26" t="n">
        <v>11</v>
      </c>
      <c r="J26" t="n">
        <v>176.66</v>
      </c>
      <c r="K26" t="n">
        <v>51.39</v>
      </c>
      <c r="L26" t="n">
        <v>7</v>
      </c>
      <c r="M26" t="n">
        <v>9</v>
      </c>
      <c r="N26" t="n">
        <v>33.27</v>
      </c>
      <c r="O26" t="n">
        <v>22022.17</v>
      </c>
      <c r="P26" t="n">
        <v>97.04000000000001</v>
      </c>
      <c r="Q26" t="n">
        <v>198.05</v>
      </c>
      <c r="R26" t="n">
        <v>33.76</v>
      </c>
      <c r="S26" t="n">
        <v>21.27</v>
      </c>
      <c r="T26" t="n">
        <v>3513.75</v>
      </c>
      <c r="U26" t="n">
        <v>0.63</v>
      </c>
      <c r="V26" t="n">
        <v>0.75</v>
      </c>
      <c r="W26" t="n">
        <v>0.12</v>
      </c>
      <c r="X26" t="n">
        <v>0.2</v>
      </c>
      <c r="Y26" t="n">
        <v>1</v>
      </c>
      <c r="Z26" t="n">
        <v>10</v>
      </c>
      <c r="AA26" t="n">
        <v>233.9943964161793</v>
      </c>
      <c r="AB26" t="n">
        <v>320.1614562806689</v>
      </c>
      <c r="AC26" t="n">
        <v>289.6056962427629</v>
      </c>
      <c r="AD26" t="n">
        <v>233994.3964161793</v>
      </c>
      <c r="AE26" t="n">
        <v>320161.4562806688</v>
      </c>
      <c r="AF26" t="n">
        <v>3.810975053368133e-06</v>
      </c>
      <c r="AG26" t="n">
        <v>9.375</v>
      </c>
      <c r="AH26" t="n">
        <v>289605.6962427629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9.259499999999999</v>
      </c>
      <c r="E27" t="n">
        <v>10.8</v>
      </c>
      <c r="F27" t="n">
        <v>8.050000000000001</v>
      </c>
      <c r="G27" t="n">
        <v>43.93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97.02</v>
      </c>
      <c r="Q27" t="n">
        <v>198.06</v>
      </c>
      <c r="R27" t="n">
        <v>33.53</v>
      </c>
      <c r="S27" t="n">
        <v>21.27</v>
      </c>
      <c r="T27" t="n">
        <v>3397.83</v>
      </c>
      <c r="U27" t="n">
        <v>0.63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233.9303401667688</v>
      </c>
      <c r="AB27" t="n">
        <v>320.0738116942633</v>
      </c>
      <c r="AC27" t="n">
        <v>289.5264163326739</v>
      </c>
      <c r="AD27" t="n">
        <v>233930.3401667688</v>
      </c>
      <c r="AE27" t="n">
        <v>320073.8116942632</v>
      </c>
      <c r="AF27" t="n">
        <v>3.812168993654498e-06</v>
      </c>
      <c r="AG27" t="n">
        <v>9.375</v>
      </c>
      <c r="AH27" t="n">
        <v>289526.4163326739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9.260199999999999</v>
      </c>
      <c r="E28" t="n">
        <v>10.8</v>
      </c>
      <c r="F28" t="n">
        <v>8.050000000000001</v>
      </c>
      <c r="G28" t="n">
        <v>43.93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96.93000000000001</v>
      </c>
      <c r="Q28" t="n">
        <v>198.06</v>
      </c>
      <c r="R28" t="n">
        <v>33.54</v>
      </c>
      <c r="S28" t="n">
        <v>21.27</v>
      </c>
      <c r="T28" t="n">
        <v>3402.12</v>
      </c>
      <c r="U28" t="n">
        <v>0.63</v>
      </c>
      <c r="V28" t="n">
        <v>0.75</v>
      </c>
      <c r="W28" t="n">
        <v>0.12</v>
      </c>
      <c r="X28" t="n">
        <v>0.2</v>
      </c>
      <c r="Y28" t="n">
        <v>1</v>
      </c>
      <c r="Z28" t="n">
        <v>10</v>
      </c>
      <c r="AA28" t="n">
        <v>233.8714664578346</v>
      </c>
      <c r="AB28" t="n">
        <v>319.9932580883749</v>
      </c>
      <c r="AC28" t="n">
        <v>289.4535506498737</v>
      </c>
      <c r="AD28" t="n">
        <v>233871.4664578346</v>
      </c>
      <c r="AE28" t="n">
        <v>319993.2580883749</v>
      </c>
      <c r="AF28" t="n">
        <v>3.812457186137414e-06</v>
      </c>
      <c r="AG28" t="n">
        <v>9.375</v>
      </c>
      <c r="AH28" t="n">
        <v>289453.5506498737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9.311199999999999</v>
      </c>
      <c r="E29" t="n">
        <v>10.74</v>
      </c>
      <c r="F29" t="n">
        <v>8.029999999999999</v>
      </c>
      <c r="G29" t="n">
        <v>48.17</v>
      </c>
      <c r="H29" t="n">
        <v>0.77</v>
      </c>
      <c r="I29" t="n">
        <v>10</v>
      </c>
      <c r="J29" t="n">
        <v>177.77</v>
      </c>
      <c r="K29" t="n">
        <v>51.39</v>
      </c>
      <c r="L29" t="n">
        <v>7.75</v>
      </c>
      <c r="M29" t="n">
        <v>8</v>
      </c>
      <c r="N29" t="n">
        <v>33.63</v>
      </c>
      <c r="O29" t="n">
        <v>22159.1</v>
      </c>
      <c r="P29" t="n">
        <v>96.44</v>
      </c>
      <c r="Q29" t="n">
        <v>198.05</v>
      </c>
      <c r="R29" t="n">
        <v>32.78</v>
      </c>
      <c r="S29" t="n">
        <v>21.27</v>
      </c>
      <c r="T29" t="n">
        <v>3029.72</v>
      </c>
      <c r="U29" t="n">
        <v>0.65</v>
      </c>
      <c r="V29" t="n">
        <v>0.76</v>
      </c>
      <c r="W29" t="n">
        <v>0.12</v>
      </c>
      <c r="X29" t="n">
        <v>0.18</v>
      </c>
      <c r="Y29" t="n">
        <v>1</v>
      </c>
      <c r="Z29" t="n">
        <v>10</v>
      </c>
      <c r="AA29" t="n">
        <v>233.0971932543565</v>
      </c>
      <c r="AB29" t="n">
        <v>318.9338633328535</v>
      </c>
      <c r="AC29" t="n">
        <v>288.4952630429491</v>
      </c>
      <c r="AD29" t="n">
        <v>233097.1932543565</v>
      </c>
      <c r="AE29" t="n">
        <v>318933.8633328535</v>
      </c>
      <c r="AF29" t="n">
        <v>3.83345406703556e-06</v>
      </c>
      <c r="AG29" t="n">
        <v>9.322916666666666</v>
      </c>
      <c r="AH29" t="n">
        <v>288495.2630429491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9.318899999999999</v>
      </c>
      <c r="E30" t="n">
        <v>10.73</v>
      </c>
      <c r="F30" t="n">
        <v>8.02</v>
      </c>
      <c r="G30" t="n">
        <v>48.12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96.34</v>
      </c>
      <c r="Q30" t="n">
        <v>198.06</v>
      </c>
      <c r="R30" t="n">
        <v>32.29</v>
      </c>
      <c r="S30" t="n">
        <v>21.27</v>
      </c>
      <c r="T30" t="n">
        <v>2781.2</v>
      </c>
      <c r="U30" t="n">
        <v>0.66</v>
      </c>
      <c r="V30" t="n">
        <v>0.76</v>
      </c>
      <c r="W30" t="n">
        <v>0.13</v>
      </c>
      <c r="X30" t="n">
        <v>0.17</v>
      </c>
      <c r="Y30" t="n">
        <v>1</v>
      </c>
      <c r="Z30" t="n">
        <v>10</v>
      </c>
      <c r="AA30" t="n">
        <v>232.9467665171055</v>
      </c>
      <c r="AB30" t="n">
        <v>318.7280428345875</v>
      </c>
      <c r="AC30" t="n">
        <v>288.3090857641666</v>
      </c>
      <c r="AD30" t="n">
        <v>232946.7665171055</v>
      </c>
      <c r="AE30" t="n">
        <v>318728.0428345875</v>
      </c>
      <c r="AF30" t="n">
        <v>3.836624184347633e-06</v>
      </c>
      <c r="AG30" t="n">
        <v>9.314236111111111</v>
      </c>
      <c r="AH30" t="n">
        <v>288309.0857641667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9.3093</v>
      </c>
      <c r="E31" t="n">
        <v>10.74</v>
      </c>
      <c r="F31" t="n">
        <v>8.029999999999999</v>
      </c>
      <c r="G31" t="n">
        <v>48.18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96.11</v>
      </c>
      <c r="Q31" t="n">
        <v>198.05</v>
      </c>
      <c r="R31" t="n">
        <v>32.98</v>
      </c>
      <c r="S31" t="n">
        <v>21.27</v>
      </c>
      <c r="T31" t="n">
        <v>3130.08</v>
      </c>
      <c r="U31" t="n">
        <v>0.64</v>
      </c>
      <c r="V31" t="n">
        <v>0.76</v>
      </c>
      <c r="W31" t="n">
        <v>0.12</v>
      </c>
      <c r="X31" t="n">
        <v>0.18</v>
      </c>
      <c r="Y31" t="n">
        <v>1</v>
      </c>
      <c r="Z31" t="n">
        <v>10</v>
      </c>
      <c r="AA31" t="n">
        <v>232.9202689463583</v>
      </c>
      <c r="AB31" t="n">
        <v>318.691787689301</v>
      </c>
      <c r="AC31" t="n">
        <v>288.2762907590618</v>
      </c>
      <c r="AD31" t="n">
        <v>232920.2689463583</v>
      </c>
      <c r="AE31" t="n">
        <v>318691.787689301</v>
      </c>
      <c r="AF31" t="n">
        <v>3.832671830296218e-06</v>
      </c>
      <c r="AG31" t="n">
        <v>9.322916666666666</v>
      </c>
      <c r="AH31" t="n">
        <v>288276.2907590618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9.2966</v>
      </c>
      <c r="E32" t="n">
        <v>10.76</v>
      </c>
      <c r="F32" t="n">
        <v>8.050000000000001</v>
      </c>
      <c r="G32" t="n">
        <v>48.27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95.90000000000001</v>
      </c>
      <c r="Q32" t="n">
        <v>198.05</v>
      </c>
      <c r="R32" t="n">
        <v>33.35</v>
      </c>
      <c r="S32" t="n">
        <v>21.27</v>
      </c>
      <c r="T32" t="n">
        <v>3311.61</v>
      </c>
      <c r="U32" t="n">
        <v>0.64</v>
      </c>
      <c r="V32" t="n">
        <v>0.75</v>
      </c>
      <c r="W32" t="n">
        <v>0.12</v>
      </c>
      <c r="X32" t="n">
        <v>0.19</v>
      </c>
      <c r="Y32" t="n">
        <v>1</v>
      </c>
      <c r="Z32" t="n">
        <v>10</v>
      </c>
      <c r="AA32" t="n">
        <v>232.9588544448233</v>
      </c>
      <c r="AB32" t="n">
        <v>318.7445820705728</v>
      </c>
      <c r="AC32" t="n">
        <v>288.3240465186825</v>
      </c>
      <c r="AD32" t="n">
        <v>232958.8544448233</v>
      </c>
      <c r="AE32" t="n">
        <v>318744.5820705728</v>
      </c>
      <c r="AF32" t="n">
        <v>3.827443195249031e-06</v>
      </c>
      <c r="AG32" t="n">
        <v>9.340277777777779</v>
      </c>
      <c r="AH32" t="n">
        <v>288324.0465186825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9.356199999999999</v>
      </c>
      <c r="E33" t="n">
        <v>10.69</v>
      </c>
      <c r="F33" t="n">
        <v>8.01</v>
      </c>
      <c r="G33" t="n">
        <v>53.4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95.31999999999999</v>
      </c>
      <c r="Q33" t="n">
        <v>198.05</v>
      </c>
      <c r="R33" t="n">
        <v>32.15</v>
      </c>
      <c r="S33" t="n">
        <v>21.27</v>
      </c>
      <c r="T33" t="n">
        <v>2717.63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232.0146545622779</v>
      </c>
      <c r="AB33" t="n">
        <v>317.4526861361159</v>
      </c>
      <c r="AC33" t="n">
        <v>287.1554473190224</v>
      </c>
      <c r="AD33" t="n">
        <v>232014.6545622779</v>
      </c>
      <c r="AE33" t="n">
        <v>317452.6861361159</v>
      </c>
      <c r="AF33" t="n">
        <v>3.85198072665157e-06</v>
      </c>
      <c r="AG33" t="n">
        <v>9.279513888888889</v>
      </c>
      <c r="AH33" t="n">
        <v>287155.4473190224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9.350899999999999</v>
      </c>
      <c r="E34" t="n">
        <v>10.69</v>
      </c>
      <c r="F34" t="n">
        <v>8.02</v>
      </c>
      <c r="G34" t="n">
        <v>53.44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95.51000000000001</v>
      </c>
      <c r="Q34" t="n">
        <v>198.05</v>
      </c>
      <c r="R34" t="n">
        <v>32.4</v>
      </c>
      <c r="S34" t="n">
        <v>21.27</v>
      </c>
      <c r="T34" t="n">
        <v>2841.28</v>
      </c>
      <c r="U34" t="n">
        <v>0.66</v>
      </c>
      <c r="V34" t="n">
        <v>0.76</v>
      </c>
      <c r="W34" t="n">
        <v>0.12</v>
      </c>
      <c r="X34" t="n">
        <v>0.16</v>
      </c>
      <c r="Y34" t="n">
        <v>1</v>
      </c>
      <c r="Z34" t="n">
        <v>10</v>
      </c>
      <c r="AA34" t="n">
        <v>232.1962292230746</v>
      </c>
      <c r="AB34" t="n">
        <v>317.7011245975266</v>
      </c>
      <c r="AC34" t="n">
        <v>287.3801751623617</v>
      </c>
      <c r="AD34" t="n">
        <v>232196.2292230746</v>
      </c>
      <c r="AE34" t="n">
        <v>317701.1245975266</v>
      </c>
      <c r="AF34" t="n">
        <v>3.849798697852351e-06</v>
      </c>
      <c r="AG34" t="n">
        <v>9.279513888888889</v>
      </c>
      <c r="AH34" t="n">
        <v>287380.1751623617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9.349399999999999</v>
      </c>
      <c r="E35" t="n">
        <v>10.7</v>
      </c>
      <c r="F35" t="n">
        <v>8.02</v>
      </c>
      <c r="G35" t="n">
        <v>53.46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95.20999999999999</v>
      </c>
      <c r="Q35" t="n">
        <v>198.05</v>
      </c>
      <c r="R35" t="n">
        <v>32.47</v>
      </c>
      <c r="S35" t="n">
        <v>21.27</v>
      </c>
      <c r="T35" t="n">
        <v>2877.58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232.0340304199608</v>
      </c>
      <c r="AB35" t="n">
        <v>317.4791970394001</v>
      </c>
      <c r="AC35" t="n">
        <v>287.1794280589054</v>
      </c>
      <c r="AD35" t="n">
        <v>232034.0304199608</v>
      </c>
      <c r="AE35" t="n">
        <v>317479.1970394001</v>
      </c>
      <c r="AF35" t="n">
        <v>3.849181142531818e-06</v>
      </c>
      <c r="AG35" t="n">
        <v>9.288194444444445</v>
      </c>
      <c r="AH35" t="n">
        <v>287179.4280589055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9.351599999999999</v>
      </c>
      <c r="E36" t="n">
        <v>10.69</v>
      </c>
      <c r="F36" t="n">
        <v>8.02</v>
      </c>
      <c r="G36" t="n">
        <v>53.44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94.86</v>
      </c>
      <c r="Q36" t="n">
        <v>198.05</v>
      </c>
      <c r="R36" t="n">
        <v>32.35</v>
      </c>
      <c r="S36" t="n">
        <v>21.27</v>
      </c>
      <c r="T36" t="n">
        <v>2820.05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231.8121810132166</v>
      </c>
      <c r="AB36" t="n">
        <v>317.1756528937878</v>
      </c>
      <c r="AC36" t="n">
        <v>286.9048537405234</v>
      </c>
      <c r="AD36" t="n">
        <v>231812.1810132166</v>
      </c>
      <c r="AE36" t="n">
        <v>317175.6528937878</v>
      </c>
      <c r="AF36" t="n">
        <v>3.850086890335267e-06</v>
      </c>
      <c r="AG36" t="n">
        <v>9.279513888888889</v>
      </c>
      <c r="AH36" t="n">
        <v>286904.8537405234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9.4076</v>
      </c>
      <c r="E37" t="n">
        <v>10.63</v>
      </c>
      <c r="F37" t="n">
        <v>7.99</v>
      </c>
      <c r="G37" t="n">
        <v>59.9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94.27</v>
      </c>
      <c r="Q37" t="n">
        <v>198.09</v>
      </c>
      <c r="R37" t="n">
        <v>31.32</v>
      </c>
      <c r="S37" t="n">
        <v>21.27</v>
      </c>
      <c r="T37" t="n">
        <v>2308.12</v>
      </c>
      <c r="U37" t="n">
        <v>0.68</v>
      </c>
      <c r="V37" t="n">
        <v>0.76</v>
      </c>
      <c r="W37" t="n">
        <v>0.12</v>
      </c>
      <c r="X37" t="n">
        <v>0.13</v>
      </c>
      <c r="Y37" t="n">
        <v>1</v>
      </c>
      <c r="Z37" t="n">
        <v>10</v>
      </c>
      <c r="AA37" t="n">
        <v>220.9261327823916</v>
      </c>
      <c r="AB37" t="n">
        <v>302.2808814458276</v>
      </c>
      <c r="AC37" t="n">
        <v>273.4316183746088</v>
      </c>
      <c r="AD37" t="n">
        <v>220926.1327823916</v>
      </c>
      <c r="AE37" t="n">
        <v>302280.8814458276</v>
      </c>
      <c r="AF37" t="n">
        <v>3.873142288968526e-06</v>
      </c>
      <c r="AG37" t="n">
        <v>9.227430555555555</v>
      </c>
      <c r="AH37" t="n">
        <v>273431.6183746088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9.427</v>
      </c>
      <c r="E38" t="n">
        <v>10.61</v>
      </c>
      <c r="F38" t="n">
        <v>7.96</v>
      </c>
      <c r="G38" t="n">
        <v>59.73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94.05</v>
      </c>
      <c r="Q38" t="n">
        <v>198.05</v>
      </c>
      <c r="R38" t="n">
        <v>30.68</v>
      </c>
      <c r="S38" t="n">
        <v>21.27</v>
      </c>
      <c r="T38" t="n">
        <v>1990.19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220.5614059881484</v>
      </c>
      <c r="AB38" t="n">
        <v>301.7818461553337</v>
      </c>
      <c r="AC38" t="n">
        <v>272.980210311839</v>
      </c>
      <c r="AD38" t="n">
        <v>220561.4059881484</v>
      </c>
      <c r="AE38" t="n">
        <v>301781.8461553337</v>
      </c>
      <c r="AF38" t="n">
        <v>3.881129337780761e-06</v>
      </c>
      <c r="AG38" t="n">
        <v>9.210069444444445</v>
      </c>
      <c r="AH38" t="n">
        <v>272980.210311839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9.3919</v>
      </c>
      <c r="E39" t="n">
        <v>10.65</v>
      </c>
      <c r="F39" t="n">
        <v>8</v>
      </c>
      <c r="G39" t="n">
        <v>60.03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94.41</v>
      </c>
      <c r="Q39" t="n">
        <v>198.05</v>
      </c>
      <c r="R39" t="n">
        <v>32.04</v>
      </c>
      <c r="S39" t="n">
        <v>21.27</v>
      </c>
      <c r="T39" t="n">
        <v>2668.03</v>
      </c>
      <c r="U39" t="n">
        <v>0.66</v>
      </c>
      <c r="V39" t="n">
        <v>0.76</v>
      </c>
      <c r="W39" t="n">
        <v>0.12</v>
      </c>
      <c r="X39" t="n">
        <v>0.15</v>
      </c>
      <c r="Y39" t="n">
        <v>1</v>
      </c>
      <c r="Z39" t="n">
        <v>10</v>
      </c>
      <c r="AA39" t="n">
        <v>231.1666828681589</v>
      </c>
      <c r="AB39" t="n">
        <v>316.292453854352</v>
      </c>
      <c r="AC39" t="n">
        <v>286.1059459778335</v>
      </c>
      <c r="AD39" t="n">
        <v>231166.6828681589</v>
      </c>
      <c r="AE39" t="n">
        <v>316292.453854352</v>
      </c>
      <c r="AF39" t="n">
        <v>3.866678543280273e-06</v>
      </c>
      <c r="AG39" t="n">
        <v>9.244791666666666</v>
      </c>
      <c r="AH39" t="n">
        <v>286105.9459778335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9.3894</v>
      </c>
      <c r="E40" t="n">
        <v>10.65</v>
      </c>
      <c r="F40" t="n">
        <v>8.01</v>
      </c>
      <c r="G40" t="n">
        <v>60.05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94.34</v>
      </c>
      <c r="Q40" t="n">
        <v>198.1</v>
      </c>
      <c r="R40" t="n">
        <v>32.08</v>
      </c>
      <c r="S40" t="n">
        <v>21.27</v>
      </c>
      <c r="T40" t="n">
        <v>2685.89</v>
      </c>
      <c r="U40" t="n">
        <v>0.66</v>
      </c>
      <c r="V40" t="n">
        <v>0.76</v>
      </c>
      <c r="W40" t="n">
        <v>0.12</v>
      </c>
      <c r="X40" t="n">
        <v>0.15</v>
      </c>
      <c r="Y40" t="n">
        <v>1</v>
      </c>
      <c r="Z40" t="n">
        <v>10</v>
      </c>
      <c r="AA40" t="n">
        <v>231.1735626543974</v>
      </c>
      <c r="AB40" t="n">
        <v>316.3018670813983</v>
      </c>
      <c r="AC40" t="n">
        <v>286.114460819702</v>
      </c>
      <c r="AD40" t="n">
        <v>231173.5626543974</v>
      </c>
      <c r="AE40" t="n">
        <v>316301.8670813983</v>
      </c>
      <c r="AF40" t="n">
        <v>3.865649284412716e-06</v>
      </c>
      <c r="AG40" t="n">
        <v>9.244791666666666</v>
      </c>
      <c r="AH40" t="n">
        <v>286114.460819702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9.393800000000001</v>
      </c>
      <c r="E41" t="n">
        <v>10.65</v>
      </c>
      <c r="F41" t="n">
        <v>8</v>
      </c>
      <c r="G41" t="n">
        <v>60.01</v>
      </c>
      <c r="H41" t="n">
        <v>1.05</v>
      </c>
      <c r="I41" t="n">
        <v>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93.72</v>
      </c>
      <c r="Q41" t="n">
        <v>198.05</v>
      </c>
      <c r="R41" t="n">
        <v>31.95</v>
      </c>
      <c r="S41" t="n">
        <v>21.27</v>
      </c>
      <c r="T41" t="n">
        <v>2624.3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230.7515060166062</v>
      </c>
      <c r="AB41" t="n">
        <v>315.7243905697478</v>
      </c>
      <c r="AC41" t="n">
        <v>285.5920978558299</v>
      </c>
      <c r="AD41" t="n">
        <v>230751.5060166061</v>
      </c>
      <c r="AE41" t="n">
        <v>315724.3905697478</v>
      </c>
      <c r="AF41" t="n">
        <v>3.867460780019615e-06</v>
      </c>
      <c r="AG41" t="n">
        <v>9.244791666666666</v>
      </c>
      <c r="AH41" t="n">
        <v>285592.0978558299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9.395300000000001</v>
      </c>
      <c r="E42" t="n">
        <v>10.64</v>
      </c>
      <c r="F42" t="n">
        <v>8</v>
      </c>
      <c r="G42" t="n">
        <v>60</v>
      </c>
      <c r="H42" t="n">
        <v>1.07</v>
      </c>
      <c r="I42" t="n">
        <v>8</v>
      </c>
      <c r="J42" t="n">
        <v>182.62</v>
      </c>
      <c r="K42" t="n">
        <v>51.39</v>
      </c>
      <c r="L42" t="n">
        <v>11</v>
      </c>
      <c r="M42" t="n">
        <v>6</v>
      </c>
      <c r="N42" t="n">
        <v>35.22</v>
      </c>
      <c r="O42" t="n">
        <v>22756.91</v>
      </c>
      <c r="P42" t="n">
        <v>93.45999999999999</v>
      </c>
      <c r="Q42" t="n">
        <v>198.05</v>
      </c>
      <c r="R42" t="n">
        <v>31.87</v>
      </c>
      <c r="S42" t="n">
        <v>21.27</v>
      </c>
      <c r="T42" t="n">
        <v>2581.91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220.5837543166511</v>
      </c>
      <c r="AB42" t="n">
        <v>301.8124241243298</v>
      </c>
      <c r="AC42" t="n">
        <v>273.0078699623905</v>
      </c>
      <c r="AD42" t="n">
        <v>220583.7543166511</v>
      </c>
      <c r="AE42" t="n">
        <v>301812.4241243298</v>
      </c>
      <c r="AF42" t="n">
        <v>3.868078335340149e-06</v>
      </c>
      <c r="AG42" t="n">
        <v>9.236111111111111</v>
      </c>
      <c r="AH42" t="n">
        <v>273007.8699623905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9.447100000000001</v>
      </c>
      <c r="E43" t="n">
        <v>10.59</v>
      </c>
      <c r="F43" t="n">
        <v>7.98</v>
      </c>
      <c r="G43" t="n">
        <v>68.36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5</v>
      </c>
      <c r="N43" t="n">
        <v>35.35</v>
      </c>
      <c r="O43" t="n">
        <v>22803.18</v>
      </c>
      <c r="P43" t="n">
        <v>92.88</v>
      </c>
      <c r="Q43" t="n">
        <v>198.05</v>
      </c>
      <c r="R43" t="n">
        <v>31.08</v>
      </c>
      <c r="S43" t="n">
        <v>21.27</v>
      </c>
      <c r="T43" t="n">
        <v>2195.44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219.7800770170305</v>
      </c>
      <c r="AB43" t="n">
        <v>300.7127973872493</v>
      </c>
      <c r="AC43" t="n">
        <v>272.0131900577609</v>
      </c>
      <c r="AD43" t="n">
        <v>219780.0770170305</v>
      </c>
      <c r="AE43" t="n">
        <v>300712.7973872494</v>
      </c>
      <c r="AF43" t="n">
        <v>3.889404579075913e-06</v>
      </c>
      <c r="AG43" t="n">
        <v>9.192708333333334</v>
      </c>
      <c r="AH43" t="n">
        <v>272013.1900577609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9.4518</v>
      </c>
      <c r="E44" t="n">
        <v>10.58</v>
      </c>
      <c r="F44" t="n">
        <v>7.97</v>
      </c>
      <c r="G44" t="n">
        <v>68.31999999999999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5</v>
      </c>
      <c r="N44" t="n">
        <v>35.48</v>
      </c>
      <c r="O44" t="n">
        <v>22849.49</v>
      </c>
      <c r="P44" t="n">
        <v>92.92</v>
      </c>
      <c r="Q44" t="n">
        <v>198.05</v>
      </c>
      <c r="R44" t="n">
        <v>30.79</v>
      </c>
      <c r="S44" t="n">
        <v>21.27</v>
      </c>
      <c r="T44" t="n">
        <v>2048.85</v>
      </c>
      <c r="U44" t="n">
        <v>0.6899999999999999</v>
      </c>
      <c r="V44" t="n">
        <v>0.76</v>
      </c>
      <c r="W44" t="n">
        <v>0.12</v>
      </c>
      <c r="X44" t="n">
        <v>0.12</v>
      </c>
      <c r="Y44" t="n">
        <v>1</v>
      </c>
      <c r="Z44" t="n">
        <v>10</v>
      </c>
      <c r="AA44" t="n">
        <v>219.7388768604523</v>
      </c>
      <c r="AB44" t="n">
        <v>300.6564255153965</v>
      </c>
      <c r="AC44" t="n">
        <v>271.9621982382393</v>
      </c>
      <c r="AD44" t="n">
        <v>219738.8768604524</v>
      </c>
      <c r="AE44" t="n">
        <v>300656.4255153965</v>
      </c>
      <c r="AF44" t="n">
        <v>3.891339585746918e-06</v>
      </c>
      <c r="AG44" t="n">
        <v>9.184027777777779</v>
      </c>
      <c r="AH44" t="n">
        <v>271962.1982382393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9.4719</v>
      </c>
      <c r="E45" t="n">
        <v>10.56</v>
      </c>
      <c r="F45" t="n">
        <v>7.95</v>
      </c>
      <c r="G45" t="n">
        <v>68.12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5</v>
      </c>
      <c r="N45" t="n">
        <v>35.6</v>
      </c>
      <c r="O45" t="n">
        <v>22895.85</v>
      </c>
      <c r="P45" t="n">
        <v>92.59</v>
      </c>
      <c r="Q45" t="n">
        <v>198.05</v>
      </c>
      <c r="R45" t="n">
        <v>30.2</v>
      </c>
      <c r="S45" t="n">
        <v>21.27</v>
      </c>
      <c r="T45" t="n">
        <v>1751.26</v>
      </c>
      <c r="U45" t="n">
        <v>0.7</v>
      </c>
      <c r="V45" t="n">
        <v>0.76</v>
      </c>
      <c r="W45" t="n">
        <v>0.12</v>
      </c>
      <c r="X45" t="n">
        <v>0.1</v>
      </c>
      <c r="Y45" t="n">
        <v>1</v>
      </c>
      <c r="Z45" t="n">
        <v>10</v>
      </c>
      <c r="AA45" t="n">
        <v>219.3364472375786</v>
      </c>
      <c r="AB45" t="n">
        <v>300.1058035514388</v>
      </c>
      <c r="AC45" t="n">
        <v>271.4641268617189</v>
      </c>
      <c r="AD45" t="n">
        <v>219336.4472375786</v>
      </c>
      <c r="AE45" t="n">
        <v>300105.8035514388</v>
      </c>
      <c r="AF45" t="n">
        <v>3.899614827042069e-06</v>
      </c>
      <c r="AG45" t="n">
        <v>9.166666666666666</v>
      </c>
      <c r="AH45" t="n">
        <v>271464.1268617188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9.434200000000001</v>
      </c>
      <c r="E46" t="n">
        <v>10.6</v>
      </c>
      <c r="F46" t="n">
        <v>7.99</v>
      </c>
      <c r="G46" t="n">
        <v>68.48999999999999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5</v>
      </c>
      <c r="N46" t="n">
        <v>35.73</v>
      </c>
      <c r="O46" t="n">
        <v>22942.24</v>
      </c>
      <c r="P46" t="n">
        <v>93.01000000000001</v>
      </c>
      <c r="Q46" t="n">
        <v>198.05</v>
      </c>
      <c r="R46" t="n">
        <v>31.66</v>
      </c>
      <c r="S46" t="n">
        <v>21.27</v>
      </c>
      <c r="T46" t="n">
        <v>2481.16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  <c r="AA46" t="n">
        <v>219.9846094547043</v>
      </c>
      <c r="AB46" t="n">
        <v>300.9926476918088</v>
      </c>
      <c r="AC46" t="n">
        <v>272.2663318420256</v>
      </c>
      <c r="AD46" t="n">
        <v>219984.6094547043</v>
      </c>
      <c r="AE46" t="n">
        <v>300992.6476918088</v>
      </c>
      <c r="AF46" t="n">
        <v>3.884093603319323e-06</v>
      </c>
      <c r="AG46" t="n">
        <v>9.201388888888889</v>
      </c>
      <c r="AH46" t="n">
        <v>272266.3318420256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9.4466</v>
      </c>
      <c r="E47" t="n">
        <v>10.59</v>
      </c>
      <c r="F47" t="n">
        <v>7.98</v>
      </c>
      <c r="G47" t="n">
        <v>68.37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5</v>
      </c>
      <c r="N47" t="n">
        <v>35.85</v>
      </c>
      <c r="O47" t="n">
        <v>22988.69</v>
      </c>
      <c r="P47" t="n">
        <v>92.48</v>
      </c>
      <c r="Q47" t="n">
        <v>198.05</v>
      </c>
      <c r="R47" t="n">
        <v>31.17</v>
      </c>
      <c r="S47" t="n">
        <v>21.27</v>
      </c>
      <c r="T47" t="n">
        <v>2237.33</v>
      </c>
      <c r="U47" t="n">
        <v>0.68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219.5536166718188</v>
      </c>
      <c r="AB47" t="n">
        <v>300.4029443522055</v>
      </c>
      <c r="AC47" t="n">
        <v>271.7329089615</v>
      </c>
      <c r="AD47" t="n">
        <v>219553.6166718188</v>
      </c>
      <c r="AE47" t="n">
        <v>300402.9443522054</v>
      </c>
      <c r="AF47" t="n">
        <v>3.889198727302402e-06</v>
      </c>
      <c r="AG47" t="n">
        <v>9.192708333333334</v>
      </c>
      <c r="AH47" t="n">
        <v>271732.9089615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9.443099999999999</v>
      </c>
      <c r="E48" t="n">
        <v>10.59</v>
      </c>
      <c r="F48" t="n">
        <v>7.98</v>
      </c>
      <c r="G48" t="n">
        <v>68.40000000000001</v>
      </c>
      <c r="H48" t="n">
        <v>1.2</v>
      </c>
      <c r="I48" t="n">
        <v>7</v>
      </c>
      <c r="J48" t="n">
        <v>184.87</v>
      </c>
      <c r="K48" t="n">
        <v>51.39</v>
      </c>
      <c r="L48" t="n">
        <v>12.5</v>
      </c>
      <c r="M48" t="n">
        <v>5</v>
      </c>
      <c r="N48" t="n">
        <v>35.98</v>
      </c>
      <c r="O48" t="n">
        <v>23035.17</v>
      </c>
      <c r="P48" t="n">
        <v>92.29000000000001</v>
      </c>
      <c r="Q48" t="n">
        <v>198.05</v>
      </c>
      <c r="R48" t="n">
        <v>31.25</v>
      </c>
      <c r="S48" t="n">
        <v>21.27</v>
      </c>
      <c r="T48" t="n">
        <v>2278.26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219.4718381424173</v>
      </c>
      <c r="AB48" t="n">
        <v>300.2910513604643</v>
      </c>
      <c r="AC48" t="n">
        <v>271.6316948798479</v>
      </c>
      <c r="AD48" t="n">
        <v>219471.8381424173</v>
      </c>
      <c r="AE48" t="n">
        <v>300291.0513604644</v>
      </c>
      <c r="AF48" t="n">
        <v>3.887757764887823e-06</v>
      </c>
      <c r="AG48" t="n">
        <v>9.192708333333334</v>
      </c>
      <c r="AH48" t="n">
        <v>271631.6948798479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9.4458</v>
      </c>
      <c r="E49" t="n">
        <v>10.59</v>
      </c>
      <c r="F49" t="n">
        <v>7.98</v>
      </c>
      <c r="G49" t="n">
        <v>68.37</v>
      </c>
      <c r="H49" t="n">
        <v>1.22</v>
      </c>
      <c r="I49" t="n">
        <v>7</v>
      </c>
      <c r="J49" t="n">
        <v>185.25</v>
      </c>
      <c r="K49" t="n">
        <v>51.39</v>
      </c>
      <c r="L49" t="n">
        <v>12.75</v>
      </c>
      <c r="M49" t="n">
        <v>5</v>
      </c>
      <c r="N49" t="n">
        <v>36.11</v>
      </c>
      <c r="O49" t="n">
        <v>23081.7</v>
      </c>
      <c r="P49" t="n">
        <v>91.93000000000001</v>
      </c>
      <c r="Q49" t="n">
        <v>198.05</v>
      </c>
      <c r="R49" t="n">
        <v>31.11</v>
      </c>
      <c r="S49" t="n">
        <v>21.27</v>
      </c>
      <c r="T49" t="n">
        <v>2208.94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219.2430814738923</v>
      </c>
      <c r="AB49" t="n">
        <v>299.9780563945565</v>
      </c>
      <c r="AC49" t="n">
        <v>271.3485717141951</v>
      </c>
      <c r="AD49" t="n">
        <v>219243.0814738923</v>
      </c>
      <c r="AE49" t="n">
        <v>299978.0563945565</v>
      </c>
      <c r="AF49" t="n">
        <v>3.888869364464783e-06</v>
      </c>
      <c r="AG49" t="n">
        <v>9.192708333333334</v>
      </c>
      <c r="AH49" t="n">
        <v>271348.5717141951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9.4414</v>
      </c>
      <c r="E50" t="n">
        <v>10.59</v>
      </c>
      <c r="F50" t="n">
        <v>7.98</v>
      </c>
      <c r="G50" t="n">
        <v>68.42</v>
      </c>
      <c r="H50" t="n">
        <v>1.24</v>
      </c>
      <c r="I50" t="n">
        <v>7</v>
      </c>
      <c r="J50" t="n">
        <v>185.63</v>
      </c>
      <c r="K50" t="n">
        <v>51.39</v>
      </c>
      <c r="L50" t="n">
        <v>13</v>
      </c>
      <c r="M50" t="n">
        <v>5</v>
      </c>
      <c r="N50" t="n">
        <v>36.24</v>
      </c>
      <c r="O50" t="n">
        <v>23128.27</v>
      </c>
      <c r="P50" t="n">
        <v>91.63</v>
      </c>
      <c r="Q50" t="n">
        <v>198.05</v>
      </c>
      <c r="R50" t="n">
        <v>31.38</v>
      </c>
      <c r="S50" t="n">
        <v>21.27</v>
      </c>
      <c r="T50" t="n">
        <v>2345.25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219.1048686231427</v>
      </c>
      <c r="AB50" t="n">
        <v>299.7889474746404</v>
      </c>
      <c r="AC50" t="n">
        <v>271.1775110841796</v>
      </c>
      <c r="AD50" t="n">
        <v>219104.8686231427</v>
      </c>
      <c r="AE50" t="n">
        <v>299788.9474746404</v>
      </c>
      <c r="AF50" t="n">
        <v>3.887057868857884e-06</v>
      </c>
      <c r="AG50" t="n">
        <v>9.192708333333334</v>
      </c>
      <c r="AH50" t="n">
        <v>271177.5110841796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9.5047</v>
      </c>
      <c r="E51" t="n">
        <v>10.52</v>
      </c>
      <c r="F51" t="n">
        <v>7.95</v>
      </c>
      <c r="G51" t="n">
        <v>79.45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90.84</v>
      </c>
      <c r="Q51" t="n">
        <v>198.05</v>
      </c>
      <c r="R51" t="n">
        <v>29.99</v>
      </c>
      <c r="S51" t="n">
        <v>21.27</v>
      </c>
      <c r="T51" t="n">
        <v>1653.29</v>
      </c>
      <c r="U51" t="n">
        <v>0.71</v>
      </c>
      <c r="V51" t="n">
        <v>0.76</v>
      </c>
      <c r="W51" t="n">
        <v>0.12</v>
      </c>
      <c r="X51" t="n">
        <v>0.09</v>
      </c>
      <c r="Y51" t="n">
        <v>1</v>
      </c>
      <c r="Z51" t="n">
        <v>10</v>
      </c>
      <c r="AA51" t="n">
        <v>218.0771669084674</v>
      </c>
      <c r="AB51" t="n">
        <v>298.3828006496226</v>
      </c>
      <c r="AC51" t="n">
        <v>269.9055649386016</v>
      </c>
      <c r="AD51" t="n">
        <v>218077.1669084674</v>
      </c>
      <c r="AE51" t="n">
        <v>298382.8006496226</v>
      </c>
      <c r="AF51" t="n">
        <v>3.913118703384406e-06</v>
      </c>
      <c r="AG51" t="n">
        <v>9.131944444444445</v>
      </c>
      <c r="AH51" t="n">
        <v>269905.5649386016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9.5137</v>
      </c>
      <c r="E52" t="n">
        <v>10.51</v>
      </c>
      <c r="F52" t="n">
        <v>7.94</v>
      </c>
      <c r="G52" t="n">
        <v>79.34999999999999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90.83</v>
      </c>
      <c r="Q52" t="n">
        <v>198.05</v>
      </c>
      <c r="R52" t="n">
        <v>29.82</v>
      </c>
      <c r="S52" t="n">
        <v>21.27</v>
      </c>
      <c r="T52" t="n">
        <v>1566.7</v>
      </c>
      <c r="U52" t="n">
        <v>0.71</v>
      </c>
      <c r="V52" t="n">
        <v>0.77</v>
      </c>
      <c r="W52" t="n">
        <v>0.12</v>
      </c>
      <c r="X52" t="n">
        <v>0.08</v>
      </c>
      <c r="Y52" t="n">
        <v>1</v>
      </c>
      <c r="Z52" t="n">
        <v>10</v>
      </c>
      <c r="AA52" t="n">
        <v>217.9753438225191</v>
      </c>
      <c r="AB52" t="n">
        <v>298.2434818113108</v>
      </c>
      <c r="AC52" t="n">
        <v>269.779542494683</v>
      </c>
      <c r="AD52" t="n">
        <v>217975.3438225191</v>
      </c>
      <c r="AE52" t="n">
        <v>298243.4818113108</v>
      </c>
      <c r="AF52" t="n">
        <v>3.916824035307608e-06</v>
      </c>
      <c r="AG52" t="n">
        <v>9.123263888888889</v>
      </c>
      <c r="AH52" t="n">
        <v>269779.542494683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9.4894</v>
      </c>
      <c r="E53" t="n">
        <v>10.54</v>
      </c>
      <c r="F53" t="n">
        <v>7.96</v>
      </c>
      <c r="G53" t="n">
        <v>79.62</v>
      </c>
      <c r="H53" t="n">
        <v>1.31</v>
      </c>
      <c r="I53" t="n">
        <v>6</v>
      </c>
      <c r="J53" t="n">
        <v>186.76</v>
      </c>
      <c r="K53" t="n">
        <v>51.39</v>
      </c>
      <c r="L53" t="n">
        <v>13.75</v>
      </c>
      <c r="M53" t="n">
        <v>4</v>
      </c>
      <c r="N53" t="n">
        <v>36.62</v>
      </c>
      <c r="O53" t="n">
        <v>23268.24</v>
      </c>
      <c r="P53" t="n">
        <v>91.20999999999999</v>
      </c>
      <c r="Q53" t="n">
        <v>198.05</v>
      </c>
      <c r="R53" t="n">
        <v>30.72</v>
      </c>
      <c r="S53" t="n">
        <v>21.27</v>
      </c>
      <c r="T53" t="n">
        <v>2020.04</v>
      </c>
      <c r="U53" t="n">
        <v>0.6899999999999999</v>
      </c>
      <c r="V53" t="n">
        <v>0.76</v>
      </c>
      <c r="W53" t="n">
        <v>0.12</v>
      </c>
      <c r="X53" t="n">
        <v>0.11</v>
      </c>
      <c r="Y53" t="n">
        <v>1</v>
      </c>
      <c r="Z53" t="n">
        <v>10</v>
      </c>
      <c r="AA53" t="n">
        <v>218.4343686786001</v>
      </c>
      <c r="AB53" t="n">
        <v>298.8715398701479</v>
      </c>
      <c r="AC53" t="n">
        <v>270.3476595738699</v>
      </c>
      <c r="AD53" t="n">
        <v>218434.3686786001</v>
      </c>
      <c r="AE53" t="n">
        <v>298871.5398701479</v>
      </c>
      <c r="AF53" t="n">
        <v>3.906819639114962e-06</v>
      </c>
      <c r="AG53" t="n">
        <v>9.149305555555555</v>
      </c>
      <c r="AH53" t="n">
        <v>270347.6595738699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9.498200000000001</v>
      </c>
      <c r="E54" t="n">
        <v>10.53</v>
      </c>
      <c r="F54" t="n">
        <v>7.95</v>
      </c>
      <c r="G54" t="n">
        <v>79.53</v>
      </c>
      <c r="H54" t="n">
        <v>1.33</v>
      </c>
      <c r="I54" t="n">
        <v>6</v>
      </c>
      <c r="J54" t="n">
        <v>187.14</v>
      </c>
      <c r="K54" t="n">
        <v>51.39</v>
      </c>
      <c r="L54" t="n">
        <v>14</v>
      </c>
      <c r="M54" t="n">
        <v>4</v>
      </c>
      <c r="N54" t="n">
        <v>36.75</v>
      </c>
      <c r="O54" t="n">
        <v>23314.98</v>
      </c>
      <c r="P54" t="n">
        <v>91.05</v>
      </c>
      <c r="Q54" t="n">
        <v>198.05</v>
      </c>
      <c r="R54" t="n">
        <v>30.39</v>
      </c>
      <c r="S54" t="n">
        <v>21.27</v>
      </c>
      <c r="T54" t="n">
        <v>1855.05</v>
      </c>
      <c r="U54" t="n">
        <v>0.7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218.2476500599623</v>
      </c>
      <c r="AB54" t="n">
        <v>298.6160632186836</v>
      </c>
      <c r="AC54" t="n">
        <v>270.1165652554576</v>
      </c>
      <c r="AD54" t="n">
        <v>218247.6500599623</v>
      </c>
      <c r="AE54" t="n">
        <v>298616.0632186836</v>
      </c>
      <c r="AF54" t="n">
        <v>3.91044263032876e-06</v>
      </c>
      <c r="AG54" t="n">
        <v>9.140625</v>
      </c>
      <c r="AH54" t="n">
        <v>270116.5652554576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9.488200000000001</v>
      </c>
      <c r="E55" t="n">
        <v>10.54</v>
      </c>
      <c r="F55" t="n">
        <v>7.96</v>
      </c>
      <c r="G55" t="n">
        <v>79.64</v>
      </c>
      <c r="H55" t="n">
        <v>1.35</v>
      </c>
      <c r="I55" t="n">
        <v>6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91.23</v>
      </c>
      <c r="Q55" t="n">
        <v>198.06</v>
      </c>
      <c r="R55" t="n">
        <v>30.75</v>
      </c>
      <c r="S55" t="n">
        <v>21.27</v>
      </c>
      <c r="T55" t="n">
        <v>2033.13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218.4551557438629</v>
      </c>
      <c r="AB55" t="n">
        <v>298.899981649901</v>
      </c>
      <c r="AC55" t="n">
        <v>270.3733869100817</v>
      </c>
      <c r="AD55" t="n">
        <v>218455.1557438629</v>
      </c>
      <c r="AE55" t="n">
        <v>298899.981649901</v>
      </c>
      <c r="AF55" t="n">
        <v>3.906325594858535e-06</v>
      </c>
      <c r="AG55" t="n">
        <v>9.149305555555555</v>
      </c>
      <c r="AH55" t="n">
        <v>270373.3869100817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9.495200000000001</v>
      </c>
      <c r="E56" t="n">
        <v>10.53</v>
      </c>
      <c r="F56" t="n">
        <v>7.96</v>
      </c>
      <c r="G56" t="n">
        <v>79.56</v>
      </c>
      <c r="H56" t="n">
        <v>1.37</v>
      </c>
      <c r="I56" t="n">
        <v>6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90.79000000000001</v>
      </c>
      <c r="Q56" t="n">
        <v>198.05</v>
      </c>
      <c r="R56" t="n">
        <v>30.46</v>
      </c>
      <c r="S56" t="n">
        <v>21.27</v>
      </c>
      <c r="T56" t="n">
        <v>1887.2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218.1486607636172</v>
      </c>
      <c r="AB56" t="n">
        <v>298.4806216963249</v>
      </c>
      <c r="AC56" t="n">
        <v>269.9940500818993</v>
      </c>
      <c r="AD56" t="n">
        <v>218148.6607636173</v>
      </c>
      <c r="AE56" t="n">
        <v>298480.6216963249</v>
      </c>
      <c r="AF56" t="n">
        <v>3.909207519687693e-06</v>
      </c>
      <c r="AG56" t="n">
        <v>9.140625</v>
      </c>
      <c r="AH56" t="n">
        <v>269994.0500818993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9.4924</v>
      </c>
      <c r="E57" t="n">
        <v>10.53</v>
      </c>
      <c r="F57" t="n">
        <v>7.96</v>
      </c>
      <c r="G57" t="n">
        <v>79.59</v>
      </c>
      <c r="H57" t="n">
        <v>1.39</v>
      </c>
      <c r="I57" t="n">
        <v>6</v>
      </c>
      <c r="J57" t="n">
        <v>188.28</v>
      </c>
      <c r="K57" t="n">
        <v>51.39</v>
      </c>
      <c r="L57" t="n">
        <v>14.75</v>
      </c>
      <c r="M57" t="n">
        <v>4</v>
      </c>
      <c r="N57" t="n">
        <v>37.14</v>
      </c>
      <c r="O57" t="n">
        <v>23455.48</v>
      </c>
      <c r="P57" t="n">
        <v>90.61</v>
      </c>
      <c r="Q57" t="n">
        <v>198.05</v>
      </c>
      <c r="R57" t="n">
        <v>30.56</v>
      </c>
      <c r="S57" t="n">
        <v>21.27</v>
      </c>
      <c r="T57" t="n">
        <v>1937.19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218.067110999468</v>
      </c>
      <c r="AB57" t="n">
        <v>298.3690417112942</v>
      </c>
      <c r="AC57" t="n">
        <v>269.8931191340365</v>
      </c>
      <c r="AD57" t="n">
        <v>218067.110999468</v>
      </c>
      <c r="AE57" t="n">
        <v>298369.0417112943</v>
      </c>
      <c r="AF57" t="n">
        <v>3.90805474975603e-06</v>
      </c>
      <c r="AG57" t="n">
        <v>9.140625</v>
      </c>
      <c r="AH57" t="n">
        <v>269893.1191340365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9.5044</v>
      </c>
      <c r="E58" t="n">
        <v>10.52</v>
      </c>
      <c r="F58" t="n">
        <v>7.95</v>
      </c>
      <c r="G58" t="n">
        <v>79.45999999999999</v>
      </c>
      <c r="H58" t="n">
        <v>1.41</v>
      </c>
      <c r="I58" t="n">
        <v>6</v>
      </c>
      <c r="J58" t="n">
        <v>188.66</v>
      </c>
      <c r="K58" t="n">
        <v>51.39</v>
      </c>
      <c r="L58" t="n">
        <v>15</v>
      </c>
      <c r="M58" t="n">
        <v>4</v>
      </c>
      <c r="N58" t="n">
        <v>37.27</v>
      </c>
      <c r="O58" t="n">
        <v>23502.4</v>
      </c>
      <c r="P58" t="n">
        <v>90.2</v>
      </c>
      <c r="Q58" t="n">
        <v>198.05</v>
      </c>
      <c r="R58" t="n">
        <v>30.02</v>
      </c>
      <c r="S58" t="n">
        <v>21.27</v>
      </c>
      <c r="T58" t="n">
        <v>1668.3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217.7130342459045</v>
      </c>
      <c r="AB58" t="n">
        <v>297.884578276305</v>
      </c>
      <c r="AC58" t="n">
        <v>269.4548922093337</v>
      </c>
      <c r="AD58" t="n">
        <v>217713.0342459045</v>
      </c>
      <c r="AE58" t="n">
        <v>297884.578276305</v>
      </c>
      <c r="AF58" t="n">
        <v>3.9129951923203e-06</v>
      </c>
      <c r="AG58" t="n">
        <v>9.131944444444445</v>
      </c>
      <c r="AH58" t="n">
        <v>269454.8922093337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9.506500000000001</v>
      </c>
      <c r="E59" t="n">
        <v>10.52</v>
      </c>
      <c r="F59" t="n">
        <v>7.94</v>
      </c>
      <c r="G59" t="n">
        <v>79.43000000000001</v>
      </c>
      <c r="H59" t="n">
        <v>1.43</v>
      </c>
      <c r="I59" t="n">
        <v>6</v>
      </c>
      <c r="J59" t="n">
        <v>189.04</v>
      </c>
      <c r="K59" t="n">
        <v>51.39</v>
      </c>
      <c r="L59" t="n">
        <v>15.25</v>
      </c>
      <c r="M59" t="n">
        <v>4</v>
      </c>
      <c r="N59" t="n">
        <v>37.4</v>
      </c>
      <c r="O59" t="n">
        <v>23549.36</v>
      </c>
      <c r="P59" t="n">
        <v>89.76000000000001</v>
      </c>
      <c r="Q59" t="n">
        <v>198.05</v>
      </c>
      <c r="R59" t="n">
        <v>30.12</v>
      </c>
      <c r="S59" t="n">
        <v>21.27</v>
      </c>
      <c r="T59" t="n">
        <v>1719.59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  <c r="AA59" t="n">
        <v>217.4182676453894</v>
      </c>
      <c r="AB59" t="n">
        <v>297.4812656092958</v>
      </c>
      <c r="AC59" t="n">
        <v>269.0900711372109</v>
      </c>
      <c r="AD59" t="n">
        <v>217418.2676453894</v>
      </c>
      <c r="AE59" t="n">
        <v>297481.2656092958</v>
      </c>
      <c r="AF59" t="n">
        <v>3.913859769769047e-06</v>
      </c>
      <c r="AG59" t="n">
        <v>9.131944444444445</v>
      </c>
      <c r="AH59" t="n">
        <v>269090.0711372109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9.4877</v>
      </c>
      <c r="E60" t="n">
        <v>10.54</v>
      </c>
      <c r="F60" t="n">
        <v>7.96</v>
      </c>
      <c r="G60" t="n">
        <v>79.64</v>
      </c>
      <c r="H60" t="n">
        <v>1.45</v>
      </c>
      <c r="I60" t="n">
        <v>6</v>
      </c>
      <c r="J60" t="n">
        <v>189.42</v>
      </c>
      <c r="K60" t="n">
        <v>51.39</v>
      </c>
      <c r="L60" t="n">
        <v>15.5</v>
      </c>
      <c r="M60" t="n">
        <v>4</v>
      </c>
      <c r="N60" t="n">
        <v>37.53</v>
      </c>
      <c r="O60" t="n">
        <v>23596.37</v>
      </c>
      <c r="P60" t="n">
        <v>89.84999999999999</v>
      </c>
      <c r="Q60" t="n">
        <v>198.05</v>
      </c>
      <c r="R60" t="n">
        <v>30.78</v>
      </c>
      <c r="S60" t="n">
        <v>21.27</v>
      </c>
      <c r="T60" t="n">
        <v>2045.89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217.6674978127169</v>
      </c>
      <c r="AB60" t="n">
        <v>297.8222733194922</v>
      </c>
      <c r="AC60" t="n">
        <v>269.3985335501536</v>
      </c>
      <c r="AD60" t="n">
        <v>217667.4978127169</v>
      </c>
      <c r="AE60" t="n">
        <v>297822.2733194922</v>
      </c>
      <c r="AF60" t="n">
        <v>3.906119743085024e-06</v>
      </c>
      <c r="AG60" t="n">
        <v>9.149305555555555</v>
      </c>
      <c r="AH60" t="n">
        <v>269398.5335501536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9.4902</v>
      </c>
      <c r="E61" t="n">
        <v>10.54</v>
      </c>
      <c r="F61" t="n">
        <v>7.96</v>
      </c>
      <c r="G61" t="n">
        <v>79.61</v>
      </c>
      <c r="H61" t="n">
        <v>1.47</v>
      </c>
      <c r="I61" t="n">
        <v>6</v>
      </c>
      <c r="J61" t="n">
        <v>189.81</v>
      </c>
      <c r="K61" t="n">
        <v>51.39</v>
      </c>
      <c r="L61" t="n">
        <v>15.75</v>
      </c>
      <c r="M61" t="n">
        <v>4</v>
      </c>
      <c r="N61" t="n">
        <v>37.66</v>
      </c>
      <c r="O61" t="n">
        <v>23643.43</v>
      </c>
      <c r="P61" t="n">
        <v>89.25</v>
      </c>
      <c r="Q61" t="n">
        <v>198.05</v>
      </c>
      <c r="R61" t="n">
        <v>30.73</v>
      </c>
      <c r="S61" t="n">
        <v>21.27</v>
      </c>
      <c r="T61" t="n">
        <v>2024.26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217.3042378876687</v>
      </c>
      <c r="AB61" t="n">
        <v>297.3252450641446</v>
      </c>
      <c r="AC61" t="n">
        <v>268.9489409739127</v>
      </c>
      <c r="AD61" t="n">
        <v>217304.2378876687</v>
      </c>
      <c r="AE61" t="n">
        <v>297325.2450641446</v>
      </c>
      <c r="AF61" t="n">
        <v>3.90714900195258e-06</v>
      </c>
      <c r="AG61" t="n">
        <v>9.149305555555555</v>
      </c>
      <c r="AH61" t="n">
        <v>268948.9409739127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9.542</v>
      </c>
      <c r="E62" t="n">
        <v>10.48</v>
      </c>
      <c r="F62" t="n">
        <v>7.94</v>
      </c>
      <c r="G62" t="n">
        <v>95.26000000000001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88.63</v>
      </c>
      <c r="Q62" t="n">
        <v>198.05</v>
      </c>
      <c r="R62" t="n">
        <v>29.87</v>
      </c>
      <c r="S62" t="n">
        <v>21.27</v>
      </c>
      <c r="T62" t="n">
        <v>1600.28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216.5035441956857</v>
      </c>
      <c r="AB62" t="n">
        <v>296.2297006306613</v>
      </c>
      <c r="AC62" t="n">
        <v>267.9579537635544</v>
      </c>
      <c r="AD62" t="n">
        <v>216503.5441956857</v>
      </c>
      <c r="AE62" t="n">
        <v>296229.7006306613</v>
      </c>
      <c r="AF62" t="n">
        <v>3.928475245688344e-06</v>
      </c>
      <c r="AG62" t="n">
        <v>9.097222222222221</v>
      </c>
      <c r="AH62" t="n">
        <v>267957.9537635544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9.5526</v>
      </c>
      <c r="E63" t="n">
        <v>10.47</v>
      </c>
      <c r="F63" t="n">
        <v>7.93</v>
      </c>
      <c r="G63" t="n">
        <v>95.12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88.48999999999999</v>
      </c>
      <c r="Q63" t="n">
        <v>198.05</v>
      </c>
      <c r="R63" t="n">
        <v>29.57</v>
      </c>
      <c r="S63" t="n">
        <v>21.27</v>
      </c>
      <c r="T63" t="n">
        <v>1449.78</v>
      </c>
      <c r="U63" t="n">
        <v>0.72</v>
      </c>
      <c r="V63" t="n">
        <v>0.77</v>
      </c>
      <c r="W63" t="n">
        <v>0.12</v>
      </c>
      <c r="X63" t="n">
        <v>0.07000000000000001</v>
      </c>
      <c r="Y63" t="n">
        <v>1</v>
      </c>
      <c r="Z63" t="n">
        <v>10</v>
      </c>
      <c r="AA63" t="n">
        <v>216.3175452148198</v>
      </c>
      <c r="AB63" t="n">
        <v>295.9752086193449</v>
      </c>
      <c r="AC63" t="n">
        <v>267.7277501126162</v>
      </c>
      <c r="AD63" t="n">
        <v>216317.5452148198</v>
      </c>
      <c r="AE63" t="n">
        <v>295975.2086193449</v>
      </c>
      <c r="AF63" t="n">
        <v>3.932839303286782e-06</v>
      </c>
      <c r="AG63" t="n">
        <v>9.088541666666666</v>
      </c>
      <c r="AH63" t="n">
        <v>267727.7501126162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9.5458</v>
      </c>
      <c r="E64" t="n">
        <v>10.48</v>
      </c>
      <c r="F64" t="n">
        <v>7.93</v>
      </c>
      <c r="G64" t="n">
        <v>95.20999999999999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88.75</v>
      </c>
      <c r="Q64" t="n">
        <v>198.05</v>
      </c>
      <c r="R64" t="n">
        <v>29.72</v>
      </c>
      <c r="S64" t="n">
        <v>21.27</v>
      </c>
      <c r="T64" t="n">
        <v>1520.96</v>
      </c>
      <c r="U64" t="n">
        <v>0.72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216.5167329806594</v>
      </c>
      <c r="AB64" t="n">
        <v>296.2477461081105</v>
      </c>
      <c r="AC64" t="n">
        <v>267.9742770059628</v>
      </c>
      <c r="AD64" t="n">
        <v>216516.7329806594</v>
      </c>
      <c r="AE64" t="n">
        <v>296247.7461081105</v>
      </c>
      <c r="AF64" t="n">
        <v>3.930039719167029e-06</v>
      </c>
      <c r="AG64" t="n">
        <v>9.097222222222221</v>
      </c>
      <c r="AH64" t="n">
        <v>267974.2770059629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9.562799999999999</v>
      </c>
      <c r="E65" t="n">
        <v>10.46</v>
      </c>
      <c r="F65" t="n">
        <v>7.92</v>
      </c>
      <c r="G65" t="n">
        <v>94.98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88.40000000000001</v>
      </c>
      <c r="Q65" t="n">
        <v>198.05</v>
      </c>
      <c r="R65" t="n">
        <v>29.16</v>
      </c>
      <c r="S65" t="n">
        <v>21.27</v>
      </c>
      <c r="T65" t="n">
        <v>1240.95</v>
      </c>
      <c r="U65" t="n">
        <v>0.73</v>
      </c>
      <c r="V65" t="n">
        <v>0.77</v>
      </c>
      <c r="W65" t="n">
        <v>0.11</v>
      </c>
      <c r="X65" t="n">
        <v>0.06</v>
      </c>
      <c r="Y65" t="n">
        <v>1</v>
      </c>
      <c r="Z65" t="n">
        <v>10</v>
      </c>
      <c r="AA65" t="n">
        <v>216.1633971770035</v>
      </c>
      <c r="AB65" t="n">
        <v>295.7642964734733</v>
      </c>
      <c r="AC65" t="n">
        <v>267.5369671259294</v>
      </c>
      <c r="AD65" t="n">
        <v>216163.3971770035</v>
      </c>
      <c r="AE65" t="n">
        <v>295764.2964734733</v>
      </c>
      <c r="AF65" t="n">
        <v>3.937038679466411e-06</v>
      </c>
      <c r="AG65" t="n">
        <v>9.079861111111111</v>
      </c>
      <c r="AH65" t="n">
        <v>267536.9671259294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9.5443</v>
      </c>
      <c r="E66" t="n">
        <v>10.48</v>
      </c>
      <c r="F66" t="n">
        <v>7.94</v>
      </c>
      <c r="G66" t="n">
        <v>95.23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88.69</v>
      </c>
      <c r="Q66" t="n">
        <v>198.05</v>
      </c>
      <c r="R66" t="n">
        <v>29.91</v>
      </c>
      <c r="S66" t="n">
        <v>21.27</v>
      </c>
      <c r="T66" t="n">
        <v>1617.98</v>
      </c>
      <c r="U66" t="n">
        <v>0.71</v>
      </c>
      <c r="V66" t="n">
        <v>0.77</v>
      </c>
      <c r="W66" t="n">
        <v>0.11</v>
      </c>
      <c r="X66" t="n">
        <v>0.08</v>
      </c>
      <c r="Y66" t="n">
        <v>1</v>
      </c>
      <c r="Z66" t="n">
        <v>10</v>
      </c>
      <c r="AA66" t="n">
        <v>216.520469391128</v>
      </c>
      <c r="AB66" t="n">
        <v>296.2528584297525</v>
      </c>
      <c r="AC66" t="n">
        <v>267.9789014148025</v>
      </c>
      <c r="AD66" t="n">
        <v>216520.469391128</v>
      </c>
      <c r="AE66" t="n">
        <v>296252.8584297525</v>
      </c>
      <c r="AF66" t="n">
        <v>3.929422163846496e-06</v>
      </c>
      <c r="AG66" t="n">
        <v>9.097222222222221</v>
      </c>
      <c r="AH66" t="n">
        <v>267978.9014148025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9.544499999999999</v>
      </c>
      <c r="E67" t="n">
        <v>10.48</v>
      </c>
      <c r="F67" t="n">
        <v>7.94</v>
      </c>
      <c r="G67" t="n">
        <v>95.22</v>
      </c>
      <c r="H67" t="n">
        <v>1.59</v>
      </c>
      <c r="I67" t="n">
        <v>5</v>
      </c>
      <c r="J67" t="n">
        <v>192.1</v>
      </c>
      <c r="K67" t="n">
        <v>51.39</v>
      </c>
      <c r="L67" t="n">
        <v>17.25</v>
      </c>
      <c r="M67" t="n">
        <v>3</v>
      </c>
      <c r="N67" t="n">
        <v>38.46</v>
      </c>
      <c r="O67" t="n">
        <v>23926.69</v>
      </c>
      <c r="P67" t="n">
        <v>88.73999999999999</v>
      </c>
      <c r="Q67" t="n">
        <v>198.05</v>
      </c>
      <c r="R67" t="n">
        <v>29.82</v>
      </c>
      <c r="S67" t="n">
        <v>21.27</v>
      </c>
      <c r="T67" t="n">
        <v>1575.22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216.5474743256967</v>
      </c>
      <c r="AB67" t="n">
        <v>296.289807772603</v>
      </c>
      <c r="AC67" t="n">
        <v>268.0123243642301</v>
      </c>
      <c r="AD67" t="n">
        <v>216547.4743256967</v>
      </c>
      <c r="AE67" t="n">
        <v>296289.807772603</v>
      </c>
      <c r="AF67" t="n">
        <v>3.929504504555901e-06</v>
      </c>
      <c r="AG67" t="n">
        <v>9.097222222222221</v>
      </c>
      <c r="AH67" t="n">
        <v>268012.3243642301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9.5427</v>
      </c>
      <c r="E68" t="n">
        <v>10.48</v>
      </c>
      <c r="F68" t="n">
        <v>7.94</v>
      </c>
      <c r="G68" t="n">
        <v>95.25</v>
      </c>
      <c r="H68" t="n">
        <v>1.61</v>
      </c>
      <c r="I68" t="n">
        <v>5</v>
      </c>
      <c r="J68" t="n">
        <v>192.49</v>
      </c>
      <c r="K68" t="n">
        <v>51.39</v>
      </c>
      <c r="L68" t="n">
        <v>17.5</v>
      </c>
      <c r="M68" t="n">
        <v>3</v>
      </c>
      <c r="N68" t="n">
        <v>38.59</v>
      </c>
      <c r="O68" t="n">
        <v>23974.06</v>
      </c>
      <c r="P68" t="n">
        <v>88.65000000000001</v>
      </c>
      <c r="Q68" t="n">
        <v>198.05</v>
      </c>
      <c r="R68" t="n">
        <v>29.94</v>
      </c>
      <c r="S68" t="n">
        <v>21.27</v>
      </c>
      <c r="T68" t="n">
        <v>1631.13</v>
      </c>
      <c r="U68" t="n">
        <v>0.71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216.5096879875608</v>
      </c>
      <c r="AB68" t="n">
        <v>296.2381068377498</v>
      </c>
      <c r="AC68" t="n">
        <v>267.9655576940365</v>
      </c>
      <c r="AD68" t="n">
        <v>216509.6879875608</v>
      </c>
      <c r="AE68" t="n">
        <v>296238.1068377498</v>
      </c>
      <c r="AF68" t="n">
        <v>3.92876343817126e-06</v>
      </c>
      <c r="AG68" t="n">
        <v>9.097222222222221</v>
      </c>
      <c r="AH68" t="n">
        <v>267965.5576940365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9.543200000000001</v>
      </c>
      <c r="E69" t="n">
        <v>10.48</v>
      </c>
      <c r="F69" t="n">
        <v>7.94</v>
      </c>
      <c r="G69" t="n">
        <v>95.23999999999999</v>
      </c>
      <c r="H69" t="n">
        <v>1.63</v>
      </c>
      <c r="I69" t="n">
        <v>5</v>
      </c>
      <c r="J69" t="n">
        <v>192.87</v>
      </c>
      <c r="K69" t="n">
        <v>51.39</v>
      </c>
      <c r="L69" t="n">
        <v>17.75</v>
      </c>
      <c r="M69" t="n">
        <v>3</v>
      </c>
      <c r="N69" t="n">
        <v>38.73</v>
      </c>
      <c r="O69" t="n">
        <v>24021.47</v>
      </c>
      <c r="P69" t="n">
        <v>88.65000000000001</v>
      </c>
      <c r="Q69" t="n">
        <v>198.05</v>
      </c>
      <c r="R69" t="n">
        <v>29.85</v>
      </c>
      <c r="S69" t="n">
        <v>21.27</v>
      </c>
      <c r="T69" t="n">
        <v>1590.45</v>
      </c>
      <c r="U69" t="n">
        <v>0.71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216.5059295066329</v>
      </c>
      <c r="AB69" t="n">
        <v>296.2329643183318</v>
      </c>
      <c r="AC69" t="n">
        <v>267.9609059694542</v>
      </c>
      <c r="AD69" t="n">
        <v>216505.9295066329</v>
      </c>
      <c r="AE69" t="n">
        <v>296232.9643183318</v>
      </c>
      <c r="AF69" t="n">
        <v>3.928969289944771e-06</v>
      </c>
      <c r="AG69" t="n">
        <v>9.097222222222221</v>
      </c>
      <c r="AH69" t="n">
        <v>267960.9059694542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9.550599999999999</v>
      </c>
      <c r="E70" t="n">
        <v>10.47</v>
      </c>
      <c r="F70" t="n">
        <v>7.93</v>
      </c>
      <c r="G70" t="n">
        <v>95.14</v>
      </c>
      <c r="H70" t="n">
        <v>1.65</v>
      </c>
      <c r="I70" t="n">
        <v>5</v>
      </c>
      <c r="J70" t="n">
        <v>193.26</v>
      </c>
      <c r="K70" t="n">
        <v>51.39</v>
      </c>
      <c r="L70" t="n">
        <v>18</v>
      </c>
      <c r="M70" t="n">
        <v>3</v>
      </c>
      <c r="N70" t="n">
        <v>38.86</v>
      </c>
      <c r="O70" t="n">
        <v>24068.93</v>
      </c>
      <c r="P70" t="n">
        <v>88.56999999999999</v>
      </c>
      <c r="Q70" t="n">
        <v>198.05</v>
      </c>
      <c r="R70" t="n">
        <v>29.59</v>
      </c>
      <c r="S70" t="n">
        <v>21.27</v>
      </c>
      <c r="T70" t="n">
        <v>1456.11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216.3781114766856</v>
      </c>
      <c r="AB70" t="n">
        <v>296.0580780508245</v>
      </c>
      <c r="AC70" t="n">
        <v>267.8027106018634</v>
      </c>
      <c r="AD70" t="n">
        <v>216378.1114766856</v>
      </c>
      <c r="AE70" t="n">
        <v>296058.0780508245</v>
      </c>
      <c r="AF70" t="n">
        <v>3.932015896192737e-06</v>
      </c>
      <c r="AG70" t="n">
        <v>9.088541666666666</v>
      </c>
      <c r="AH70" t="n">
        <v>267802.7106018634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9.5562</v>
      </c>
      <c r="E71" t="n">
        <v>10.46</v>
      </c>
      <c r="F71" t="n">
        <v>7.92</v>
      </c>
      <c r="G71" t="n">
        <v>95.06999999999999</v>
      </c>
      <c r="H71" t="n">
        <v>1.67</v>
      </c>
      <c r="I71" t="n">
        <v>5</v>
      </c>
      <c r="J71" t="n">
        <v>193.64</v>
      </c>
      <c r="K71" t="n">
        <v>51.39</v>
      </c>
      <c r="L71" t="n">
        <v>18.25</v>
      </c>
      <c r="M71" t="n">
        <v>3</v>
      </c>
      <c r="N71" t="n">
        <v>39</v>
      </c>
      <c r="O71" t="n">
        <v>24116.44</v>
      </c>
      <c r="P71" t="n">
        <v>88.17</v>
      </c>
      <c r="Q71" t="n">
        <v>198.05</v>
      </c>
      <c r="R71" t="n">
        <v>29.36</v>
      </c>
      <c r="S71" t="n">
        <v>21.27</v>
      </c>
      <c r="T71" t="n">
        <v>1344.66</v>
      </c>
      <c r="U71" t="n">
        <v>0.72</v>
      </c>
      <c r="V71" t="n">
        <v>0.77</v>
      </c>
      <c r="W71" t="n">
        <v>0.12</v>
      </c>
      <c r="X71" t="n">
        <v>0.07000000000000001</v>
      </c>
      <c r="Y71" t="n">
        <v>1</v>
      </c>
      <c r="Z71" t="n">
        <v>10</v>
      </c>
      <c r="AA71" t="n">
        <v>216.0817246246051</v>
      </c>
      <c r="AB71" t="n">
        <v>295.6525484841431</v>
      </c>
      <c r="AC71" t="n">
        <v>267.4358842078616</v>
      </c>
      <c r="AD71" t="n">
        <v>216081.7246246051</v>
      </c>
      <c r="AE71" t="n">
        <v>295652.5484841431</v>
      </c>
      <c r="AF71" t="n">
        <v>3.934321436056063e-06</v>
      </c>
      <c r="AG71" t="n">
        <v>9.079861111111111</v>
      </c>
      <c r="AH71" t="n">
        <v>267435.8842078616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9.5501</v>
      </c>
      <c r="E72" t="n">
        <v>10.47</v>
      </c>
      <c r="F72" t="n">
        <v>7.93</v>
      </c>
      <c r="G72" t="n">
        <v>95.15000000000001</v>
      </c>
      <c r="H72" t="n">
        <v>1.69</v>
      </c>
      <c r="I72" t="n">
        <v>5</v>
      </c>
      <c r="J72" t="n">
        <v>194.03</v>
      </c>
      <c r="K72" t="n">
        <v>51.39</v>
      </c>
      <c r="L72" t="n">
        <v>18.5</v>
      </c>
      <c r="M72" t="n">
        <v>3</v>
      </c>
      <c r="N72" t="n">
        <v>39.13</v>
      </c>
      <c r="O72" t="n">
        <v>24163.99</v>
      </c>
      <c r="P72" t="n">
        <v>87.95999999999999</v>
      </c>
      <c r="Q72" t="n">
        <v>198.05</v>
      </c>
      <c r="R72" t="n">
        <v>29.69</v>
      </c>
      <c r="S72" t="n">
        <v>21.27</v>
      </c>
      <c r="T72" t="n">
        <v>1508.08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216.0342624511351</v>
      </c>
      <c r="AB72" t="n">
        <v>295.5876086445182</v>
      </c>
      <c r="AC72" t="n">
        <v>267.3771421353869</v>
      </c>
      <c r="AD72" t="n">
        <v>216034.2624511351</v>
      </c>
      <c r="AE72" t="n">
        <v>295587.6086445182</v>
      </c>
      <c r="AF72" t="n">
        <v>3.931810044419226e-06</v>
      </c>
      <c r="AG72" t="n">
        <v>9.088541666666666</v>
      </c>
      <c r="AH72" t="n">
        <v>267377.1421353869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9.537699999999999</v>
      </c>
      <c r="E73" t="n">
        <v>10.48</v>
      </c>
      <c r="F73" t="n">
        <v>7.94</v>
      </c>
      <c r="G73" t="n">
        <v>95.31</v>
      </c>
      <c r="H73" t="n">
        <v>1.71</v>
      </c>
      <c r="I73" t="n">
        <v>5</v>
      </c>
      <c r="J73" t="n">
        <v>194.41</v>
      </c>
      <c r="K73" t="n">
        <v>51.39</v>
      </c>
      <c r="L73" t="n">
        <v>18.75</v>
      </c>
      <c r="M73" t="n">
        <v>3</v>
      </c>
      <c r="N73" t="n">
        <v>39.27</v>
      </c>
      <c r="O73" t="n">
        <v>24211.59</v>
      </c>
      <c r="P73" t="n">
        <v>87.79000000000001</v>
      </c>
      <c r="Q73" t="n">
        <v>198.05</v>
      </c>
      <c r="R73" t="n">
        <v>30.11</v>
      </c>
      <c r="S73" t="n">
        <v>21.27</v>
      </c>
      <c r="T73" t="n">
        <v>1717.29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216.0566012878664</v>
      </c>
      <c r="AB73" t="n">
        <v>295.6181736264538</v>
      </c>
      <c r="AC73" t="n">
        <v>267.4047900383447</v>
      </c>
      <c r="AD73" t="n">
        <v>216056.6012878664</v>
      </c>
      <c r="AE73" t="n">
        <v>295618.1736264538</v>
      </c>
      <c r="AF73" t="n">
        <v>3.926704920436147e-06</v>
      </c>
      <c r="AG73" t="n">
        <v>9.097222222222221</v>
      </c>
      <c r="AH73" t="n">
        <v>267404.7900383447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9.542999999999999</v>
      </c>
      <c r="E74" t="n">
        <v>10.48</v>
      </c>
      <c r="F74" t="n">
        <v>7.94</v>
      </c>
      <c r="G74" t="n">
        <v>95.23999999999999</v>
      </c>
      <c r="H74" t="n">
        <v>1.73</v>
      </c>
      <c r="I74" t="n">
        <v>5</v>
      </c>
      <c r="J74" t="n">
        <v>194.8</v>
      </c>
      <c r="K74" t="n">
        <v>51.39</v>
      </c>
      <c r="L74" t="n">
        <v>19</v>
      </c>
      <c r="M74" t="n">
        <v>3</v>
      </c>
      <c r="N74" t="n">
        <v>39.41</v>
      </c>
      <c r="O74" t="n">
        <v>24259.23</v>
      </c>
      <c r="P74" t="n">
        <v>87.37</v>
      </c>
      <c r="Q74" t="n">
        <v>198.05</v>
      </c>
      <c r="R74" t="n">
        <v>29.94</v>
      </c>
      <c r="S74" t="n">
        <v>21.27</v>
      </c>
      <c r="T74" t="n">
        <v>1634.8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215.7775044261208</v>
      </c>
      <c r="AB74" t="n">
        <v>295.2363009873292</v>
      </c>
      <c r="AC74" t="n">
        <v>267.0593627879364</v>
      </c>
      <c r="AD74" t="n">
        <v>215777.5044261208</v>
      </c>
      <c r="AE74" t="n">
        <v>295236.3009873292</v>
      </c>
      <c r="AF74" t="n">
        <v>3.928886949235366e-06</v>
      </c>
      <c r="AG74" t="n">
        <v>9.097222222222221</v>
      </c>
      <c r="AH74" t="n">
        <v>267059.3627879364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9.5382</v>
      </c>
      <c r="E75" t="n">
        <v>10.48</v>
      </c>
      <c r="F75" t="n">
        <v>7.94</v>
      </c>
      <c r="G75" t="n">
        <v>95.31</v>
      </c>
      <c r="H75" t="n">
        <v>1.75</v>
      </c>
      <c r="I75" t="n">
        <v>5</v>
      </c>
      <c r="J75" t="n">
        <v>195.19</v>
      </c>
      <c r="K75" t="n">
        <v>51.39</v>
      </c>
      <c r="L75" t="n">
        <v>19.25</v>
      </c>
      <c r="M75" t="n">
        <v>3</v>
      </c>
      <c r="N75" t="n">
        <v>39.54</v>
      </c>
      <c r="O75" t="n">
        <v>24306.92</v>
      </c>
      <c r="P75" t="n">
        <v>87.27</v>
      </c>
      <c r="Q75" t="n">
        <v>198.05</v>
      </c>
      <c r="R75" t="n">
        <v>30.08</v>
      </c>
      <c r="S75" t="n">
        <v>21.27</v>
      </c>
      <c r="T75" t="n">
        <v>1704.52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215.7561819376054</v>
      </c>
      <c r="AB75" t="n">
        <v>295.2071266178606</v>
      </c>
      <c r="AC75" t="n">
        <v>267.0329727793434</v>
      </c>
      <c r="AD75" t="n">
        <v>215756.1819376054</v>
      </c>
      <c r="AE75" t="n">
        <v>295207.1266178606</v>
      </c>
      <c r="AF75" t="n">
        <v>3.926910772209659e-06</v>
      </c>
      <c r="AG75" t="n">
        <v>9.097222222222221</v>
      </c>
      <c r="AH75" t="n">
        <v>267032.9727793434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9.5473</v>
      </c>
      <c r="E76" t="n">
        <v>10.47</v>
      </c>
      <c r="F76" t="n">
        <v>7.93</v>
      </c>
      <c r="G76" t="n">
        <v>95.19</v>
      </c>
      <c r="H76" t="n">
        <v>1.77</v>
      </c>
      <c r="I76" t="n">
        <v>5</v>
      </c>
      <c r="J76" t="n">
        <v>195.57</v>
      </c>
      <c r="K76" t="n">
        <v>51.39</v>
      </c>
      <c r="L76" t="n">
        <v>19.5</v>
      </c>
      <c r="M76" t="n">
        <v>3</v>
      </c>
      <c r="N76" t="n">
        <v>39.68</v>
      </c>
      <c r="O76" t="n">
        <v>24354.66</v>
      </c>
      <c r="P76" t="n">
        <v>86.39</v>
      </c>
      <c r="Q76" t="n">
        <v>198.05</v>
      </c>
      <c r="R76" t="n">
        <v>29.69</v>
      </c>
      <c r="S76" t="n">
        <v>21.27</v>
      </c>
      <c r="T76" t="n">
        <v>1508.19</v>
      </c>
      <c r="U76" t="n">
        <v>0.72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215.1602618745787</v>
      </c>
      <c r="AB76" t="n">
        <v>294.3917624974902</v>
      </c>
      <c r="AC76" t="n">
        <v>266.2954258662502</v>
      </c>
      <c r="AD76" t="n">
        <v>215160.2618745787</v>
      </c>
      <c r="AE76" t="n">
        <v>294391.7624974902</v>
      </c>
      <c r="AF76" t="n">
        <v>3.930657274487562e-06</v>
      </c>
      <c r="AG76" t="n">
        <v>9.088541666666666</v>
      </c>
      <c r="AH76" t="n">
        <v>266295.4258662502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9.551399999999999</v>
      </c>
      <c r="E77" t="n">
        <v>10.47</v>
      </c>
      <c r="F77" t="n">
        <v>7.93</v>
      </c>
      <c r="G77" t="n">
        <v>95.13</v>
      </c>
      <c r="H77" t="n">
        <v>1.79</v>
      </c>
      <c r="I77" t="n">
        <v>5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86.06</v>
      </c>
      <c r="Q77" t="n">
        <v>198.05</v>
      </c>
      <c r="R77" t="n">
        <v>29.59</v>
      </c>
      <c r="S77" t="n">
        <v>21.27</v>
      </c>
      <c r="T77" t="n">
        <v>1457.83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214.9420288669988</v>
      </c>
      <c r="AB77" t="n">
        <v>294.0931664687587</v>
      </c>
      <c r="AC77" t="n">
        <v>266.0253274234185</v>
      </c>
      <c r="AD77" t="n">
        <v>214942.0288669988</v>
      </c>
      <c r="AE77" t="n">
        <v>294093.1664687587</v>
      </c>
      <c r="AF77" t="n">
        <v>3.932345259030355e-06</v>
      </c>
      <c r="AG77" t="n">
        <v>9.088541666666666</v>
      </c>
      <c r="AH77" t="n">
        <v>266025.3274234185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9.545999999999999</v>
      </c>
      <c r="E78" t="n">
        <v>10.48</v>
      </c>
      <c r="F78" t="n">
        <v>7.93</v>
      </c>
      <c r="G78" t="n">
        <v>95.2</v>
      </c>
      <c r="H78" t="n">
        <v>1.81</v>
      </c>
      <c r="I78" t="n">
        <v>5</v>
      </c>
      <c r="J78" t="n">
        <v>196.35</v>
      </c>
      <c r="K78" t="n">
        <v>51.39</v>
      </c>
      <c r="L78" t="n">
        <v>20</v>
      </c>
      <c r="M78" t="n">
        <v>3</v>
      </c>
      <c r="N78" t="n">
        <v>39.96</v>
      </c>
      <c r="O78" t="n">
        <v>24450.27</v>
      </c>
      <c r="P78" t="n">
        <v>85.66</v>
      </c>
      <c r="Q78" t="n">
        <v>198.07</v>
      </c>
      <c r="R78" t="n">
        <v>29.82</v>
      </c>
      <c r="S78" t="n">
        <v>21.27</v>
      </c>
      <c r="T78" t="n">
        <v>1572.61</v>
      </c>
      <c r="U78" t="n">
        <v>0.71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214.753690810643</v>
      </c>
      <c r="AB78" t="n">
        <v>293.8354740311642</v>
      </c>
      <c r="AC78" t="n">
        <v>265.7922287903944</v>
      </c>
      <c r="AD78" t="n">
        <v>214753.690810643</v>
      </c>
      <c r="AE78" t="n">
        <v>293835.4740311642</v>
      </c>
      <c r="AF78" t="n">
        <v>3.930122059876434e-06</v>
      </c>
      <c r="AG78" t="n">
        <v>9.097222222222221</v>
      </c>
      <c r="AH78" t="n">
        <v>265792.2287903944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9.5967</v>
      </c>
      <c r="E79" t="n">
        <v>10.42</v>
      </c>
      <c r="F79" t="n">
        <v>7.91</v>
      </c>
      <c r="G79" t="n">
        <v>118.68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2</v>
      </c>
      <c r="N79" t="n">
        <v>40.09</v>
      </c>
      <c r="O79" t="n">
        <v>24498.15</v>
      </c>
      <c r="P79" t="n">
        <v>84.76000000000001</v>
      </c>
      <c r="Q79" t="n">
        <v>198.05</v>
      </c>
      <c r="R79" t="n">
        <v>29.11</v>
      </c>
      <c r="S79" t="n">
        <v>21.27</v>
      </c>
      <c r="T79" t="n">
        <v>1223.12</v>
      </c>
      <c r="U79" t="n">
        <v>0.73</v>
      </c>
      <c r="V79" t="n">
        <v>0.77</v>
      </c>
      <c r="W79" t="n">
        <v>0.11</v>
      </c>
      <c r="X79" t="n">
        <v>0.06</v>
      </c>
      <c r="Y79" t="n">
        <v>1</v>
      </c>
      <c r="Z79" t="n">
        <v>10</v>
      </c>
      <c r="AA79" t="n">
        <v>213.8205709456336</v>
      </c>
      <c r="AB79" t="n">
        <v>292.558738265516</v>
      </c>
      <c r="AC79" t="n">
        <v>264.6373428943093</v>
      </c>
      <c r="AD79" t="n">
        <v>213820.5709456336</v>
      </c>
      <c r="AE79" t="n">
        <v>292558.7382655159</v>
      </c>
      <c r="AF79" t="n">
        <v>3.950995429710473e-06</v>
      </c>
      <c r="AG79" t="n">
        <v>9.045138888888889</v>
      </c>
      <c r="AH79" t="n">
        <v>264637.3428943093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9.5944</v>
      </c>
      <c r="E80" t="n">
        <v>10.42</v>
      </c>
      <c r="F80" t="n">
        <v>7.91</v>
      </c>
      <c r="G80" t="n">
        <v>118.72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2</v>
      </c>
      <c r="N80" t="n">
        <v>40.23</v>
      </c>
      <c r="O80" t="n">
        <v>24546.08</v>
      </c>
      <c r="P80" t="n">
        <v>84.92</v>
      </c>
      <c r="Q80" t="n">
        <v>198.05</v>
      </c>
      <c r="R80" t="n">
        <v>29.19</v>
      </c>
      <c r="S80" t="n">
        <v>21.27</v>
      </c>
      <c r="T80" t="n">
        <v>1263.14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213.9278753006111</v>
      </c>
      <c r="AB80" t="n">
        <v>292.70555681793</v>
      </c>
      <c r="AC80" t="n">
        <v>264.7701492901422</v>
      </c>
      <c r="AD80" t="n">
        <v>213927.8753006111</v>
      </c>
      <c r="AE80" t="n">
        <v>292705.55681793</v>
      </c>
      <c r="AF80" t="n">
        <v>3.950048511552321e-06</v>
      </c>
      <c r="AG80" t="n">
        <v>9.045138888888889</v>
      </c>
      <c r="AH80" t="n">
        <v>264770.1492901422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9.594099999999999</v>
      </c>
      <c r="E81" t="n">
        <v>10.42</v>
      </c>
      <c r="F81" t="n">
        <v>7.92</v>
      </c>
      <c r="G81" t="n">
        <v>118.72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84.94</v>
      </c>
      <c r="Q81" t="n">
        <v>198.05</v>
      </c>
      <c r="R81" t="n">
        <v>29.18</v>
      </c>
      <c r="S81" t="n">
        <v>21.27</v>
      </c>
      <c r="T81" t="n">
        <v>1257.43</v>
      </c>
      <c r="U81" t="n">
        <v>0.73</v>
      </c>
      <c r="V81" t="n">
        <v>0.77</v>
      </c>
      <c r="W81" t="n">
        <v>0.12</v>
      </c>
      <c r="X81" t="n">
        <v>0.06</v>
      </c>
      <c r="Y81" t="n">
        <v>1</v>
      </c>
      <c r="Z81" t="n">
        <v>10</v>
      </c>
      <c r="AA81" t="n">
        <v>213.9679155286719</v>
      </c>
      <c r="AB81" t="n">
        <v>292.760341624413</v>
      </c>
      <c r="AC81" t="n">
        <v>264.8197055115854</v>
      </c>
      <c r="AD81" t="n">
        <v>213967.9155286719</v>
      </c>
      <c r="AE81" t="n">
        <v>292760.341624413</v>
      </c>
      <c r="AF81" t="n">
        <v>3.949925000488215e-06</v>
      </c>
      <c r="AG81" t="n">
        <v>9.045138888888889</v>
      </c>
      <c r="AH81" t="n">
        <v>264819.7055115853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9.6061</v>
      </c>
      <c r="E82" t="n">
        <v>10.41</v>
      </c>
      <c r="F82" t="n">
        <v>7.9</v>
      </c>
      <c r="G82" t="n">
        <v>118.53</v>
      </c>
      <c r="H82" t="n">
        <v>1.88</v>
      </c>
      <c r="I82" t="n">
        <v>4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84.70999999999999</v>
      </c>
      <c r="Q82" t="n">
        <v>198.05</v>
      </c>
      <c r="R82" t="n">
        <v>28.73</v>
      </c>
      <c r="S82" t="n">
        <v>21.27</v>
      </c>
      <c r="T82" t="n">
        <v>1032.04</v>
      </c>
      <c r="U82" t="n">
        <v>0.74</v>
      </c>
      <c r="V82" t="n">
        <v>0.77</v>
      </c>
      <c r="W82" t="n">
        <v>0.12</v>
      </c>
      <c r="X82" t="n">
        <v>0.05</v>
      </c>
      <c r="Y82" t="n">
        <v>1</v>
      </c>
      <c r="Z82" t="n">
        <v>10</v>
      </c>
      <c r="AA82" t="n">
        <v>213.6981797594984</v>
      </c>
      <c r="AB82" t="n">
        <v>292.3912772451277</v>
      </c>
      <c r="AC82" t="n">
        <v>264.4858641186738</v>
      </c>
      <c r="AD82" t="n">
        <v>213698.1797594984</v>
      </c>
      <c r="AE82" t="n">
        <v>292391.2772451277</v>
      </c>
      <c r="AF82" t="n">
        <v>3.954865443052483e-06</v>
      </c>
      <c r="AG82" t="n">
        <v>9.036458333333334</v>
      </c>
      <c r="AH82" t="n">
        <v>264485.8641186738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9.6067</v>
      </c>
      <c r="E83" t="n">
        <v>10.41</v>
      </c>
      <c r="F83" t="n">
        <v>7.9</v>
      </c>
      <c r="G83" t="n">
        <v>118.52</v>
      </c>
      <c r="H83" t="n">
        <v>1.9</v>
      </c>
      <c r="I83" t="n">
        <v>4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84.64</v>
      </c>
      <c r="Q83" t="n">
        <v>198.05</v>
      </c>
      <c r="R83" t="n">
        <v>28.79</v>
      </c>
      <c r="S83" t="n">
        <v>21.27</v>
      </c>
      <c r="T83" t="n">
        <v>1062.18</v>
      </c>
      <c r="U83" t="n">
        <v>0.74</v>
      </c>
      <c r="V83" t="n">
        <v>0.77</v>
      </c>
      <c r="W83" t="n">
        <v>0.11</v>
      </c>
      <c r="X83" t="n">
        <v>0.05</v>
      </c>
      <c r="Y83" t="n">
        <v>1</v>
      </c>
      <c r="Z83" t="n">
        <v>10</v>
      </c>
      <c r="AA83" t="n">
        <v>213.6542217180295</v>
      </c>
      <c r="AB83" t="n">
        <v>292.331131913498</v>
      </c>
      <c r="AC83" t="n">
        <v>264.4314589730804</v>
      </c>
      <c r="AD83" t="n">
        <v>213654.2217180295</v>
      </c>
      <c r="AE83" t="n">
        <v>292331.131913498</v>
      </c>
      <c r="AF83" t="n">
        <v>3.955112465180697e-06</v>
      </c>
      <c r="AG83" t="n">
        <v>9.036458333333334</v>
      </c>
      <c r="AH83" t="n">
        <v>264431.4589730804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9.5944</v>
      </c>
      <c r="E84" t="n">
        <v>10.42</v>
      </c>
      <c r="F84" t="n">
        <v>7.91</v>
      </c>
      <c r="G84" t="n">
        <v>118.72</v>
      </c>
      <c r="H84" t="n">
        <v>1.92</v>
      </c>
      <c r="I84" t="n">
        <v>4</v>
      </c>
      <c r="J84" t="n">
        <v>198.68</v>
      </c>
      <c r="K84" t="n">
        <v>51.39</v>
      </c>
      <c r="L84" t="n">
        <v>21.5</v>
      </c>
      <c r="M84" t="n">
        <v>2</v>
      </c>
      <c r="N84" t="n">
        <v>40.79</v>
      </c>
      <c r="O84" t="n">
        <v>24738.25</v>
      </c>
      <c r="P84" t="n">
        <v>84.68000000000001</v>
      </c>
      <c r="Q84" t="n">
        <v>198.05</v>
      </c>
      <c r="R84" t="n">
        <v>29.21</v>
      </c>
      <c r="S84" t="n">
        <v>21.27</v>
      </c>
      <c r="T84" t="n">
        <v>1271.68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213.7917469282199</v>
      </c>
      <c r="AB84" t="n">
        <v>292.5192999732646</v>
      </c>
      <c r="AC84" t="n">
        <v>264.6016685373183</v>
      </c>
      <c r="AD84" t="n">
        <v>213791.7469282199</v>
      </c>
      <c r="AE84" t="n">
        <v>292519.2999732646</v>
      </c>
      <c r="AF84" t="n">
        <v>3.950048511552321e-06</v>
      </c>
      <c r="AG84" t="n">
        <v>9.045138888888889</v>
      </c>
      <c r="AH84" t="n">
        <v>264601.6685373184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9.5967</v>
      </c>
      <c r="E85" t="n">
        <v>10.42</v>
      </c>
      <c r="F85" t="n">
        <v>7.91</v>
      </c>
      <c r="G85" t="n">
        <v>118.68</v>
      </c>
      <c r="H85" t="n">
        <v>1.94</v>
      </c>
      <c r="I85" t="n">
        <v>4</v>
      </c>
      <c r="J85" t="n">
        <v>199.07</v>
      </c>
      <c r="K85" t="n">
        <v>51.39</v>
      </c>
      <c r="L85" t="n">
        <v>21.75</v>
      </c>
      <c r="M85" t="n">
        <v>2</v>
      </c>
      <c r="N85" t="n">
        <v>40.93</v>
      </c>
      <c r="O85" t="n">
        <v>24786.41</v>
      </c>
      <c r="P85" t="n">
        <v>84.53</v>
      </c>
      <c r="Q85" t="n">
        <v>198.05</v>
      </c>
      <c r="R85" t="n">
        <v>29.12</v>
      </c>
      <c r="S85" t="n">
        <v>21.27</v>
      </c>
      <c r="T85" t="n">
        <v>1228.46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213.6901458546753</v>
      </c>
      <c r="AB85" t="n">
        <v>292.3802849021179</v>
      </c>
      <c r="AC85" t="n">
        <v>264.475920869453</v>
      </c>
      <c r="AD85" t="n">
        <v>213690.1458546753</v>
      </c>
      <c r="AE85" t="n">
        <v>292380.2849021179</v>
      </c>
      <c r="AF85" t="n">
        <v>3.950995429710473e-06</v>
      </c>
      <c r="AG85" t="n">
        <v>9.045138888888889</v>
      </c>
      <c r="AH85" t="n">
        <v>264475.920869453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9.591799999999999</v>
      </c>
      <c r="E86" t="n">
        <v>10.43</v>
      </c>
      <c r="F86" t="n">
        <v>7.92</v>
      </c>
      <c r="G86" t="n">
        <v>118.76</v>
      </c>
      <c r="H86" t="n">
        <v>1.96</v>
      </c>
      <c r="I86" t="n">
        <v>4</v>
      </c>
      <c r="J86" t="n">
        <v>199.46</v>
      </c>
      <c r="K86" t="n">
        <v>51.39</v>
      </c>
      <c r="L86" t="n">
        <v>22</v>
      </c>
      <c r="M86" t="n">
        <v>2</v>
      </c>
      <c r="N86" t="n">
        <v>41.07</v>
      </c>
      <c r="O86" t="n">
        <v>24834.62</v>
      </c>
      <c r="P86" t="n">
        <v>84.40000000000001</v>
      </c>
      <c r="Q86" t="n">
        <v>198.05</v>
      </c>
      <c r="R86" t="n">
        <v>29.3</v>
      </c>
      <c r="S86" t="n">
        <v>21.27</v>
      </c>
      <c r="T86" t="n">
        <v>1319.31</v>
      </c>
      <c r="U86" t="n">
        <v>0.73</v>
      </c>
      <c r="V86" t="n">
        <v>0.77</v>
      </c>
      <c r="W86" t="n">
        <v>0.11</v>
      </c>
      <c r="X86" t="n">
        <v>0.06</v>
      </c>
      <c r="Y86" t="n">
        <v>1</v>
      </c>
      <c r="Z86" t="n">
        <v>10</v>
      </c>
      <c r="AA86" t="n">
        <v>213.6781355915449</v>
      </c>
      <c r="AB86" t="n">
        <v>292.3638519302475</v>
      </c>
      <c r="AC86" t="n">
        <v>264.4610562373541</v>
      </c>
      <c r="AD86" t="n">
        <v>213678.1355915449</v>
      </c>
      <c r="AE86" t="n">
        <v>292363.8519302475</v>
      </c>
      <c r="AF86" t="n">
        <v>3.948978082330062e-06</v>
      </c>
      <c r="AG86" t="n">
        <v>9.053819444444445</v>
      </c>
      <c r="AH86" t="n">
        <v>264461.0562373541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9.5997</v>
      </c>
      <c r="E87" t="n">
        <v>10.42</v>
      </c>
      <c r="F87" t="n">
        <v>7.91</v>
      </c>
      <c r="G87" t="n">
        <v>118.63</v>
      </c>
      <c r="H87" t="n">
        <v>1.98</v>
      </c>
      <c r="I87" t="n">
        <v>4</v>
      </c>
      <c r="J87" t="n">
        <v>199.86</v>
      </c>
      <c r="K87" t="n">
        <v>51.39</v>
      </c>
      <c r="L87" t="n">
        <v>22.25</v>
      </c>
      <c r="M87" t="n">
        <v>2</v>
      </c>
      <c r="N87" t="n">
        <v>41.21</v>
      </c>
      <c r="O87" t="n">
        <v>24882.88</v>
      </c>
      <c r="P87" t="n">
        <v>84.12</v>
      </c>
      <c r="Q87" t="n">
        <v>198.05</v>
      </c>
      <c r="R87" t="n">
        <v>28.95</v>
      </c>
      <c r="S87" t="n">
        <v>21.27</v>
      </c>
      <c r="T87" t="n">
        <v>1142.86</v>
      </c>
      <c r="U87" t="n">
        <v>0.73</v>
      </c>
      <c r="V87" t="n">
        <v>0.77</v>
      </c>
      <c r="W87" t="n">
        <v>0.12</v>
      </c>
      <c r="X87" t="n">
        <v>0.06</v>
      </c>
      <c r="Y87" t="n">
        <v>1</v>
      </c>
      <c r="Z87" t="n">
        <v>10</v>
      </c>
      <c r="AA87" t="n">
        <v>213.4361845853439</v>
      </c>
      <c r="AB87" t="n">
        <v>292.0328038894385</v>
      </c>
      <c r="AC87" t="n">
        <v>264.1616029569309</v>
      </c>
      <c r="AD87" t="n">
        <v>213436.1845853439</v>
      </c>
      <c r="AE87" t="n">
        <v>292032.8038894385</v>
      </c>
      <c r="AF87" t="n">
        <v>3.95223054035154e-06</v>
      </c>
      <c r="AG87" t="n">
        <v>9.045138888888889</v>
      </c>
      <c r="AH87" t="n">
        <v>264161.6029569309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9.604900000000001</v>
      </c>
      <c r="E88" t="n">
        <v>10.41</v>
      </c>
      <c r="F88" t="n">
        <v>7.9</v>
      </c>
      <c r="G88" t="n">
        <v>118.55</v>
      </c>
      <c r="H88" t="n">
        <v>2</v>
      </c>
      <c r="I88" t="n">
        <v>4</v>
      </c>
      <c r="J88" t="n">
        <v>200.25</v>
      </c>
      <c r="K88" t="n">
        <v>51.39</v>
      </c>
      <c r="L88" t="n">
        <v>22.5</v>
      </c>
      <c r="M88" t="n">
        <v>2</v>
      </c>
      <c r="N88" t="n">
        <v>41.35</v>
      </c>
      <c r="O88" t="n">
        <v>24931.18</v>
      </c>
      <c r="P88" t="n">
        <v>83.93000000000001</v>
      </c>
      <c r="Q88" t="n">
        <v>198.05</v>
      </c>
      <c r="R88" t="n">
        <v>28.79</v>
      </c>
      <c r="S88" t="n">
        <v>21.27</v>
      </c>
      <c r="T88" t="n">
        <v>1063.38</v>
      </c>
      <c r="U88" t="n">
        <v>0.74</v>
      </c>
      <c r="V88" t="n">
        <v>0.77</v>
      </c>
      <c r="W88" t="n">
        <v>0.11</v>
      </c>
      <c r="X88" t="n">
        <v>0.05</v>
      </c>
      <c r="Y88" t="n">
        <v>1</v>
      </c>
      <c r="Z88" t="n">
        <v>10</v>
      </c>
      <c r="AA88" t="n">
        <v>213.264857346184</v>
      </c>
      <c r="AB88" t="n">
        <v>291.7983864023956</v>
      </c>
      <c r="AC88" t="n">
        <v>263.9495579458444</v>
      </c>
      <c r="AD88" t="n">
        <v>213264.857346184</v>
      </c>
      <c r="AE88" t="n">
        <v>291798.3864023956</v>
      </c>
      <c r="AF88" t="n">
        <v>3.954371398796057e-06</v>
      </c>
      <c r="AG88" t="n">
        <v>9.036458333333334</v>
      </c>
      <c r="AH88" t="n">
        <v>263949.5579458444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9.594900000000001</v>
      </c>
      <c r="E89" t="n">
        <v>10.42</v>
      </c>
      <c r="F89" t="n">
        <v>7.91</v>
      </c>
      <c r="G89" t="n">
        <v>118.71</v>
      </c>
      <c r="H89" t="n">
        <v>2.01</v>
      </c>
      <c r="I89" t="n">
        <v>4</v>
      </c>
      <c r="J89" t="n">
        <v>200.64</v>
      </c>
      <c r="K89" t="n">
        <v>51.39</v>
      </c>
      <c r="L89" t="n">
        <v>22.75</v>
      </c>
      <c r="M89" t="n">
        <v>2</v>
      </c>
      <c r="N89" t="n">
        <v>41.5</v>
      </c>
      <c r="O89" t="n">
        <v>24979.54</v>
      </c>
      <c r="P89" t="n">
        <v>84</v>
      </c>
      <c r="Q89" t="n">
        <v>198.05</v>
      </c>
      <c r="R89" t="n">
        <v>29.23</v>
      </c>
      <c r="S89" t="n">
        <v>21.27</v>
      </c>
      <c r="T89" t="n">
        <v>1282.5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213.4024733776677</v>
      </c>
      <c r="AB89" t="n">
        <v>291.9866787278623</v>
      </c>
      <c r="AC89" t="n">
        <v>264.1198799160385</v>
      </c>
      <c r="AD89" t="n">
        <v>213402.4733776677</v>
      </c>
      <c r="AE89" t="n">
        <v>291986.6787278623</v>
      </c>
      <c r="AF89" t="n">
        <v>3.950254363325832e-06</v>
      </c>
      <c r="AG89" t="n">
        <v>9.045138888888889</v>
      </c>
      <c r="AH89" t="n">
        <v>264119.8799160385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9.5969</v>
      </c>
      <c r="E90" t="n">
        <v>10.42</v>
      </c>
      <c r="F90" t="n">
        <v>7.91</v>
      </c>
      <c r="G90" t="n">
        <v>118.68</v>
      </c>
      <c r="H90" t="n">
        <v>2.03</v>
      </c>
      <c r="I90" t="n">
        <v>4</v>
      </c>
      <c r="J90" t="n">
        <v>201.03</v>
      </c>
      <c r="K90" t="n">
        <v>51.39</v>
      </c>
      <c r="L90" t="n">
        <v>23</v>
      </c>
      <c r="M90" t="n">
        <v>2</v>
      </c>
      <c r="N90" t="n">
        <v>41.64</v>
      </c>
      <c r="O90" t="n">
        <v>25027.94</v>
      </c>
      <c r="P90" t="n">
        <v>83.79000000000001</v>
      </c>
      <c r="Q90" t="n">
        <v>198.05</v>
      </c>
      <c r="R90" t="n">
        <v>29.1</v>
      </c>
      <c r="S90" t="n">
        <v>21.27</v>
      </c>
      <c r="T90" t="n">
        <v>1218.34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213.2690898256243</v>
      </c>
      <c r="AB90" t="n">
        <v>291.8041774674896</v>
      </c>
      <c r="AC90" t="n">
        <v>263.9547963198137</v>
      </c>
      <c r="AD90" t="n">
        <v>213269.0898256243</v>
      </c>
      <c r="AE90" t="n">
        <v>291804.1774674896</v>
      </c>
      <c r="AF90" t="n">
        <v>3.951077770419877e-06</v>
      </c>
      <c r="AG90" t="n">
        <v>9.045138888888889</v>
      </c>
      <c r="AH90" t="n">
        <v>263954.7963198137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9.5913</v>
      </c>
      <c r="E91" t="n">
        <v>10.43</v>
      </c>
      <c r="F91" t="n">
        <v>7.92</v>
      </c>
      <c r="G91" t="n">
        <v>118.77</v>
      </c>
      <c r="H91" t="n">
        <v>2.05</v>
      </c>
      <c r="I91" t="n">
        <v>4</v>
      </c>
      <c r="J91" t="n">
        <v>201.42</v>
      </c>
      <c r="K91" t="n">
        <v>51.39</v>
      </c>
      <c r="L91" t="n">
        <v>23.25</v>
      </c>
      <c r="M91" t="n">
        <v>2</v>
      </c>
      <c r="N91" t="n">
        <v>41.78</v>
      </c>
      <c r="O91" t="n">
        <v>25076.39</v>
      </c>
      <c r="P91" t="n">
        <v>83.84999999999999</v>
      </c>
      <c r="Q91" t="n">
        <v>198.05</v>
      </c>
      <c r="R91" t="n">
        <v>29.33</v>
      </c>
      <c r="S91" t="n">
        <v>21.27</v>
      </c>
      <c r="T91" t="n">
        <v>1332.31</v>
      </c>
      <c r="U91" t="n">
        <v>0.73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213.369665931245</v>
      </c>
      <c r="AB91" t="n">
        <v>291.9417901323044</v>
      </c>
      <c r="AC91" t="n">
        <v>264.0792754250391</v>
      </c>
      <c r="AD91" t="n">
        <v>213369.665931245</v>
      </c>
      <c r="AE91" t="n">
        <v>291941.7901323044</v>
      </c>
      <c r="AF91" t="n">
        <v>3.948772230556552e-06</v>
      </c>
      <c r="AG91" t="n">
        <v>9.053819444444445</v>
      </c>
      <c r="AH91" t="n">
        <v>264079.2754250391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9.5898</v>
      </c>
      <c r="E92" t="n">
        <v>10.43</v>
      </c>
      <c r="F92" t="n">
        <v>7.92</v>
      </c>
      <c r="G92" t="n">
        <v>118.8</v>
      </c>
      <c r="H92" t="n">
        <v>2.07</v>
      </c>
      <c r="I92" t="n">
        <v>4</v>
      </c>
      <c r="J92" t="n">
        <v>201.82</v>
      </c>
      <c r="K92" t="n">
        <v>51.39</v>
      </c>
      <c r="L92" t="n">
        <v>23.5</v>
      </c>
      <c r="M92" t="n">
        <v>2</v>
      </c>
      <c r="N92" t="n">
        <v>41.93</v>
      </c>
      <c r="O92" t="n">
        <v>25124.89</v>
      </c>
      <c r="P92" t="n">
        <v>83.65000000000001</v>
      </c>
      <c r="Q92" t="n">
        <v>198.05</v>
      </c>
      <c r="R92" t="n">
        <v>29.38</v>
      </c>
      <c r="S92" t="n">
        <v>21.27</v>
      </c>
      <c r="T92" t="n">
        <v>1357.86</v>
      </c>
      <c r="U92" t="n">
        <v>0.72</v>
      </c>
      <c r="V92" t="n">
        <v>0.77</v>
      </c>
      <c r="W92" t="n">
        <v>0.11</v>
      </c>
      <c r="X92" t="n">
        <v>0.07000000000000001</v>
      </c>
      <c r="Y92" t="n">
        <v>1</v>
      </c>
      <c r="Z92" t="n">
        <v>10</v>
      </c>
      <c r="AA92" t="n">
        <v>213.2669007076842</v>
      </c>
      <c r="AB92" t="n">
        <v>291.8011822197469</v>
      </c>
      <c r="AC92" t="n">
        <v>263.9520869343116</v>
      </c>
      <c r="AD92" t="n">
        <v>213266.9007076842</v>
      </c>
      <c r="AE92" t="n">
        <v>291801.1822197469</v>
      </c>
      <c r="AF92" t="n">
        <v>3.948154675236018e-06</v>
      </c>
      <c r="AG92" t="n">
        <v>9.053819444444445</v>
      </c>
      <c r="AH92" t="n">
        <v>263952.0869343117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9.6038</v>
      </c>
      <c r="E93" t="n">
        <v>10.41</v>
      </c>
      <c r="F93" t="n">
        <v>7.9</v>
      </c>
      <c r="G93" t="n">
        <v>118.57</v>
      </c>
      <c r="H93" t="n">
        <v>2.09</v>
      </c>
      <c r="I93" t="n">
        <v>4</v>
      </c>
      <c r="J93" t="n">
        <v>202.21</v>
      </c>
      <c r="K93" t="n">
        <v>51.39</v>
      </c>
      <c r="L93" t="n">
        <v>23.75</v>
      </c>
      <c r="M93" t="n">
        <v>2</v>
      </c>
      <c r="N93" t="n">
        <v>42.07</v>
      </c>
      <c r="O93" t="n">
        <v>25173.44</v>
      </c>
      <c r="P93" t="n">
        <v>83</v>
      </c>
      <c r="Q93" t="n">
        <v>198.05</v>
      </c>
      <c r="R93" t="n">
        <v>28.82</v>
      </c>
      <c r="S93" t="n">
        <v>21.27</v>
      </c>
      <c r="T93" t="n">
        <v>1078</v>
      </c>
      <c r="U93" t="n">
        <v>0.74</v>
      </c>
      <c r="V93" t="n">
        <v>0.77</v>
      </c>
      <c r="W93" t="n">
        <v>0.12</v>
      </c>
      <c r="X93" t="n">
        <v>0.05</v>
      </c>
      <c r="Y93" t="n">
        <v>1</v>
      </c>
      <c r="Z93" t="n">
        <v>10</v>
      </c>
      <c r="AA93" t="n">
        <v>212.7457210331041</v>
      </c>
      <c r="AB93" t="n">
        <v>291.0880811961622</v>
      </c>
      <c r="AC93" t="n">
        <v>263.3070432715741</v>
      </c>
      <c r="AD93" t="n">
        <v>212745.7210331041</v>
      </c>
      <c r="AE93" t="n">
        <v>291088.0811961623</v>
      </c>
      <c r="AF93" t="n">
        <v>3.953918524894332e-06</v>
      </c>
      <c r="AG93" t="n">
        <v>9.036458333333334</v>
      </c>
      <c r="AH93" t="n">
        <v>263307.0432715741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9.598000000000001</v>
      </c>
      <c r="E94" t="n">
        <v>10.42</v>
      </c>
      <c r="F94" t="n">
        <v>7.91</v>
      </c>
      <c r="G94" t="n">
        <v>118.66</v>
      </c>
      <c r="H94" t="n">
        <v>2.1</v>
      </c>
      <c r="I94" t="n">
        <v>4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82.81</v>
      </c>
      <c r="Q94" t="n">
        <v>198.05</v>
      </c>
      <c r="R94" t="n">
        <v>29.09</v>
      </c>
      <c r="S94" t="n">
        <v>21.27</v>
      </c>
      <c r="T94" t="n">
        <v>1211.26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212.7055907429965</v>
      </c>
      <c r="AB94" t="n">
        <v>291.0331731628137</v>
      </c>
      <c r="AC94" t="n">
        <v>263.2573755838644</v>
      </c>
      <c r="AD94" t="n">
        <v>212705.5907429965</v>
      </c>
      <c r="AE94" t="n">
        <v>291033.1731628137</v>
      </c>
      <c r="AF94" t="n">
        <v>3.951530644321602e-06</v>
      </c>
      <c r="AG94" t="n">
        <v>9.045138888888889</v>
      </c>
      <c r="AH94" t="n">
        <v>263257.3755838644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9.590999999999999</v>
      </c>
      <c r="E95" t="n">
        <v>10.43</v>
      </c>
      <c r="F95" t="n">
        <v>7.92</v>
      </c>
      <c r="G95" t="n">
        <v>118.78</v>
      </c>
      <c r="H95" t="n">
        <v>2.12</v>
      </c>
      <c r="I95" t="n">
        <v>4</v>
      </c>
      <c r="J95" t="n">
        <v>203</v>
      </c>
      <c r="K95" t="n">
        <v>51.39</v>
      </c>
      <c r="L95" t="n">
        <v>24.25</v>
      </c>
      <c r="M95" t="n">
        <v>1</v>
      </c>
      <c r="N95" t="n">
        <v>42.36</v>
      </c>
      <c r="O95" t="n">
        <v>25270.81</v>
      </c>
      <c r="P95" t="n">
        <v>82.92</v>
      </c>
      <c r="Q95" t="n">
        <v>198.06</v>
      </c>
      <c r="R95" t="n">
        <v>29.26</v>
      </c>
      <c r="S95" t="n">
        <v>21.27</v>
      </c>
      <c r="T95" t="n">
        <v>1297.49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212.8441271226981</v>
      </c>
      <c r="AB95" t="n">
        <v>291.2227247493149</v>
      </c>
      <c r="AC95" t="n">
        <v>263.4288366329874</v>
      </c>
      <c r="AD95" t="n">
        <v>212844.1271226981</v>
      </c>
      <c r="AE95" t="n">
        <v>291222.7247493149</v>
      </c>
      <c r="AF95" t="n">
        <v>3.948648719492445e-06</v>
      </c>
      <c r="AG95" t="n">
        <v>9.053819444444445</v>
      </c>
      <c r="AH95" t="n">
        <v>263428.8366329874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9.5921</v>
      </c>
      <c r="E96" t="n">
        <v>10.43</v>
      </c>
      <c r="F96" t="n">
        <v>7.92</v>
      </c>
      <c r="G96" t="n">
        <v>118.76</v>
      </c>
      <c r="H96" t="n">
        <v>2.14</v>
      </c>
      <c r="I96" t="n">
        <v>4</v>
      </c>
      <c r="J96" t="n">
        <v>203.4</v>
      </c>
      <c r="K96" t="n">
        <v>51.39</v>
      </c>
      <c r="L96" t="n">
        <v>24.5</v>
      </c>
      <c r="M96" t="n">
        <v>0</v>
      </c>
      <c r="N96" t="n">
        <v>42.5</v>
      </c>
      <c r="O96" t="n">
        <v>25319.51</v>
      </c>
      <c r="P96" t="n">
        <v>82.98</v>
      </c>
      <c r="Q96" t="n">
        <v>198.06</v>
      </c>
      <c r="R96" t="n">
        <v>29.19</v>
      </c>
      <c r="S96" t="n">
        <v>21.27</v>
      </c>
      <c r="T96" t="n">
        <v>1263.15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212.8703612292596</v>
      </c>
      <c r="AB96" t="n">
        <v>291.2586194112795</v>
      </c>
      <c r="AC96" t="n">
        <v>263.4613055587926</v>
      </c>
      <c r="AD96" t="n">
        <v>212870.3612292596</v>
      </c>
      <c r="AE96" t="n">
        <v>291258.6194112795</v>
      </c>
      <c r="AF96" t="n">
        <v>3.94910159339417e-06</v>
      </c>
      <c r="AG96" t="n">
        <v>9.053819444444445</v>
      </c>
      <c r="AH96" t="n">
        <v>263461.3055587925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9.2552</v>
      </c>
      <c r="E2" t="n">
        <v>10.8</v>
      </c>
      <c r="F2" t="n">
        <v>8.630000000000001</v>
      </c>
      <c r="G2" t="n">
        <v>14.79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46.51</v>
      </c>
      <c r="Q2" t="n">
        <v>198.1</v>
      </c>
      <c r="R2" t="n">
        <v>52.68</v>
      </c>
      <c r="S2" t="n">
        <v>21.27</v>
      </c>
      <c r="T2" t="n">
        <v>12851.45</v>
      </c>
      <c r="U2" t="n">
        <v>0.4</v>
      </c>
      <c r="V2" t="n">
        <v>0.7</v>
      </c>
      <c r="W2" t="n">
        <v>0.14</v>
      </c>
      <c r="X2" t="n">
        <v>0.78</v>
      </c>
      <c r="Y2" t="n">
        <v>1</v>
      </c>
      <c r="Z2" t="n">
        <v>10</v>
      </c>
      <c r="AA2" t="n">
        <v>171.9946790916819</v>
      </c>
      <c r="AB2" t="n">
        <v>235.330707802849</v>
      </c>
      <c r="AC2" t="n">
        <v>212.8710753389358</v>
      </c>
      <c r="AD2" t="n">
        <v>171994.6790916819</v>
      </c>
      <c r="AE2" t="n">
        <v>235330.7078028489</v>
      </c>
      <c r="AF2" t="n">
        <v>5.313332981465751e-06</v>
      </c>
      <c r="AG2" t="n">
        <v>9.375</v>
      </c>
      <c r="AH2" t="n">
        <v>212871.0753389358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9.5633</v>
      </c>
      <c r="E3" t="n">
        <v>10.46</v>
      </c>
      <c r="F3" t="n">
        <v>8.380000000000001</v>
      </c>
      <c r="G3" t="n">
        <v>18.62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25</v>
      </c>
      <c r="N3" t="n">
        <v>5.54</v>
      </c>
      <c r="O3" t="n">
        <v>6599.8</v>
      </c>
      <c r="P3" t="n">
        <v>44.38</v>
      </c>
      <c r="Q3" t="n">
        <v>198.05</v>
      </c>
      <c r="R3" t="n">
        <v>43.89</v>
      </c>
      <c r="S3" t="n">
        <v>21.27</v>
      </c>
      <c r="T3" t="n">
        <v>8495.73</v>
      </c>
      <c r="U3" t="n">
        <v>0.48</v>
      </c>
      <c r="V3" t="n">
        <v>0.72</v>
      </c>
      <c r="W3" t="n">
        <v>0.15</v>
      </c>
      <c r="X3" t="n">
        <v>0.53</v>
      </c>
      <c r="Y3" t="n">
        <v>1</v>
      </c>
      <c r="Z3" t="n">
        <v>10</v>
      </c>
      <c r="AA3" t="n">
        <v>160.6569122138664</v>
      </c>
      <c r="AB3" t="n">
        <v>219.8178749736563</v>
      </c>
      <c r="AC3" t="n">
        <v>198.8387655025588</v>
      </c>
      <c r="AD3" t="n">
        <v>160656.9122138664</v>
      </c>
      <c r="AE3" t="n">
        <v>219817.8749736563</v>
      </c>
      <c r="AF3" t="n">
        <v>5.490210616912808e-06</v>
      </c>
      <c r="AG3" t="n">
        <v>9.079861111111111</v>
      </c>
      <c r="AH3" t="n">
        <v>198838.7655025588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9.715</v>
      </c>
      <c r="E4" t="n">
        <v>10.29</v>
      </c>
      <c r="F4" t="n">
        <v>8.279999999999999</v>
      </c>
      <c r="G4" t="n">
        <v>22.57</v>
      </c>
      <c r="H4" t="n">
        <v>0.5</v>
      </c>
      <c r="I4" t="n">
        <v>22</v>
      </c>
      <c r="J4" t="n">
        <v>51.9</v>
      </c>
      <c r="K4" t="n">
        <v>24.83</v>
      </c>
      <c r="L4" t="n">
        <v>1.5</v>
      </c>
      <c r="M4" t="n">
        <v>20</v>
      </c>
      <c r="N4" t="n">
        <v>5.57</v>
      </c>
      <c r="O4" t="n">
        <v>6634.84</v>
      </c>
      <c r="P4" t="n">
        <v>43.26</v>
      </c>
      <c r="Q4" t="n">
        <v>198.05</v>
      </c>
      <c r="R4" t="n">
        <v>40.43</v>
      </c>
      <c r="S4" t="n">
        <v>21.27</v>
      </c>
      <c r="T4" t="n">
        <v>6790.7</v>
      </c>
      <c r="U4" t="n">
        <v>0.53</v>
      </c>
      <c r="V4" t="n">
        <v>0.73</v>
      </c>
      <c r="W4" t="n">
        <v>0.14</v>
      </c>
      <c r="X4" t="n">
        <v>0.42</v>
      </c>
      <c r="Y4" t="n">
        <v>1</v>
      </c>
      <c r="Z4" t="n">
        <v>10</v>
      </c>
      <c r="AA4" t="n">
        <v>159.1241014811119</v>
      </c>
      <c r="AB4" t="n">
        <v>217.7206157062657</v>
      </c>
      <c r="AC4" t="n">
        <v>196.9416657161255</v>
      </c>
      <c r="AD4" t="n">
        <v>159124.101481112</v>
      </c>
      <c r="AE4" t="n">
        <v>217720.6157062657</v>
      </c>
      <c r="AF4" t="n">
        <v>5.577300319273464e-06</v>
      </c>
      <c r="AG4" t="n">
        <v>8.932291666666666</v>
      </c>
      <c r="AH4" t="n">
        <v>196941.6657161255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9.911099999999999</v>
      </c>
      <c r="E5" t="n">
        <v>10.09</v>
      </c>
      <c r="F5" t="n">
        <v>8.119999999999999</v>
      </c>
      <c r="G5" t="n">
        <v>27.07</v>
      </c>
      <c r="H5" t="n">
        <v>0.58</v>
      </c>
      <c r="I5" t="n">
        <v>18</v>
      </c>
      <c r="J5" t="n">
        <v>52.19</v>
      </c>
      <c r="K5" t="n">
        <v>24.83</v>
      </c>
      <c r="L5" t="n">
        <v>1.75</v>
      </c>
      <c r="M5" t="n">
        <v>16</v>
      </c>
      <c r="N5" t="n">
        <v>5.61</v>
      </c>
      <c r="O5" t="n">
        <v>6670.02</v>
      </c>
      <c r="P5" t="n">
        <v>41.32</v>
      </c>
      <c r="Q5" t="n">
        <v>198.05</v>
      </c>
      <c r="R5" t="n">
        <v>35.52</v>
      </c>
      <c r="S5" t="n">
        <v>21.27</v>
      </c>
      <c r="T5" t="n">
        <v>4355.94</v>
      </c>
      <c r="U5" t="n">
        <v>0.6</v>
      </c>
      <c r="V5" t="n">
        <v>0.75</v>
      </c>
      <c r="W5" t="n">
        <v>0.13</v>
      </c>
      <c r="X5" t="n">
        <v>0.27</v>
      </c>
      <c r="Y5" t="n">
        <v>1</v>
      </c>
      <c r="Z5" t="n">
        <v>10</v>
      </c>
      <c r="AA5" t="n">
        <v>157.1106915071092</v>
      </c>
      <c r="AB5" t="n">
        <v>214.9657793544575</v>
      </c>
      <c r="AC5" t="n">
        <v>194.4497470792958</v>
      </c>
      <c r="AD5" t="n">
        <v>157110.6915071092</v>
      </c>
      <c r="AE5" t="n">
        <v>214965.7793544575</v>
      </c>
      <c r="AF5" t="n">
        <v>5.689879690617728e-06</v>
      </c>
      <c r="AG5" t="n">
        <v>8.758680555555555</v>
      </c>
      <c r="AH5" t="n">
        <v>194449.7470792958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9.8912</v>
      </c>
      <c r="E6" t="n">
        <v>10.11</v>
      </c>
      <c r="F6" t="n">
        <v>8.17</v>
      </c>
      <c r="G6" t="n">
        <v>30.62</v>
      </c>
      <c r="H6" t="n">
        <v>0.66</v>
      </c>
      <c r="I6" t="n">
        <v>16</v>
      </c>
      <c r="J6" t="n">
        <v>52.47</v>
      </c>
      <c r="K6" t="n">
        <v>24.83</v>
      </c>
      <c r="L6" t="n">
        <v>2</v>
      </c>
      <c r="M6" t="n">
        <v>14</v>
      </c>
      <c r="N6" t="n">
        <v>5.64</v>
      </c>
      <c r="O6" t="n">
        <v>6705.1</v>
      </c>
      <c r="P6" t="n">
        <v>40.57</v>
      </c>
      <c r="Q6" t="n">
        <v>198.08</v>
      </c>
      <c r="R6" t="n">
        <v>37.11</v>
      </c>
      <c r="S6" t="n">
        <v>21.27</v>
      </c>
      <c r="T6" t="n">
        <v>5165.01</v>
      </c>
      <c r="U6" t="n">
        <v>0.57</v>
      </c>
      <c r="V6" t="n">
        <v>0.74</v>
      </c>
      <c r="W6" t="n">
        <v>0.13</v>
      </c>
      <c r="X6" t="n">
        <v>0.31</v>
      </c>
      <c r="Y6" t="n">
        <v>1</v>
      </c>
      <c r="Z6" t="n">
        <v>10</v>
      </c>
      <c r="AA6" t="n">
        <v>156.838895799693</v>
      </c>
      <c r="AB6" t="n">
        <v>214.5938964767905</v>
      </c>
      <c r="AC6" t="n">
        <v>194.1133561815323</v>
      </c>
      <c r="AD6" t="n">
        <v>156838.895799693</v>
      </c>
      <c r="AE6" t="n">
        <v>214593.8964767905</v>
      </c>
      <c r="AF6" t="n">
        <v>5.678455266906607e-06</v>
      </c>
      <c r="AG6" t="n">
        <v>8.776041666666666</v>
      </c>
      <c r="AH6" t="n">
        <v>194113.3561815323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9.9651</v>
      </c>
      <c r="E7" t="n">
        <v>10.04</v>
      </c>
      <c r="F7" t="n">
        <v>8.119999999999999</v>
      </c>
      <c r="G7" t="n">
        <v>34.78</v>
      </c>
      <c r="H7" t="n">
        <v>0.74</v>
      </c>
      <c r="I7" t="n">
        <v>14</v>
      </c>
      <c r="J7" t="n">
        <v>52.75</v>
      </c>
      <c r="K7" t="n">
        <v>24.83</v>
      </c>
      <c r="L7" t="n">
        <v>2.25</v>
      </c>
      <c r="M7" t="n">
        <v>12</v>
      </c>
      <c r="N7" t="n">
        <v>5.68</v>
      </c>
      <c r="O7" t="n">
        <v>6740.19</v>
      </c>
      <c r="P7" t="n">
        <v>39.6</v>
      </c>
      <c r="Q7" t="n">
        <v>198.05</v>
      </c>
      <c r="R7" t="n">
        <v>35.44</v>
      </c>
      <c r="S7" t="n">
        <v>21.27</v>
      </c>
      <c r="T7" t="n">
        <v>4335.92</v>
      </c>
      <c r="U7" t="n">
        <v>0.6</v>
      </c>
      <c r="V7" t="n">
        <v>0.75</v>
      </c>
      <c r="W7" t="n">
        <v>0.13</v>
      </c>
      <c r="X7" t="n">
        <v>0.26</v>
      </c>
      <c r="Y7" t="n">
        <v>1</v>
      </c>
      <c r="Z7" t="n">
        <v>10</v>
      </c>
      <c r="AA7" t="n">
        <v>155.9854048019039</v>
      </c>
      <c r="AB7" t="n">
        <v>213.4261124402507</v>
      </c>
      <c r="AC7" t="n">
        <v>193.0570238144444</v>
      </c>
      <c r="AD7" t="n">
        <v>155985.4048019039</v>
      </c>
      <c r="AE7" t="n">
        <v>213426.1124402507</v>
      </c>
      <c r="AF7" t="n">
        <v>5.720880639381575e-06</v>
      </c>
      <c r="AG7" t="n">
        <v>8.715277777777779</v>
      </c>
      <c r="AH7" t="n">
        <v>193057.0238144444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9.996700000000001</v>
      </c>
      <c r="E8" t="n">
        <v>10</v>
      </c>
      <c r="F8" t="n">
        <v>8.109999999999999</v>
      </c>
      <c r="G8" t="n">
        <v>40.54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9</v>
      </c>
      <c r="N8" t="n">
        <v>5.71</v>
      </c>
      <c r="O8" t="n">
        <v>6775.31</v>
      </c>
      <c r="P8" t="n">
        <v>38.26</v>
      </c>
      <c r="Q8" t="n">
        <v>198.1</v>
      </c>
      <c r="R8" t="n">
        <v>35.26</v>
      </c>
      <c r="S8" t="n">
        <v>21.27</v>
      </c>
      <c r="T8" t="n">
        <v>4257.18</v>
      </c>
      <c r="U8" t="n">
        <v>0.6</v>
      </c>
      <c r="V8" t="n">
        <v>0.75</v>
      </c>
      <c r="W8" t="n">
        <v>0.13</v>
      </c>
      <c r="X8" t="n">
        <v>0.26</v>
      </c>
      <c r="Y8" t="n">
        <v>1</v>
      </c>
      <c r="Z8" t="n">
        <v>10</v>
      </c>
      <c r="AA8" t="n">
        <v>155.1367972569935</v>
      </c>
      <c r="AB8" t="n">
        <v>212.2650101593823</v>
      </c>
      <c r="AC8" t="n">
        <v>192.0067355056443</v>
      </c>
      <c r="AD8" t="n">
        <v>155136.7972569935</v>
      </c>
      <c r="AE8" t="n">
        <v>212265.0101593822</v>
      </c>
      <c r="AF8" t="n">
        <v>5.739021935324863e-06</v>
      </c>
      <c r="AG8" t="n">
        <v>8.680555555555555</v>
      </c>
      <c r="AH8" t="n">
        <v>192006.7355056443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10.0139</v>
      </c>
      <c r="E9" t="n">
        <v>9.99</v>
      </c>
      <c r="F9" t="n">
        <v>8.09</v>
      </c>
      <c r="G9" t="n">
        <v>40.46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5</v>
      </c>
      <c r="N9" t="n">
        <v>5.75</v>
      </c>
      <c r="O9" t="n">
        <v>6810.44</v>
      </c>
      <c r="P9" t="n">
        <v>38.12</v>
      </c>
      <c r="Q9" t="n">
        <v>198.07</v>
      </c>
      <c r="R9" t="n">
        <v>34.49</v>
      </c>
      <c r="S9" t="n">
        <v>21.27</v>
      </c>
      <c r="T9" t="n">
        <v>3872.23</v>
      </c>
      <c r="U9" t="n">
        <v>0.62</v>
      </c>
      <c r="V9" t="n">
        <v>0.75</v>
      </c>
      <c r="W9" t="n">
        <v>0.14</v>
      </c>
      <c r="X9" t="n">
        <v>0.24</v>
      </c>
      <c r="Y9" t="n">
        <v>1</v>
      </c>
      <c r="Z9" t="n">
        <v>10</v>
      </c>
      <c r="AA9" t="n">
        <v>154.9767898415269</v>
      </c>
      <c r="AB9" t="n">
        <v>212.0460809545119</v>
      </c>
      <c r="AC9" t="n">
        <v>191.8087005968176</v>
      </c>
      <c r="AD9" t="n">
        <v>154976.7898415269</v>
      </c>
      <c r="AE9" t="n">
        <v>212046.0809545119</v>
      </c>
      <c r="AF9" t="n">
        <v>5.748896311597791e-06</v>
      </c>
      <c r="AG9" t="n">
        <v>8.671875</v>
      </c>
      <c r="AH9" t="n">
        <v>191808.7005968176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8.07</v>
      </c>
      <c r="G10" t="n">
        <v>44</v>
      </c>
      <c r="H10" t="n">
        <v>0.97</v>
      </c>
      <c r="I10" t="n">
        <v>11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37.81</v>
      </c>
      <c r="Q10" t="n">
        <v>198.06</v>
      </c>
      <c r="R10" t="n">
        <v>33.58</v>
      </c>
      <c r="S10" t="n">
        <v>21.27</v>
      </c>
      <c r="T10" t="n">
        <v>3421.63</v>
      </c>
      <c r="U10" t="n">
        <v>0.63</v>
      </c>
      <c r="V10" t="n">
        <v>0.75</v>
      </c>
      <c r="W10" t="n">
        <v>0.14</v>
      </c>
      <c r="X10" t="n">
        <v>0.21</v>
      </c>
      <c r="Y10" t="n">
        <v>1</v>
      </c>
      <c r="Z10" t="n">
        <v>10</v>
      </c>
      <c r="AA10" t="n">
        <v>154.6596526073858</v>
      </c>
      <c r="AB10" t="n">
        <v>211.612159799653</v>
      </c>
      <c r="AC10" t="n">
        <v>191.4161922679662</v>
      </c>
      <c r="AD10" t="n">
        <v>154659.6526073858</v>
      </c>
      <c r="AE10" t="n">
        <v>211612.159799653</v>
      </c>
      <c r="AF10" t="n">
        <v>5.770596975732484e-06</v>
      </c>
      <c r="AG10" t="n">
        <v>8.637152777777779</v>
      </c>
      <c r="AH10" t="n">
        <v>191416.1922679662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10.0525</v>
      </c>
      <c r="E11" t="n">
        <v>9.949999999999999</v>
      </c>
      <c r="F11" t="n">
        <v>8.07</v>
      </c>
      <c r="G11" t="n">
        <v>43.99</v>
      </c>
      <c r="H11" t="n">
        <v>1.04</v>
      </c>
      <c r="I11" t="n">
        <v>11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38.02</v>
      </c>
      <c r="Q11" t="n">
        <v>198.05</v>
      </c>
      <c r="R11" t="n">
        <v>33.53</v>
      </c>
      <c r="S11" t="n">
        <v>21.27</v>
      </c>
      <c r="T11" t="n">
        <v>3399.19</v>
      </c>
      <c r="U11" t="n">
        <v>0.63</v>
      </c>
      <c r="V11" t="n">
        <v>0.75</v>
      </c>
      <c r="W11" t="n">
        <v>0.14</v>
      </c>
      <c r="X11" t="n">
        <v>0.21</v>
      </c>
      <c r="Y11" t="n">
        <v>1</v>
      </c>
      <c r="Z11" t="n">
        <v>10</v>
      </c>
      <c r="AA11" t="n">
        <v>154.7708004780667</v>
      </c>
      <c r="AB11" t="n">
        <v>211.7642372198165</v>
      </c>
      <c r="AC11" t="n">
        <v>191.5537556325913</v>
      </c>
      <c r="AD11" t="n">
        <v>154770.8004780667</v>
      </c>
      <c r="AE11" t="n">
        <v>211764.2372198165</v>
      </c>
      <c r="AF11" t="n">
        <v>5.771056249047505e-06</v>
      </c>
      <c r="AG11" t="n">
        <v>8.637152777777779</v>
      </c>
      <c r="AH11" t="n">
        <v>191553.7556325913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5.5108</v>
      </c>
      <c r="E2" t="n">
        <v>18.15</v>
      </c>
      <c r="F2" t="n">
        <v>10.2</v>
      </c>
      <c r="G2" t="n">
        <v>5.32</v>
      </c>
      <c r="H2" t="n">
        <v>0.08</v>
      </c>
      <c r="I2" t="n">
        <v>115</v>
      </c>
      <c r="J2" t="n">
        <v>232.68</v>
      </c>
      <c r="K2" t="n">
        <v>57.72</v>
      </c>
      <c r="L2" t="n">
        <v>1</v>
      </c>
      <c r="M2" t="n">
        <v>113</v>
      </c>
      <c r="N2" t="n">
        <v>53.95</v>
      </c>
      <c r="O2" t="n">
        <v>28931.02</v>
      </c>
      <c r="P2" t="n">
        <v>158.67</v>
      </c>
      <c r="Q2" t="n">
        <v>198.11</v>
      </c>
      <c r="R2" t="n">
        <v>100.54</v>
      </c>
      <c r="S2" t="n">
        <v>21.27</v>
      </c>
      <c r="T2" t="n">
        <v>36383.03</v>
      </c>
      <c r="U2" t="n">
        <v>0.21</v>
      </c>
      <c r="V2" t="n">
        <v>0.6</v>
      </c>
      <c r="W2" t="n">
        <v>0.29</v>
      </c>
      <c r="X2" t="n">
        <v>2.34</v>
      </c>
      <c r="Y2" t="n">
        <v>1</v>
      </c>
      <c r="Z2" t="n">
        <v>10</v>
      </c>
      <c r="AA2" t="n">
        <v>470.5018977823829</v>
      </c>
      <c r="AB2" t="n">
        <v>643.7614536246261</v>
      </c>
      <c r="AC2" t="n">
        <v>582.321764015566</v>
      </c>
      <c r="AD2" t="n">
        <v>470501.8977823829</v>
      </c>
      <c r="AE2" t="n">
        <v>643761.4536246262</v>
      </c>
      <c r="AF2" t="n">
        <v>2.071078988208702e-06</v>
      </c>
      <c r="AG2" t="n">
        <v>15.75520833333333</v>
      </c>
      <c r="AH2" t="n">
        <v>582321.764015566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6.1417</v>
      </c>
      <c r="E3" t="n">
        <v>16.28</v>
      </c>
      <c r="F3" t="n">
        <v>9.609999999999999</v>
      </c>
      <c r="G3" t="n">
        <v>6.63</v>
      </c>
      <c r="H3" t="n">
        <v>0.1</v>
      </c>
      <c r="I3" t="n">
        <v>87</v>
      </c>
      <c r="J3" t="n">
        <v>233.1</v>
      </c>
      <c r="K3" t="n">
        <v>57.72</v>
      </c>
      <c r="L3" t="n">
        <v>1.25</v>
      </c>
      <c r="M3" t="n">
        <v>85</v>
      </c>
      <c r="N3" t="n">
        <v>54.13</v>
      </c>
      <c r="O3" t="n">
        <v>28983.75</v>
      </c>
      <c r="P3" t="n">
        <v>149.32</v>
      </c>
      <c r="Q3" t="n">
        <v>198.11</v>
      </c>
      <c r="R3" t="n">
        <v>82.14</v>
      </c>
      <c r="S3" t="n">
        <v>21.27</v>
      </c>
      <c r="T3" t="n">
        <v>27321.58</v>
      </c>
      <c r="U3" t="n">
        <v>0.26</v>
      </c>
      <c r="V3" t="n">
        <v>0.63</v>
      </c>
      <c r="W3" t="n">
        <v>0.24</v>
      </c>
      <c r="X3" t="n">
        <v>1.75</v>
      </c>
      <c r="Y3" t="n">
        <v>1</v>
      </c>
      <c r="Z3" t="n">
        <v>10</v>
      </c>
      <c r="AA3" t="n">
        <v>416.1749758398536</v>
      </c>
      <c r="AB3" t="n">
        <v>569.4289622882146</v>
      </c>
      <c r="AC3" t="n">
        <v>515.0834613259948</v>
      </c>
      <c r="AD3" t="n">
        <v>416174.9758398536</v>
      </c>
      <c r="AE3" t="n">
        <v>569428.9622882146</v>
      </c>
      <c r="AF3" t="n">
        <v>2.308184986187375e-06</v>
      </c>
      <c r="AG3" t="n">
        <v>14.13194444444445</v>
      </c>
      <c r="AH3" t="n">
        <v>515083.4613259948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6.6061</v>
      </c>
      <c r="E4" t="n">
        <v>15.14</v>
      </c>
      <c r="F4" t="n">
        <v>9.24</v>
      </c>
      <c r="G4" t="n">
        <v>7.92</v>
      </c>
      <c r="H4" t="n">
        <v>0.11</v>
      </c>
      <c r="I4" t="n">
        <v>70</v>
      </c>
      <c r="J4" t="n">
        <v>233.53</v>
      </c>
      <c r="K4" t="n">
        <v>57.72</v>
      </c>
      <c r="L4" t="n">
        <v>1.5</v>
      </c>
      <c r="M4" t="n">
        <v>68</v>
      </c>
      <c r="N4" t="n">
        <v>54.31</v>
      </c>
      <c r="O4" t="n">
        <v>29036.54</v>
      </c>
      <c r="P4" t="n">
        <v>143.44</v>
      </c>
      <c r="Q4" t="n">
        <v>198.13</v>
      </c>
      <c r="R4" t="n">
        <v>70.40000000000001</v>
      </c>
      <c r="S4" t="n">
        <v>21.27</v>
      </c>
      <c r="T4" t="n">
        <v>21535.77</v>
      </c>
      <c r="U4" t="n">
        <v>0.3</v>
      </c>
      <c r="V4" t="n">
        <v>0.66</v>
      </c>
      <c r="W4" t="n">
        <v>0.22</v>
      </c>
      <c r="X4" t="n">
        <v>1.39</v>
      </c>
      <c r="Y4" t="n">
        <v>1</v>
      </c>
      <c r="Z4" t="n">
        <v>10</v>
      </c>
      <c r="AA4" t="n">
        <v>375.7703827892987</v>
      </c>
      <c r="AB4" t="n">
        <v>514.1456155516045</v>
      </c>
      <c r="AC4" t="n">
        <v>465.076279611262</v>
      </c>
      <c r="AD4" t="n">
        <v>375770.3827892987</v>
      </c>
      <c r="AE4" t="n">
        <v>514145.6155516044</v>
      </c>
      <c r="AF4" t="n">
        <v>2.482716648037582e-06</v>
      </c>
      <c r="AG4" t="n">
        <v>13.14236111111111</v>
      </c>
      <c r="AH4" t="n">
        <v>465076.279611262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6.9316</v>
      </c>
      <c r="E5" t="n">
        <v>14.43</v>
      </c>
      <c r="F5" t="n">
        <v>9.029999999999999</v>
      </c>
      <c r="G5" t="n">
        <v>9.18</v>
      </c>
      <c r="H5" t="n">
        <v>0.13</v>
      </c>
      <c r="I5" t="n">
        <v>59</v>
      </c>
      <c r="J5" t="n">
        <v>233.96</v>
      </c>
      <c r="K5" t="n">
        <v>57.72</v>
      </c>
      <c r="L5" t="n">
        <v>1.75</v>
      </c>
      <c r="M5" t="n">
        <v>57</v>
      </c>
      <c r="N5" t="n">
        <v>54.49</v>
      </c>
      <c r="O5" t="n">
        <v>29089.39</v>
      </c>
      <c r="P5" t="n">
        <v>140.04</v>
      </c>
      <c r="Q5" t="n">
        <v>198.05</v>
      </c>
      <c r="R5" t="n">
        <v>63.93</v>
      </c>
      <c r="S5" t="n">
        <v>21.27</v>
      </c>
      <c r="T5" t="n">
        <v>18359.2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354.0428296842481</v>
      </c>
      <c r="AB5" t="n">
        <v>484.4170188412822</v>
      </c>
      <c r="AC5" t="n">
        <v>438.1849384466255</v>
      </c>
      <c r="AD5" t="n">
        <v>354042.8296842481</v>
      </c>
      <c r="AE5" t="n">
        <v>484417.0188412822</v>
      </c>
      <c r="AF5" t="n">
        <v>2.605046656504943e-06</v>
      </c>
      <c r="AG5" t="n">
        <v>12.52604166666667</v>
      </c>
      <c r="AH5" t="n">
        <v>438184.9384466255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7.24</v>
      </c>
      <c r="E6" t="n">
        <v>13.81</v>
      </c>
      <c r="F6" t="n">
        <v>8.83</v>
      </c>
      <c r="G6" t="n">
        <v>10.59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136.72</v>
      </c>
      <c r="Q6" t="n">
        <v>198.09</v>
      </c>
      <c r="R6" t="n">
        <v>57.49</v>
      </c>
      <c r="S6" t="n">
        <v>21.27</v>
      </c>
      <c r="T6" t="n">
        <v>15185.24</v>
      </c>
      <c r="U6" t="n">
        <v>0.37</v>
      </c>
      <c r="V6" t="n">
        <v>0.6899999999999999</v>
      </c>
      <c r="W6" t="n">
        <v>0.19</v>
      </c>
      <c r="X6" t="n">
        <v>0.97</v>
      </c>
      <c r="Y6" t="n">
        <v>1</v>
      </c>
      <c r="Z6" t="n">
        <v>10</v>
      </c>
      <c r="AA6" t="n">
        <v>344.0912800889021</v>
      </c>
      <c r="AB6" t="n">
        <v>470.8008696535471</v>
      </c>
      <c r="AC6" t="n">
        <v>425.8682954269823</v>
      </c>
      <c r="AD6" t="n">
        <v>344091.2800889021</v>
      </c>
      <c r="AE6" t="n">
        <v>470800.8696535471</v>
      </c>
      <c r="AF6" t="n">
        <v>2.720950111532083e-06</v>
      </c>
      <c r="AG6" t="n">
        <v>11.98784722222222</v>
      </c>
      <c r="AH6" t="n">
        <v>425868.2954269823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7.454</v>
      </c>
      <c r="E7" t="n">
        <v>13.42</v>
      </c>
      <c r="F7" t="n">
        <v>8.699999999999999</v>
      </c>
      <c r="G7" t="n">
        <v>11.87</v>
      </c>
      <c r="H7" t="n">
        <v>0.17</v>
      </c>
      <c r="I7" t="n">
        <v>44</v>
      </c>
      <c r="J7" t="n">
        <v>234.82</v>
      </c>
      <c r="K7" t="n">
        <v>57.72</v>
      </c>
      <c r="L7" t="n">
        <v>2.25</v>
      </c>
      <c r="M7" t="n">
        <v>42</v>
      </c>
      <c r="N7" t="n">
        <v>54.85</v>
      </c>
      <c r="O7" t="n">
        <v>29195.29</v>
      </c>
      <c r="P7" t="n">
        <v>134.73</v>
      </c>
      <c r="Q7" t="n">
        <v>198.07</v>
      </c>
      <c r="R7" t="n">
        <v>53.69</v>
      </c>
      <c r="S7" t="n">
        <v>21.27</v>
      </c>
      <c r="T7" t="n">
        <v>13312.42</v>
      </c>
      <c r="U7" t="n">
        <v>0.4</v>
      </c>
      <c r="V7" t="n">
        <v>0.7</v>
      </c>
      <c r="W7" t="n">
        <v>0.18</v>
      </c>
      <c r="X7" t="n">
        <v>0.85</v>
      </c>
      <c r="Y7" t="n">
        <v>1</v>
      </c>
      <c r="Z7" t="n">
        <v>10</v>
      </c>
      <c r="AA7" t="n">
        <v>327.6225206139233</v>
      </c>
      <c r="AB7" t="n">
        <v>448.2675863894904</v>
      </c>
      <c r="AC7" t="n">
        <v>405.4855570919856</v>
      </c>
      <c r="AD7" t="n">
        <v>327622.5206139233</v>
      </c>
      <c r="AE7" t="n">
        <v>448267.5863894904</v>
      </c>
      <c r="AF7" t="n">
        <v>2.801375984994496e-06</v>
      </c>
      <c r="AG7" t="n">
        <v>11.64930555555556</v>
      </c>
      <c r="AH7" t="n">
        <v>405485.5570919856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7.6524</v>
      </c>
      <c r="E8" t="n">
        <v>13.07</v>
      </c>
      <c r="F8" t="n">
        <v>8.58</v>
      </c>
      <c r="G8" t="n">
        <v>13.2</v>
      </c>
      <c r="H8" t="n">
        <v>0.19</v>
      </c>
      <c r="I8" t="n">
        <v>39</v>
      </c>
      <c r="J8" t="n">
        <v>235.25</v>
      </c>
      <c r="K8" t="n">
        <v>57.72</v>
      </c>
      <c r="L8" t="n">
        <v>2.5</v>
      </c>
      <c r="M8" t="n">
        <v>37</v>
      </c>
      <c r="N8" t="n">
        <v>55.03</v>
      </c>
      <c r="O8" t="n">
        <v>29248.33</v>
      </c>
      <c r="P8" t="n">
        <v>132.73</v>
      </c>
      <c r="Q8" t="n">
        <v>198.05</v>
      </c>
      <c r="R8" t="n">
        <v>49.8</v>
      </c>
      <c r="S8" t="n">
        <v>21.27</v>
      </c>
      <c r="T8" t="n">
        <v>11392.96</v>
      </c>
      <c r="U8" t="n">
        <v>0.43</v>
      </c>
      <c r="V8" t="n">
        <v>0.71</v>
      </c>
      <c r="W8" t="n">
        <v>0.17</v>
      </c>
      <c r="X8" t="n">
        <v>0.73</v>
      </c>
      <c r="Y8" t="n">
        <v>1</v>
      </c>
      <c r="Z8" t="n">
        <v>10</v>
      </c>
      <c r="AA8" t="n">
        <v>322.1353942306968</v>
      </c>
      <c r="AB8" t="n">
        <v>440.7598579970287</v>
      </c>
      <c r="AC8" t="n">
        <v>398.6943557601375</v>
      </c>
      <c r="AD8" t="n">
        <v>322135.3942306968</v>
      </c>
      <c r="AE8" t="n">
        <v>440759.8579970287</v>
      </c>
      <c r="AF8" t="n">
        <v>2.875939037774602e-06</v>
      </c>
      <c r="AG8" t="n">
        <v>11.34548611111111</v>
      </c>
      <c r="AH8" t="n">
        <v>398694.3557601375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7.8596</v>
      </c>
      <c r="E9" t="n">
        <v>12.72</v>
      </c>
      <c r="F9" t="n">
        <v>8.42</v>
      </c>
      <c r="G9" t="n">
        <v>14.43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130.1</v>
      </c>
      <c r="Q9" t="n">
        <v>198.05</v>
      </c>
      <c r="R9" t="n">
        <v>44.85</v>
      </c>
      <c r="S9" t="n">
        <v>21.27</v>
      </c>
      <c r="T9" t="n">
        <v>8938.42</v>
      </c>
      <c r="U9" t="n">
        <v>0.47</v>
      </c>
      <c r="V9" t="n">
        <v>0.72</v>
      </c>
      <c r="W9" t="n">
        <v>0.15</v>
      </c>
      <c r="X9" t="n">
        <v>0.57</v>
      </c>
      <c r="Y9" t="n">
        <v>1</v>
      </c>
      <c r="Z9" t="n">
        <v>10</v>
      </c>
      <c r="AA9" t="n">
        <v>305.8347314059819</v>
      </c>
      <c r="AB9" t="n">
        <v>418.456571985764</v>
      </c>
      <c r="AC9" t="n">
        <v>378.5196640629293</v>
      </c>
      <c r="AD9" t="n">
        <v>305834.7314059819</v>
      </c>
      <c r="AE9" t="n">
        <v>418456.571985764</v>
      </c>
      <c r="AF9" t="n">
        <v>2.95380932273447e-06</v>
      </c>
      <c r="AG9" t="n">
        <v>11.04166666666667</v>
      </c>
      <c r="AH9" t="n">
        <v>378519.6640629293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7.845</v>
      </c>
      <c r="E10" t="n">
        <v>12.75</v>
      </c>
      <c r="F10" t="n">
        <v>8.529999999999999</v>
      </c>
      <c r="G10" t="n">
        <v>15.52</v>
      </c>
      <c r="H10" t="n">
        <v>0.23</v>
      </c>
      <c r="I10" t="n">
        <v>33</v>
      </c>
      <c r="J10" t="n">
        <v>236.11</v>
      </c>
      <c r="K10" t="n">
        <v>57.72</v>
      </c>
      <c r="L10" t="n">
        <v>3</v>
      </c>
      <c r="M10" t="n">
        <v>31</v>
      </c>
      <c r="N10" t="n">
        <v>55.39</v>
      </c>
      <c r="O10" t="n">
        <v>29354.61</v>
      </c>
      <c r="P10" t="n">
        <v>131.82</v>
      </c>
      <c r="Q10" t="n">
        <v>198.06</v>
      </c>
      <c r="R10" t="n">
        <v>48.73</v>
      </c>
      <c r="S10" t="n">
        <v>21.27</v>
      </c>
      <c r="T10" t="n">
        <v>10885.95</v>
      </c>
      <c r="U10" t="n">
        <v>0.44</v>
      </c>
      <c r="V10" t="n">
        <v>0.71</v>
      </c>
      <c r="W10" t="n">
        <v>0.16</v>
      </c>
      <c r="X10" t="n">
        <v>0.68</v>
      </c>
      <c r="Y10" t="n">
        <v>1</v>
      </c>
      <c r="Z10" t="n">
        <v>10</v>
      </c>
      <c r="AA10" t="n">
        <v>307.6640540471852</v>
      </c>
      <c r="AB10" t="n">
        <v>420.9595319274774</v>
      </c>
      <c r="AC10" t="n">
        <v>380.7837450207319</v>
      </c>
      <c r="AD10" t="n">
        <v>307664.0540471852</v>
      </c>
      <c r="AE10" t="n">
        <v>420959.5319274774</v>
      </c>
      <c r="AF10" t="n">
        <v>2.948322323890772e-06</v>
      </c>
      <c r="AG10" t="n">
        <v>11.06770833333333</v>
      </c>
      <c r="AH10" t="n">
        <v>380783.7450207319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7.9778</v>
      </c>
      <c r="E11" t="n">
        <v>12.53</v>
      </c>
      <c r="F11" t="n">
        <v>8.460000000000001</v>
      </c>
      <c r="G11" t="n">
        <v>16.92</v>
      </c>
      <c r="H11" t="n">
        <v>0.24</v>
      </c>
      <c r="I11" t="n">
        <v>30</v>
      </c>
      <c r="J11" t="n">
        <v>236.54</v>
      </c>
      <c r="K11" t="n">
        <v>57.72</v>
      </c>
      <c r="L11" t="n">
        <v>3.25</v>
      </c>
      <c r="M11" t="n">
        <v>28</v>
      </c>
      <c r="N11" t="n">
        <v>55.57</v>
      </c>
      <c r="O11" t="n">
        <v>29407.85</v>
      </c>
      <c r="P11" t="n">
        <v>130.56</v>
      </c>
      <c r="Q11" t="n">
        <v>198.06</v>
      </c>
      <c r="R11" t="n">
        <v>46.2</v>
      </c>
      <c r="S11" t="n">
        <v>21.27</v>
      </c>
      <c r="T11" t="n">
        <v>9640.049999999999</v>
      </c>
      <c r="U11" t="n">
        <v>0.46</v>
      </c>
      <c r="V11" t="n">
        <v>0.72</v>
      </c>
      <c r="W11" t="n">
        <v>0.16</v>
      </c>
      <c r="X11" t="n">
        <v>0.61</v>
      </c>
      <c r="Y11" t="n">
        <v>1</v>
      </c>
      <c r="Z11" t="n">
        <v>10</v>
      </c>
      <c r="AA11" t="n">
        <v>304.3256016880723</v>
      </c>
      <c r="AB11" t="n">
        <v>416.3917141276157</v>
      </c>
      <c r="AC11" t="n">
        <v>376.6518733407165</v>
      </c>
      <c r="AD11" t="n">
        <v>304325.6016880723</v>
      </c>
      <c r="AE11" t="n">
        <v>416391.7141276157</v>
      </c>
      <c r="AF11" t="n">
        <v>2.998231464058101e-06</v>
      </c>
      <c r="AG11" t="n">
        <v>10.87673611111111</v>
      </c>
      <c r="AH11" t="n">
        <v>376651.8733407165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8.068</v>
      </c>
      <c r="E12" t="n">
        <v>12.39</v>
      </c>
      <c r="F12" t="n">
        <v>8.41</v>
      </c>
      <c r="G12" t="n">
        <v>18.02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129.69</v>
      </c>
      <c r="Q12" t="n">
        <v>198.05</v>
      </c>
      <c r="R12" t="n">
        <v>44.65</v>
      </c>
      <c r="S12" t="n">
        <v>21.27</v>
      </c>
      <c r="T12" t="n">
        <v>8871.51</v>
      </c>
      <c r="U12" t="n">
        <v>0.48</v>
      </c>
      <c r="V12" t="n">
        <v>0.72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302.2149391802659</v>
      </c>
      <c r="AB12" t="n">
        <v>413.503812568577</v>
      </c>
      <c r="AC12" t="n">
        <v>374.0395890532772</v>
      </c>
      <c r="AD12" t="n">
        <v>302214.9391802659</v>
      </c>
      <c r="AE12" t="n">
        <v>413503.8125685769</v>
      </c>
      <c r="AF12" t="n">
        <v>3.03213059390067e-06</v>
      </c>
      <c r="AG12" t="n">
        <v>10.75520833333333</v>
      </c>
      <c r="AH12" t="n">
        <v>374039.5890532772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8.159000000000001</v>
      </c>
      <c r="E13" t="n">
        <v>12.26</v>
      </c>
      <c r="F13" t="n">
        <v>8.359999999999999</v>
      </c>
      <c r="G13" t="n">
        <v>19.3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128.93</v>
      </c>
      <c r="Q13" t="n">
        <v>198.05</v>
      </c>
      <c r="R13" t="n">
        <v>43.22</v>
      </c>
      <c r="S13" t="n">
        <v>21.27</v>
      </c>
      <c r="T13" t="n">
        <v>8170.11</v>
      </c>
      <c r="U13" t="n">
        <v>0.49</v>
      </c>
      <c r="V13" t="n">
        <v>0.73</v>
      </c>
      <c r="W13" t="n">
        <v>0.15</v>
      </c>
      <c r="X13" t="n">
        <v>0.51</v>
      </c>
      <c r="Y13" t="n">
        <v>1</v>
      </c>
      <c r="Z13" t="n">
        <v>10</v>
      </c>
      <c r="AA13" t="n">
        <v>300.2129528684552</v>
      </c>
      <c r="AB13" t="n">
        <v>410.7646065753549</v>
      </c>
      <c r="AC13" t="n">
        <v>371.5618090355484</v>
      </c>
      <c r="AD13" t="n">
        <v>300212.9528684552</v>
      </c>
      <c r="AE13" t="n">
        <v>410764.6065753549</v>
      </c>
      <c r="AF13" t="n">
        <v>3.066330381214126e-06</v>
      </c>
      <c r="AG13" t="n">
        <v>10.64236111111111</v>
      </c>
      <c r="AH13" t="n">
        <v>371561.8090355484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8.251200000000001</v>
      </c>
      <c r="E14" t="n">
        <v>12.12</v>
      </c>
      <c r="F14" t="n">
        <v>8.32</v>
      </c>
      <c r="G14" t="n">
        <v>20.79</v>
      </c>
      <c r="H14" t="n">
        <v>0.3</v>
      </c>
      <c r="I14" t="n">
        <v>24</v>
      </c>
      <c r="J14" t="n">
        <v>237.84</v>
      </c>
      <c r="K14" t="n">
        <v>57.72</v>
      </c>
      <c r="L14" t="n">
        <v>4</v>
      </c>
      <c r="M14" t="n">
        <v>22</v>
      </c>
      <c r="N14" t="n">
        <v>56.12</v>
      </c>
      <c r="O14" t="n">
        <v>29567.95</v>
      </c>
      <c r="P14" t="n">
        <v>128.06</v>
      </c>
      <c r="Q14" t="n">
        <v>198.08</v>
      </c>
      <c r="R14" t="n">
        <v>41.71</v>
      </c>
      <c r="S14" t="n">
        <v>21.27</v>
      </c>
      <c r="T14" t="n">
        <v>7421.98</v>
      </c>
      <c r="U14" t="n">
        <v>0.51</v>
      </c>
      <c r="V14" t="n">
        <v>0.73</v>
      </c>
      <c r="W14" t="n">
        <v>0.15</v>
      </c>
      <c r="X14" t="n">
        <v>0.46</v>
      </c>
      <c r="Y14" t="n">
        <v>1</v>
      </c>
      <c r="Z14" t="n">
        <v>10</v>
      </c>
      <c r="AA14" t="n">
        <v>287.6704759401255</v>
      </c>
      <c r="AB14" t="n">
        <v>393.6034363069846</v>
      </c>
      <c r="AC14" t="n">
        <v>356.0384767717377</v>
      </c>
      <c r="AD14" t="n">
        <v>287670.4759401255</v>
      </c>
      <c r="AE14" t="n">
        <v>393603.4363069846</v>
      </c>
      <c r="AF14" t="n">
        <v>3.100981154733913e-06</v>
      </c>
      <c r="AG14" t="n">
        <v>10.52083333333333</v>
      </c>
      <c r="AH14" t="n">
        <v>356038.4767717377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8.2967</v>
      </c>
      <c r="E15" t="n">
        <v>12.05</v>
      </c>
      <c r="F15" t="n">
        <v>8.300000000000001</v>
      </c>
      <c r="G15" t="n">
        <v>21.64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127.65</v>
      </c>
      <c r="Q15" t="n">
        <v>198.08</v>
      </c>
      <c r="R15" t="n">
        <v>41.02</v>
      </c>
      <c r="S15" t="n">
        <v>21.27</v>
      </c>
      <c r="T15" t="n">
        <v>7084.36</v>
      </c>
      <c r="U15" t="n">
        <v>0.52</v>
      </c>
      <c r="V15" t="n">
        <v>0.73</v>
      </c>
      <c r="W15" t="n">
        <v>0.15</v>
      </c>
      <c r="X15" t="n">
        <v>0.44</v>
      </c>
      <c r="Y15" t="n">
        <v>1</v>
      </c>
      <c r="Z15" t="n">
        <v>10</v>
      </c>
      <c r="AA15" t="n">
        <v>286.5354676369064</v>
      </c>
      <c r="AB15" t="n">
        <v>392.0504678734878</v>
      </c>
      <c r="AC15" t="n">
        <v>354.6337214659288</v>
      </c>
      <c r="AD15" t="n">
        <v>286535.4676369064</v>
      </c>
      <c r="AE15" t="n">
        <v>392050.4678734879</v>
      </c>
      <c r="AF15" t="n">
        <v>3.11808104839064e-06</v>
      </c>
      <c r="AG15" t="n">
        <v>10.46006944444444</v>
      </c>
      <c r="AH15" t="n">
        <v>354633.7214659288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8.3409</v>
      </c>
      <c r="E16" t="n">
        <v>11.99</v>
      </c>
      <c r="F16" t="n">
        <v>8.279999999999999</v>
      </c>
      <c r="G16" t="n">
        <v>22.58</v>
      </c>
      <c r="H16" t="n">
        <v>0.34</v>
      </c>
      <c r="I16" t="n">
        <v>22</v>
      </c>
      <c r="J16" t="n">
        <v>238.71</v>
      </c>
      <c r="K16" t="n">
        <v>57.72</v>
      </c>
      <c r="L16" t="n">
        <v>4.5</v>
      </c>
      <c r="M16" t="n">
        <v>20</v>
      </c>
      <c r="N16" t="n">
        <v>56.49</v>
      </c>
      <c r="O16" t="n">
        <v>29675.01</v>
      </c>
      <c r="P16" t="n">
        <v>127.33</v>
      </c>
      <c r="Q16" t="n">
        <v>198.06</v>
      </c>
      <c r="R16" t="n">
        <v>40.55</v>
      </c>
      <c r="S16" t="n">
        <v>21.27</v>
      </c>
      <c r="T16" t="n">
        <v>6853.28</v>
      </c>
      <c r="U16" t="n">
        <v>0.52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285.657754172768</v>
      </c>
      <c r="AB16" t="n">
        <v>390.8495415898684</v>
      </c>
      <c r="AC16" t="n">
        <v>353.5474099013075</v>
      </c>
      <c r="AD16" t="n">
        <v>285657.754172768</v>
      </c>
      <c r="AE16" t="n">
        <v>390849.5415898684</v>
      </c>
      <c r="AF16" t="n">
        <v>3.134692373657176e-06</v>
      </c>
      <c r="AG16" t="n">
        <v>10.40798611111111</v>
      </c>
      <c r="AH16" t="n">
        <v>353547.4099013075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8.383599999999999</v>
      </c>
      <c r="E17" t="n">
        <v>11.93</v>
      </c>
      <c r="F17" t="n">
        <v>8.26</v>
      </c>
      <c r="G17" t="n">
        <v>23.61</v>
      </c>
      <c r="H17" t="n">
        <v>0.35</v>
      </c>
      <c r="I17" t="n">
        <v>21</v>
      </c>
      <c r="J17" t="n">
        <v>239.14</v>
      </c>
      <c r="K17" t="n">
        <v>57.72</v>
      </c>
      <c r="L17" t="n">
        <v>4.75</v>
      </c>
      <c r="M17" t="n">
        <v>19</v>
      </c>
      <c r="N17" t="n">
        <v>56.67</v>
      </c>
      <c r="O17" t="n">
        <v>29728.63</v>
      </c>
      <c r="P17" t="n">
        <v>126.98</v>
      </c>
      <c r="Q17" t="n">
        <v>198.05</v>
      </c>
      <c r="R17" t="n">
        <v>39.95</v>
      </c>
      <c r="S17" t="n">
        <v>21.27</v>
      </c>
      <c r="T17" t="n">
        <v>6557.72</v>
      </c>
      <c r="U17" t="n">
        <v>0.53</v>
      </c>
      <c r="V17" t="n">
        <v>0.74</v>
      </c>
      <c r="W17" t="n">
        <v>0.14</v>
      </c>
      <c r="X17" t="n">
        <v>0.41</v>
      </c>
      <c r="Y17" t="n">
        <v>1</v>
      </c>
      <c r="Z17" t="n">
        <v>10</v>
      </c>
      <c r="AA17" t="n">
        <v>284.7897251683607</v>
      </c>
      <c r="AB17" t="n">
        <v>389.6618660113015</v>
      </c>
      <c r="AC17" t="n">
        <v>352.4730844130459</v>
      </c>
      <c r="AD17" t="n">
        <v>284789.7251683607</v>
      </c>
      <c r="AE17" t="n">
        <v>389661.8660113015</v>
      </c>
      <c r="AF17" t="n">
        <v>3.150739966165797e-06</v>
      </c>
      <c r="AG17" t="n">
        <v>10.35590277777778</v>
      </c>
      <c r="AH17" t="n">
        <v>352473.0844130458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8.494</v>
      </c>
      <c r="E18" t="n">
        <v>11.77</v>
      </c>
      <c r="F18" t="n">
        <v>8.199999999999999</v>
      </c>
      <c r="G18" t="n">
        <v>25.89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125.71</v>
      </c>
      <c r="Q18" t="n">
        <v>198.09</v>
      </c>
      <c r="R18" t="n">
        <v>37.85</v>
      </c>
      <c r="S18" t="n">
        <v>21.27</v>
      </c>
      <c r="T18" t="n">
        <v>5517.18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282.3234493898728</v>
      </c>
      <c r="AB18" t="n">
        <v>386.287398686766</v>
      </c>
      <c r="AC18" t="n">
        <v>349.4206715138695</v>
      </c>
      <c r="AD18" t="n">
        <v>282323.4493898728</v>
      </c>
      <c r="AE18" t="n">
        <v>386287.398686766</v>
      </c>
      <c r="AF18" t="n">
        <v>3.192230697148276e-06</v>
      </c>
      <c r="AG18" t="n">
        <v>10.21701388888889</v>
      </c>
      <c r="AH18" t="n">
        <v>349420.6715138695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8.5909</v>
      </c>
      <c r="E19" t="n">
        <v>11.64</v>
      </c>
      <c r="F19" t="n">
        <v>8.109999999999999</v>
      </c>
      <c r="G19" t="n">
        <v>27.04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124.33</v>
      </c>
      <c r="Q19" t="n">
        <v>198.06</v>
      </c>
      <c r="R19" t="n">
        <v>34.96</v>
      </c>
      <c r="S19" t="n">
        <v>21.27</v>
      </c>
      <c r="T19" t="n">
        <v>4077.4</v>
      </c>
      <c r="U19" t="n">
        <v>0.61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279.915788047071</v>
      </c>
      <c r="AB19" t="n">
        <v>382.9931302190226</v>
      </c>
      <c r="AC19" t="n">
        <v>346.4408034051526</v>
      </c>
      <c r="AD19" t="n">
        <v>279915.788047071</v>
      </c>
      <c r="AE19" t="n">
        <v>382993.1302190226</v>
      </c>
      <c r="AF19" t="n">
        <v>3.228647833309527e-06</v>
      </c>
      <c r="AG19" t="n">
        <v>10.10416666666667</v>
      </c>
      <c r="AH19" t="n">
        <v>346440.8034051526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8.4842</v>
      </c>
      <c r="E20" t="n">
        <v>11.79</v>
      </c>
      <c r="F20" t="n">
        <v>8.26</v>
      </c>
      <c r="G20" t="n">
        <v>27.53</v>
      </c>
      <c r="H20" t="n">
        <v>0.41</v>
      </c>
      <c r="I20" t="n">
        <v>18</v>
      </c>
      <c r="J20" t="n">
        <v>240.45</v>
      </c>
      <c r="K20" t="n">
        <v>57.72</v>
      </c>
      <c r="L20" t="n">
        <v>5.5</v>
      </c>
      <c r="M20" t="n">
        <v>16</v>
      </c>
      <c r="N20" t="n">
        <v>57.23</v>
      </c>
      <c r="O20" t="n">
        <v>29890.04</v>
      </c>
      <c r="P20" t="n">
        <v>126.66</v>
      </c>
      <c r="Q20" t="n">
        <v>198.05</v>
      </c>
      <c r="R20" t="n">
        <v>40.17</v>
      </c>
      <c r="S20" t="n">
        <v>21.27</v>
      </c>
      <c r="T20" t="n">
        <v>6684.62</v>
      </c>
      <c r="U20" t="n">
        <v>0.53</v>
      </c>
      <c r="V20" t="n">
        <v>0.74</v>
      </c>
      <c r="W20" t="n">
        <v>0.14</v>
      </c>
      <c r="X20" t="n">
        <v>0.41</v>
      </c>
      <c r="Y20" t="n">
        <v>1</v>
      </c>
      <c r="Z20" t="n">
        <v>10</v>
      </c>
      <c r="AA20" t="n">
        <v>283.2653489121611</v>
      </c>
      <c r="AB20" t="n">
        <v>387.576147166835</v>
      </c>
      <c r="AC20" t="n">
        <v>350.5864236477704</v>
      </c>
      <c r="AD20" t="n">
        <v>283265.3489121611</v>
      </c>
      <c r="AE20" t="n">
        <v>387576.147166835</v>
      </c>
      <c r="AF20" t="n">
        <v>3.188547643129904e-06</v>
      </c>
      <c r="AG20" t="n">
        <v>10.234375</v>
      </c>
      <c r="AH20" t="n">
        <v>350586.4236477704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8.573499999999999</v>
      </c>
      <c r="E21" t="n">
        <v>11.66</v>
      </c>
      <c r="F21" t="n">
        <v>8.18</v>
      </c>
      <c r="G21" t="n">
        <v>28.87</v>
      </c>
      <c r="H21" t="n">
        <v>0.42</v>
      </c>
      <c r="I21" t="n">
        <v>17</v>
      </c>
      <c r="J21" t="n">
        <v>240.89</v>
      </c>
      <c r="K21" t="n">
        <v>57.72</v>
      </c>
      <c r="L21" t="n">
        <v>5.75</v>
      </c>
      <c r="M21" t="n">
        <v>15</v>
      </c>
      <c r="N21" t="n">
        <v>57.42</v>
      </c>
      <c r="O21" t="n">
        <v>29943.94</v>
      </c>
      <c r="P21" t="n">
        <v>125.26</v>
      </c>
      <c r="Q21" t="n">
        <v>198.05</v>
      </c>
      <c r="R21" t="n">
        <v>37.55</v>
      </c>
      <c r="S21" t="n">
        <v>21.27</v>
      </c>
      <c r="T21" t="n">
        <v>5376.9</v>
      </c>
      <c r="U21" t="n">
        <v>0.57</v>
      </c>
      <c r="V21" t="n">
        <v>0.74</v>
      </c>
      <c r="W21" t="n">
        <v>0.13</v>
      </c>
      <c r="X21" t="n">
        <v>0.33</v>
      </c>
      <c r="Y21" t="n">
        <v>1</v>
      </c>
      <c r="Z21" t="n">
        <v>10</v>
      </c>
      <c r="AA21" t="n">
        <v>280.9608498972223</v>
      </c>
      <c r="AB21" t="n">
        <v>384.4230299472746</v>
      </c>
      <c r="AC21" t="n">
        <v>347.7342355102172</v>
      </c>
      <c r="AD21" t="n">
        <v>280960.8498972223</v>
      </c>
      <c r="AE21" t="n">
        <v>384423.0299472746</v>
      </c>
      <c r="AF21" t="n">
        <v>3.222108533317723e-06</v>
      </c>
      <c r="AG21" t="n">
        <v>10.12152777777778</v>
      </c>
      <c r="AH21" t="n">
        <v>347734.2355102171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8.620900000000001</v>
      </c>
      <c r="E22" t="n">
        <v>11.6</v>
      </c>
      <c r="F22" t="n">
        <v>8.16</v>
      </c>
      <c r="G22" t="n">
        <v>30.61</v>
      </c>
      <c r="H22" t="n">
        <v>0.44</v>
      </c>
      <c r="I22" t="n">
        <v>16</v>
      </c>
      <c r="J22" t="n">
        <v>241.33</v>
      </c>
      <c r="K22" t="n">
        <v>57.72</v>
      </c>
      <c r="L22" t="n">
        <v>6</v>
      </c>
      <c r="M22" t="n">
        <v>14</v>
      </c>
      <c r="N22" t="n">
        <v>57.6</v>
      </c>
      <c r="O22" t="n">
        <v>29997.9</v>
      </c>
      <c r="P22" t="n">
        <v>124.96</v>
      </c>
      <c r="Q22" t="n">
        <v>198.07</v>
      </c>
      <c r="R22" t="n">
        <v>36.92</v>
      </c>
      <c r="S22" t="n">
        <v>21.27</v>
      </c>
      <c r="T22" t="n">
        <v>5066.16</v>
      </c>
      <c r="U22" t="n">
        <v>0.58</v>
      </c>
      <c r="V22" t="n">
        <v>0.74</v>
      </c>
      <c r="W22" t="n">
        <v>0.13</v>
      </c>
      <c r="X22" t="n">
        <v>0.31</v>
      </c>
      <c r="Y22" t="n">
        <v>1</v>
      </c>
      <c r="Z22" t="n">
        <v>10</v>
      </c>
      <c r="AA22" t="n">
        <v>280.112976875819</v>
      </c>
      <c r="AB22" t="n">
        <v>383.2629326738727</v>
      </c>
      <c r="AC22" t="n">
        <v>346.684856292382</v>
      </c>
      <c r="AD22" t="n">
        <v>280112.976875819</v>
      </c>
      <c r="AE22" t="n">
        <v>383262.9326738727</v>
      </c>
      <c r="AF22" t="n">
        <v>3.239922488467809e-06</v>
      </c>
      <c r="AG22" t="n">
        <v>10.06944444444444</v>
      </c>
      <c r="AH22" t="n">
        <v>346684.856292382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8.621700000000001</v>
      </c>
      <c r="E23" t="n">
        <v>11.6</v>
      </c>
      <c r="F23" t="n">
        <v>8.16</v>
      </c>
      <c r="G23" t="n">
        <v>30.6</v>
      </c>
      <c r="H23" t="n">
        <v>0.46</v>
      </c>
      <c r="I23" t="n">
        <v>16</v>
      </c>
      <c r="J23" t="n">
        <v>241.77</v>
      </c>
      <c r="K23" t="n">
        <v>57.72</v>
      </c>
      <c r="L23" t="n">
        <v>6.25</v>
      </c>
      <c r="M23" t="n">
        <v>14</v>
      </c>
      <c r="N23" t="n">
        <v>57.79</v>
      </c>
      <c r="O23" t="n">
        <v>30051.93</v>
      </c>
      <c r="P23" t="n">
        <v>124.82</v>
      </c>
      <c r="Q23" t="n">
        <v>198.05</v>
      </c>
      <c r="R23" t="n">
        <v>36.82</v>
      </c>
      <c r="S23" t="n">
        <v>21.27</v>
      </c>
      <c r="T23" t="n">
        <v>5016.32</v>
      </c>
      <c r="U23" t="n">
        <v>0.58</v>
      </c>
      <c r="V23" t="n">
        <v>0.74</v>
      </c>
      <c r="W23" t="n">
        <v>0.14</v>
      </c>
      <c r="X23" t="n">
        <v>0.31</v>
      </c>
      <c r="Y23" t="n">
        <v>1</v>
      </c>
      <c r="Z23" t="n">
        <v>10</v>
      </c>
      <c r="AA23" t="n">
        <v>280.0147210452854</v>
      </c>
      <c r="AB23" t="n">
        <v>383.1284947117954</v>
      </c>
      <c r="AC23" t="n">
        <v>346.5632489007205</v>
      </c>
      <c r="AD23" t="n">
        <v>280014.7210452854</v>
      </c>
      <c r="AE23" t="n">
        <v>383128.4947117954</v>
      </c>
      <c r="AF23" t="n">
        <v>3.240223145938697e-06</v>
      </c>
      <c r="AG23" t="n">
        <v>10.06944444444444</v>
      </c>
      <c r="AH23" t="n">
        <v>346563.2489007204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8.6737</v>
      </c>
      <c r="E24" t="n">
        <v>11.53</v>
      </c>
      <c r="F24" t="n">
        <v>8.140000000000001</v>
      </c>
      <c r="G24" t="n">
        <v>32.55</v>
      </c>
      <c r="H24" t="n">
        <v>0.48</v>
      </c>
      <c r="I24" t="n">
        <v>15</v>
      </c>
      <c r="J24" t="n">
        <v>242.2</v>
      </c>
      <c r="K24" t="n">
        <v>57.72</v>
      </c>
      <c r="L24" t="n">
        <v>6.5</v>
      </c>
      <c r="M24" t="n">
        <v>13</v>
      </c>
      <c r="N24" t="n">
        <v>57.98</v>
      </c>
      <c r="O24" t="n">
        <v>30106.03</v>
      </c>
      <c r="P24" t="n">
        <v>124.33</v>
      </c>
      <c r="Q24" t="n">
        <v>198.05</v>
      </c>
      <c r="R24" t="n">
        <v>36.11</v>
      </c>
      <c r="S24" t="n">
        <v>21.27</v>
      </c>
      <c r="T24" t="n">
        <v>4667.28</v>
      </c>
      <c r="U24" t="n">
        <v>0.59</v>
      </c>
      <c r="V24" t="n">
        <v>0.75</v>
      </c>
      <c r="W24" t="n">
        <v>0.13</v>
      </c>
      <c r="X24" t="n">
        <v>0.28</v>
      </c>
      <c r="Y24" t="n">
        <v>1</v>
      </c>
      <c r="Z24" t="n">
        <v>10</v>
      </c>
      <c r="AA24" t="n">
        <v>279.0015045150533</v>
      </c>
      <c r="AB24" t="n">
        <v>381.7421671551733</v>
      </c>
      <c r="AC24" t="n">
        <v>345.3092305003793</v>
      </c>
      <c r="AD24" t="n">
        <v>279001.5045150533</v>
      </c>
      <c r="AE24" t="n">
        <v>381742.1671551733</v>
      </c>
      <c r="AF24" t="n">
        <v>3.259765881546386e-06</v>
      </c>
      <c r="AG24" t="n">
        <v>10.00868055555556</v>
      </c>
      <c r="AH24" t="n">
        <v>345309.2305003793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8.673</v>
      </c>
      <c r="E25" t="n">
        <v>11.53</v>
      </c>
      <c r="F25" t="n">
        <v>8.140000000000001</v>
      </c>
      <c r="G25" t="n">
        <v>32.55</v>
      </c>
      <c r="H25" t="n">
        <v>0.49</v>
      </c>
      <c r="I25" t="n">
        <v>15</v>
      </c>
      <c r="J25" t="n">
        <v>242.64</v>
      </c>
      <c r="K25" t="n">
        <v>57.72</v>
      </c>
      <c r="L25" t="n">
        <v>6.75</v>
      </c>
      <c r="M25" t="n">
        <v>13</v>
      </c>
      <c r="N25" t="n">
        <v>58.17</v>
      </c>
      <c r="O25" t="n">
        <v>30160.2</v>
      </c>
      <c r="P25" t="n">
        <v>124.19</v>
      </c>
      <c r="Q25" t="n">
        <v>198.05</v>
      </c>
      <c r="R25" t="n">
        <v>36.21</v>
      </c>
      <c r="S25" t="n">
        <v>21.27</v>
      </c>
      <c r="T25" t="n">
        <v>4720.21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278.922171943033</v>
      </c>
      <c r="AB25" t="n">
        <v>381.6336208302291</v>
      </c>
      <c r="AC25" t="n">
        <v>345.2110436843421</v>
      </c>
      <c r="AD25" t="n">
        <v>278922.171943033</v>
      </c>
      <c r="AE25" t="n">
        <v>381633.6208302291</v>
      </c>
      <c r="AF25" t="n">
        <v>3.259502806259359e-06</v>
      </c>
      <c r="AG25" t="n">
        <v>10.00868055555556</v>
      </c>
      <c r="AH25" t="n">
        <v>345211.0436843421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8.7296</v>
      </c>
      <c r="E26" t="n">
        <v>11.46</v>
      </c>
      <c r="F26" t="n">
        <v>8.109999999999999</v>
      </c>
      <c r="G26" t="n">
        <v>34.75</v>
      </c>
      <c r="H26" t="n">
        <v>0.51</v>
      </c>
      <c r="I26" t="n">
        <v>14</v>
      </c>
      <c r="J26" t="n">
        <v>243.08</v>
      </c>
      <c r="K26" t="n">
        <v>57.72</v>
      </c>
      <c r="L26" t="n">
        <v>7</v>
      </c>
      <c r="M26" t="n">
        <v>12</v>
      </c>
      <c r="N26" t="n">
        <v>58.36</v>
      </c>
      <c r="O26" t="n">
        <v>30214.44</v>
      </c>
      <c r="P26" t="n">
        <v>123.88</v>
      </c>
      <c r="Q26" t="n">
        <v>198.06</v>
      </c>
      <c r="R26" t="n">
        <v>35.23</v>
      </c>
      <c r="S26" t="n">
        <v>21.27</v>
      </c>
      <c r="T26" t="n">
        <v>4232.93</v>
      </c>
      <c r="U26" t="n">
        <v>0.6</v>
      </c>
      <c r="V26" t="n">
        <v>0.75</v>
      </c>
      <c r="W26" t="n">
        <v>0.13</v>
      </c>
      <c r="X26" t="n">
        <v>0.26</v>
      </c>
      <c r="Y26" t="n">
        <v>1</v>
      </c>
      <c r="Z26" t="n">
        <v>10</v>
      </c>
      <c r="AA26" t="n">
        <v>277.7745266932951</v>
      </c>
      <c r="AB26" t="n">
        <v>380.0633619690026</v>
      </c>
      <c r="AC26" t="n">
        <v>343.790648124959</v>
      </c>
      <c r="AD26" t="n">
        <v>277774.5266932951</v>
      </c>
      <c r="AE26" t="n">
        <v>380063.3619690026</v>
      </c>
      <c r="AF26" t="n">
        <v>3.280774322324651e-06</v>
      </c>
      <c r="AG26" t="n">
        <v>9.947916666666666</v>
      </c>
      <c r="AH26" t="n">
        <v>343790.648124959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8.7241</v>
      </c>
      <c r="E27" t="n">
        <v>11.46</v>
      </c>
      <c r="F27" t="n">
        <v>8.119999999999999</v>
      </c>
      <c r="G27" t="n">
        <v>34.78</v>
      </c>
      <c r="H27" t="n">
        <v>0.53</v>
      </c>
      <c r="I27" t="n">
        <v>14</v>
      </c>
      <c r="J27" t="n">
        <v>243.52</v>
      </c>
      <c r="K27" t="n">
        <v>57.72</v>
      </c>
      <c r="L27" t="n">
        <v>7.25</v>
      </c>
      <c r="M27" t="n">
        <v>12</v>
      </c>
      <c r="N27" t="n">
        <v>58.55</v>
      </c>
      <c r="O27" t="n">
        <v>30268.74</v>
      </c>
      <c r="P27" t="n">
        <v>123.83</v>
      </c>
      <c r="Q27" t="n">
        <v>198.1</v>
      </c>
      <c r="R27" t="n">
        <v>35.4</v>
      </c>
      <c r="S27" t="n">
        <v>21.27</v>
      </c>
      <c r="T27" t="n">
        <v>4320.44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277.8426922446917</v>
      </c>
      <c r="AB27" t="n">
        <v>380.1566290836753</v>
      </c>
      <c r="AC27" t="n">
        <v>343.8750139571085</v>
      </c>
      <c r="AD27" t="n">
        <v>277842.6922446917</v>
      </c>
      <c r="AE27" t="n">
        <v>380156.6290836753</v>
      </c>
      <c r="AF27" t="n">
        <v>3.278707302212299e-06</v>
      </c>
      <c r="AG27" t="n">
        <v>9.947916666666666</v>
      </c>
      <c r="AH27" t="n">
        <v>343875.0139571085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8.7807</v>
      </c>
      <c r="E28" t="n">
        <v>11.39</v>
      </c>
      <c r="F28" t="n">
        <v>8.09</v>
      </c>
      <c r="G28" t="n">
        <v>37.33</v>
      </c>
      <c r="H28" t="n">
        <v>0.55</v>
      </c>
      <c r="I28" t="n">
        <v>13</v>
      </c>
      <c r="J28" t="n">
        <v>243.96</v>
      </c>
      <c r="K28" t="n">
        <v>57.72</v>
      </c>
      <c r="L28" t="n">
        <v>7.5</v>
      </c>
      <c r="M28" t="n">
        <v>11</v>
      </c>
      <c r="N28" t="n">
        <v>58.74</v>
      </c>
      <c r="O28" t="n">
        <v>30323.11</v>
      </c>
      <c r="P28" t="n">
        <v>123.21</v>
      </c>
      <c r="Q28" t="n">
        <v>198.05</v>
      </c>
      <c r="R28" t="n">
        <v>34.53</v>
      </c>
      <c r="S28" t="n">
        <v>21.27</v>
      </c>
      <c r="T28" t="n">
        <v>3886.05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  <c r="AA28" t="n">
        <v>266.154075695</v>
      </c>
      <c r="AB28" t="n">
        <v>364.1637482550188</v>
      </c>
      <c r="AC28" t="n">
        <v>329.4084712285897</v>
      </c>
      <c r="AD28" t="n">
        <v>266154.075695</v>
      </c>
      <c r="AE28" t="n">
        <v>364163.7482550188</v>
      </c>
      <c r="AF28" t="n">
        <v>3.299978818277592e-06</v>
      </c>
      <c r="AG28" t="n">
        <v>9.887152777777779</v>
      </c>
      <c r="AH28" t="n">
        <v>329408.4712285898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8.8194</v>
      </c>
      <c r="E29" t="n">
        <v>11.34</v>
      </c>
      <c r="F29" t="n">
        <v>8.039999999999999</v>
      </c>
      <c r="G29" t="n">
        <v>37.1</v>
      </c>
      <c r="H29" t="n">
        <v>0.5600000000000001</v>
      </c>
      <c r="I29" t="n">
        <v>13</v>
      </c>
      <c r="J29" t="n">
        <v>244.41</v>
      </c>
      <c r="K29" t="n">
        <v>57.72</v>
      </c>
      <c r="L29" t="n">
        <v>7.75</v>
      </c>
      <c r="M29" t="n">
        <v>11</v>
      </c>
      <c r="N29" t="n">
        <v>58.93</v>
      </c>
      <c r="O29" t="n">
        <v>30377.55</v>
      </c>
      <c r="P29" t="n">
        <v>122.22</v>
      </c>
      <c r="Q29" t="n">
        <v>198.09</v>
      </c>
      <c r="R29" t="n">
        <v>32.87</v>
      </c>
      <c r="S29" t="n">
        <v>21.27</v>
      </c>
      <c r="T29" t="n">
        <v>3058.3</v>
      </c>
      <c r="U29" t="n">
        <v>0.65</v>
      </c>
      <c r="V29" t="n">
        <v>0.76</v>
      </c>
      <c r="W29" t="n">
        <v>0.13</v>
      </c>
      <c r="X29" t="n">
        <v>0.18</v>
      </c>
      <c r="Y29" t="n">
        <v>1</v>
      </c>
      <c r="Z29" t="n">
        <v>10</v>
      </c>
      <c r="AA29" t="n">
        <v>264.923990325977</v>
      </c>
      <c r="AB29" t="n">
        <v>362.4806911855851</v>
      </c>
      <c r="AC29" t="n">
        <v>327.8860427636773</v>
      </c>
      <c r="AD29" t="n">
        <v>264923.990325977</v>
      </c>
      <c r="AE29" t="n">
        <v>362480.6911855851</v>
      </c>
      <c r="AF29" t="n">
        <v>3.314523123431775e-06</v>
      </c>
      <c r="AG29" t="n">
        <v>9.84375</v>
      </c>
      <c r="AH29" t="n">
        <v>327886.0427636773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8.7453</v>
      </c>
      <c r="E30" t="n">
        <v>11.43</v>
      </c>
      <c r="F30" t="n">
        <v>8.130000000000001</v>
      </c>
      <c r="G30" t="n">
        <v>37.54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123.59</v>
      </c>
      <c r="Q30" t="n">
        <v>198.05</v>
      </c>
      <c r="R30" t="n">
        <v>36.47</v>
      </c>
      <c r="S30" t="n">
        <v>21.27</v>
      </c>
      <c r="T30" t="n">
        <v>4860.1</v>
      </c>
      <c r="U30" t="n">
        <v>0.58</v>
      </c>
      <c r="V30" t="n">
        <v>0.75</v>
      </c>
      <c r="W30" t="n">
        <v>0.12</v>
      </c>
      <c r="X30" t="n">
        <v>0.28</v>
      </c>
      <c r="Y30" t="n">
        <v>1</v>
      </c>
      <c r="Z30" t="n">
        <v>10</v>
      </c>
      <c r="AA30" t="n">
        <v>277.4735406713659</v>
      </c>
      <c r="AB30" t="n">
        <v>379.651539615233</v>
      </c>
      <c r="AC30" t="n">
        <v>343.4181295186368</v>
      </c>
      <c r="AD30" t="n">
        <v>277473.5406713659</v>
      </c>
      <c r="AE30" t="n">
        <v>379651.539615233</v>
      </c>
      <c r="AF30" t="n">
        <v>3.286674725190819e-06</v>
      </c>
      <c r="AG30" t="n">
        <v>9.921875</v>
      </c>
      <c r="AH30" t="n">
        <v>343418.1295186368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8.816000000000001</v>
      </c>
      <c r="E31" t="n">
        <v>11.34</v>
      </c>
      <c r="F31" t="n">
        <v>8.09</v>
      </c>
      <c r="G31" t="n">
        <v>40.44</v>
      </c>
      <c r="H31" t="n">
        <v>0.6</v>
      </c>
      <c r="I31" t="n">
        <v>12</v>
      </c>
      <c r="J31" t="n">
        <v>245.29</v>
      </c>
      <c r="K31" t="n">
        <v>57.72</v>
      </c>
      <c r="L31" t="n">
        <v>8.25</v>
      </c>
      <c r="M31" t="n">
        <v>10</v>
      </c>
      <c r="N31" t="n">
        <v>59.32</v>
      </c>
      <c r="O31" t="n">
        <v>30486.64</v>
      </c>
      <c r="P31" t="n">
        <v>122.96</v>
      </c>
      <c r="Q31" t="n">
        <v>198.05</v>
      </c>
      <c r="R31" t="n">
        <v>34.66</v>
      </c>
      <c r="S31" t="n">
        <v>21.27</v>
      </c>
      <c r="T31" t="n">
        <v>3956.8</v>
      </c>
      <c r="U31" t="n">
        <v>0.61</v>
      </c>
      <c r="V31" t="n">
        <v>0.75</v>
      </c>
      <c r="W31" t="n">
        <v>0.13</v>
      </c>
      <c r="X31" t="n">
        <v>0.23</v>
      </c>
      <c r="Y31" t="n">
        <v>1</v>
      </c>
      <c r="Z31" t="n">
        <v>10</v>
      </c>
      <c r="AA31" t="n">
        <v>265.5860721320923</v>
      </c>
      <c r="AB31" t="n">
        <v>363.3865807216999</v>
      </c>
      <c r="AC31" t="n">
        <v>328.7054754738893</v>
      </c>
      <c r="AD31" t="n">
        <v>265586.0721320923</v>
      </c>
      <c r="AE31" t="n">
        <v>363386.5807216999</v>
      </c>
      <c r="AF31" t="n">
        <v>3.313245329180503e-06</v>
      </c>
      <c r="AG31" t="n">
        <v>9.84375</v>
      </c>
      <c r="AH31" t="n">
        <v>328705.4754738893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8.818099999999999</v>
      </c>
      <c r="E32" t="n">
        <v>11.34</v>
      </c>
      <c r="F32" t="n">
        <v>8.08</v>
      </c>
      <c r="G32" t="n">
        <v>40.42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122.9</v>
      </c>
      <c r="Q32" t="n">
        <v>198.05</v>
      </c>
      <c r="R32" t="n">
        <v>34.52</v>
      </c>
      <c r="S32" t="n">
        <v>21.27</v>
      </c>
      <c r="T32" t="n">
        <v>3885.86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265.49139848921</v>
      </c>
      <c r="AB32" t="n">
        <v>363.2570440668019</v>
      </c>
      <c r="AC32" t="n">
        <v>328.588301615529</v>
      </c>
      <c r="AD32" t="n">
        <v>265491.3984892101</v>
      </c>
      <c r="AE32" t="n">
        <v>363257.044066802</v>
      </c>
      <c r="AF32" t="n">
        <v>3.314034555041583e-06</v>
      </c>
      <c r="AG32" t="n">
        <v>9.84375</v>
      </c>
      <c r="AH32" t="n">
        <v>328588.301615529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8.8771</v>
      </c>
      <c r="E33" t="n">
        <v>11.26</v>
      </c>
      <c r="F33" t="n">
        <v>8.050000000000001</v>
      </c>
      <c r="G33" t="n">
        <v>43.94</v>
      </c>
      <c r="H33" t="n">
        <v>0.63</v>
      </c>
      <c r="I33" t="n">
        <v>11</v>
      </c>
      <c r="J33" t="n">
        <v>246.18</v>
      </c>
      <c r="K33" t="n">
        <v>57.72</v>
      </c>
      <c r="L33" t="n">
        <v>8.75</v>
      </c>
      <c r="M33" t="n">
        <v>9</v>
      </c>
      <c r="N33" t="n">
        <v>59.7</v>
      </c>
      <c r="O33" t="n">
        <v>30596.01</v>
      </c>
      <c r="P33" t="n">
        <v>122.19</v>
      </c>
      <c r="Q33" t="n">
        <v>198.05</v>
      </c>
      <c r="R33" t="n">
        <v>33.57</v>
      </c>
      <c r="S33" t="n">
        <v>21.27</v>
      </c>
      <c r="T33" t="n">
        <v>3418.88</v>
      </c>
      <c r="U33" t="n">
        <v>0.63</v>
      </c>
      <c r="V33" t="n">
        <v>0.75</v>
      </c>
      <c r="W33" t="n">
        <v>0.13</v>
      </c>
      <c r="X33" t="n">
        <v>0.2</v>
      </c>
      <c r="Y33" t="n">
        <v>1</v>
      </c>
      <c r="Z33" t="n">
        <v>10</v>
      </c>
      <c r="AA33" t="n">
        <v>264.275014840355</v>
      </c>
      <c r="AB33" t="n">
        <v>361.5927342953793</v>
      </c>
      <c r="AC33" t="n">
        <v>327.0828312328175</v>
      </c>
      <c r="AD33" t="n">
        <v>264275.014840355</v>
      </c>
      <c r="AE33" t="n">
        <v>361592.7342953793</v>
      </c>
      <c r="AF33" t="n">
        <v>3.336208043519539e-06</v>
      </c>
      <c r="AG33" t="n">
        <v>9.774305555555555</v>
      </c>
      <c r="AH33" t="n">
        <v>327082.8312328175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8.8757</v>
      </c>
      <c r="E34" t="n">
        <v>11.27</v>
      </c>
      <c r="F34" t="n">
        <v>8.06</v>
      </c>
      <c r="G34" t="n">
        <v>43.95</v>
      </c>
      <c r="H34" t="n">
        <v>0.65</v>
      </c>
      <c r="I34" t="n">
        <v>11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122.15</v>
      </c>
      <c r="Q34" t="n">
        <v>198.05</v>
      </c>
      <c r="R34" t="n">
        <v>33.62</v>
      </c>
      <c r="S34" t="n">
        <v>21.27</v>
      </c>
      <c r="T34" t="n">
        <v>3443.16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264.2994509087506</v>
      </c>
      <c r="AB34" t="n">
        <v>361.6261688022013</v>
      </c>
      <c r="AC34" t="n">
        <v>327.1130747972341</v>
      </c>
      <c r="AD34" t="n">
        <v>264299.4509087506</v>
      </c>
      <c r="AE34" t="n">
        <v>361626.1688022013</v>
      </c>
      <c r="AF34" t="n">
        <v>3.335681892945485e-06</v>
      </c>
      <c r="AG34" t="n">
        <v>9.782986111111111</v>
      </c>
      <c r="AH34" t="n">
        <v>327113.0747972341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8.8744</v>
      </c>
      <c r="E35" t="n">
        <v>11.27</v>
      </c>
      <c r="F35" t="n">
        <v>8.06</v>
      </c>
      <c r="G35" t="n">
        <v>43.95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122.18</v>
      </c>
      <c r="Q35" t="n">
        <v>198.05</v>
      </c>
      <c r="R35" t="n">
        <v>33.7</v>
      </c>
      <c r="S35" t="n">
        <v>21.27</v>
      </c>
      <c r="T35" t="n">
        <v>3480.78</v>
      </c>
      <c r="U35" t="n">
        <v>0.63</v>
      </c>
      <c r="V35" t="n">
        <v>0.75</v>
      </c>
      <c r="W35" t="n">
        <v>0.13</v>
      </c>
      <c r="X35" t="n">
        <v>0.21</v>
      </c>
      <c r="Y35" t="n">
        <v>1</v>
      </c>
      <c r="Z35" t="n">
        <v>10</v>
      </c>
      <c r="AA35" t="n">
        <v>264.3327103542297</v>
      </c>
      <c r="AB35" t="n">
        <v>361.6716758428091</v>
      </c>
      <c r="AC35" t="n">
        <v>327.1542387097557</v>
      </c>
      <c r="AD35" t="n">
        <v>264332.7103542297</v>
      </c>
      <c r="AE35" t="n">
        <v>361671.6758428091</v>
      </c>
      <c r="AF35" t="n">
        <v>3.335193324555293e-06</v>
      </c>
      <c r="AG35" t="n">
        <v>9.782986111111111</v>
      </c>
      <c r="AH35" t="n">
        <v>327154.2387097557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8.8775</v>
      </c>
      <c r="E36" t="n">
        <v>11.26</v>
      </c>
      <c r="F36" t="n">
        <v>8.050000000000001</v>
      </c>
      <c r="G36" t="n">
        <v>43.93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122.05</v>
      </c>
      <c r="Q36" t="n">
        <v>198.05</v>
      </c>
      <c r="R36" t="n">
        <v>33.56</v>
      </c>
      <c r="S36" t="n">
        <v>21.27</v>
      </c>
      <c r="T36" t="n">
        <v>3410.9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  <c r="AA36" t="n">
        <v>264.1846235487309</v>
      </c>
      <c r="AB36" t="n">
        <v>361.4690569423968</v>
      </c>
      <c r="AC36" t="n">
        <v>326.9709574728214</v>
      </c>
      <c r="AD36" t="n">
        <v>264184.6235487309</v>
      </c>
      <c r="AE36" t="n">
        <v>361469.0569423968</v>
      </c>
      <c r="AF36" t="n">
        <v>3.336358372254982e-06</v>
      </c>
      <c r="AG36" t="n">
        <v>9.774305555555555</v>
      </c>
      <c r="AH36" t="n">
        <v>326970.9574728214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8.934100000000001</v>
      </c>
      <c r="E37" t="n">
        <v>11.19</v>
      </c>
      <c r="F37" t="n">
        <v>8.029999999999999</v>
      </c>
      <c r="G37" t="n">
        <v>48.17</v>
      </c>
      <c r="H37" t="n">
        <v>0.7</v>
      </c>
      <c r="I37" t="n">
        <v>10</v>
      </c>
      <c r="J37" t="n">
        <v>247.96</v>
      </c>
      <c r="K37" t="n">
        <v>57.72</v>
      </c>
      <c r="L37" t="n">
        <v>9.75</v>
      </c>
      <c r="M37" t="n">
        <v>8</v>
      </c>
      <c r="N37" t="n">
        <v>60.48</v>
      </c>
      <c r="O37" t="n">
        <v>30815.6</v>
      </c>
      <c r="P37" t="n">
        <v>121.56</v>
      </c>
      <c r="Q37" t="n">
        <v>198.05</v>
      </c>
      <c r="R37" t="n">
        <v>32.71</v>
      </c>
      <c r="S37" t="n">
        <v>21.27</v>
      </c>
      <c r="T37" t="n">
        <v>2993.12</v>
      </c>
      <c r="U37" t="n">
        <v>0.65</v>
      </c>
      <c r="V37" t="n">
        <v>0.76</v>
      </c>
      <c r="W37" t="n">
        <v>0.12</v>
      </c>
      <c r="X37" t="n">
        <v>0.18</v>
      </c>
      <c r="Y37" t="n">
        <v>1</v>
      </c>
      <c r="Z37" t="n">
        <v>10</v>
      </c>
      <c r="AA37" t="n">
        <v>263.1786079638206</v>
      </c>
      <c r="AB37" t="n">
        <v>360.0925820368474</v>
      </c>
      <c r="AC37" t="n">
        <v>325.7258514003629</v>
      </c>
      <c r="AD37" t="n">
        <v>263178.6079638206</v>
      </c>
      <c r="AE37" t="n">
        <v>360092.5820368474</v>
      </c>
      <c r="AF37" t="n">
        <v>3.357629888320274e-06</v>
      </c>
      <c r="AG37" t="n">
        <v>9.713541666666666</v>
      </c>
      <c r="AH37" t="n">
        <v>325725.8514003629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8.937200000000001</v>
      </c>
      <c r="E38" t="n">
        <v>11.19</v>
      </c>
      <c r="F38" t="n">
        <v>8.02</v>
      </c>
      <c r="G38" t="n">
        <v>48.15</v>
      </c>
      <c r="H38" t="n">
        <v>0.72</v>
      </c>
      <c r="I38" t="n">
        <v>10</v>
      </c>
      <c r="J38" t="n">
        <v>248.4</v>
      </c>
      <c r="K38" t="n">
        <v>57.72</v>
      </c>
      <c r="L38" t="n">
        <v>10</v>
      </c>
      <c r="M38" t="n">
        <v>8</v>
      </c>
      <c r="N38" t="n">
        <v>60.68</v>
      </c>
      <c r="O38" t="n">
        <v>30870.67</v>
      </c>
      <c r="P38" t="n">
        <v>121.62</v>
      </c>
      <c r="Q38" t="n">
        <v>198.05</v>
      </c>
      <c r="R38" t="n">
        <v>32.53</v>
      </c>
      <c r="S38" t="n">
        <v>21.27</v>
      </c>
      <c r="T38" t="n">
        <v>2904.82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263.1476037599667</v>
      </c>
      <c r="AB38" t="n">
        <v>360.0501607173255</v>
      </c>
      <c r="AC38" t="n">
        <v>325.6874787120375</v>
      </c>
      <c r="AD38" t="n">
        <v>263147.6037599667</v>
      </c>
      <c r="AE38" t="n">
        <v>360050.1607173255</v>
      </c>
      <c r="AF38" t="n">
        <v>3.358794936019963e-06</v>
      </c>
      <c r="AG38" t="n">
        <v>9.713541666666666</v>
      </c>
      <c r="AH38" t="n">
        <v>325687.4787120376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8.9648</v>
      </c>
      <c r="E39" t="n">
        <v>11.15</v>
      </c>
      <c r="F39" t="n">
        <v>7.99</v>
      </c>
      <c r="G39" t="n">
        <v>47.94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120.95</v>
      </c>
      <c r="Q39" t="n">
        <v>198.05</v>
      </c>
      <c r="R39" t="n">
        <v>31.42</v>
      </c>
      <c r="S39" t="n">
        <v>21.27</v>
      </c>
      <c r="T39" t="n">
        <v>2348.7</v>
      </c>
      <c r="U39" t="n">
        <v>0.68</v>
      </c>
      <c r="V39" t="n">
        <v>0.76</v>
      </c>
      <c r="W39" t="n">
        <v>0.12</v>
      </c>
      <c r="X39" t="n">
        <v>0.14</v>
      </c>
      <c r="Y39" t="n">
        <v>1</v>
      </c>
      <c r="Z39" t="n">
        <v>10</v>
      </c>
      <c r="AA39" t="n">
        <v>262.3341667460934</v>
      </c>
      <c r="AB39" t="n">
        <v>358.9371803086357</v>
      </c>
      <c r="AC39" t="n">
        <v>324.6807195914753</v>
      </c>
      <c r="AD39" t="n">
        <v>262334.1667460934</v>
      </c>
      <c r="AE39" t="n">
        <v>358937.1803086357</v>
      </c>
      <c r="AF39" t="n">
        <v>3.369167618765583e-06</v>
      </c>
      <c r="AG39" t="n">
        <v>9.678819444444445</v>
      </c>
      <c r="AH39" t="n">
        <v>324680.7195914753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8.915699999999999</v>
      </c>
      <c r="E40" t="n">
        <v>11.22</v>
      </c>
      <c r="F40" t="n">
        <v>8.050000000000001</v>
      </c>
      <c r="G40" t="n">
        <v>48.31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121.78</v>
      </c>
      <c r="Q40" t="n">
        <v>198.05</v>
      </c>
      <c r="R40" t="n">
        <v>33.74</v>
      </c>
      <c r="S40" t="n">
        <v>21.27</v>
      </c>
      <c r="T40" t="n">
        <v>3505.89</v>
      </c>
      <c r="U40" t="n">
        <v>0.63</v>
      </c>
      <c r="V40" t="n">
        <v>0.75</v>
      </c>
      <c r="W40" t="n">
        <v>0.12</v>
      </c>
      <c r="X40" t="n">
        <v>0.2</v>
      </c>
      <c r="Y40" t="n">
        <v>1</v>
      </c>
      <c r="Z40" t="n">
        <v>10</v>
      </c>
      <c r="AA40" t="n">
        <v>263.5855971286446</v>
      </c>
      <c r="AB40" t="n">
        <v>360.6494425672543</v>
      </c>
      <c r="AC40" t="n">
        <v>326.2295659433065</v>
      </c>
      <c r="AD40" t="n">
        <v>263585.5971286446</v>
      </c>
      <c r="AE40" t="n">
        <v>360649.4425672543</v>
      </c>
      <c r="AF40" t="n">
        <v>3.350714766489862e-06</v>
      </c>
      <c r="AG40" t="n">
        <v>9.739583333333334</v>
      </c>
      <c r="AH40" t="n">
        <v>326229.5659433065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8.923299999999999</v>
      </c>
      <c r="E41" t="n">
        <v>11.21</v>
      </c>
      <c r="F41" t="n">
        <v>8.039999999999999</v>
      </c>
      <c r="G41" t="n">
        <v>48.25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121.36</v>
      </c>
      <c r="Q41" t="n">
        <v>198.06</v>
      </c>
      <c r="R41" t="n">
        <v>33.27</v>
      </c>
      <c r="S41" t="n">
        <v>21.27</v>
      </c>
      <c r="T41" t="n">
        <v>3271.68</v>
      </c>
      <c r="U41" t="n">
        <v>0.64</v>
      </c>
      <c r="V41" t="n">
        <v>0.76</v>
      </c>
      <c r="W41" t="n">
        <v>0.12</v>
      </c>
      <c r="X41" t="n">
        <v>0.19</v>
      </c>
      <c r="Y41" t="n">
        <v>1</v>
      </c>
      <c r="Z41" t="n">
        <v>10</v>
      </c>
      <c r="AA41" t="n">
        <v>263.2108643274672</v>
      </c>
      <c r="AB41" t="n">
        <v>360.1367166166389</v>
      </c>
      <c r="AC41" t="n">
        <v>325.7657738378024</v>
      </c>
      <c r="AD41" t="n">
        <v>263210.8643274672</v>
      </c>
      <c r="AE41" t="n">
        <v>360136.7166166389</v>
      </c>
      <c r="AF41" t="n">
        <v>3.353571012463292e-06</v>
      </c>
      <c r="AG41" t="n">
        <v>9.730902777777779</v>
      </c>
      <c r="AH41" t="n">
        <v>325765.7738378025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8.9796</v>
      </c>
      <c r="E42" t="n">
        <v>11.14</v>
      </c>
      <c r="F42" t="n">
        <v>8.02</v>
      </c>
      <c r="G42" t="n">
        <v>53.45</v>
      </c>
      <c r="H42" t="n">
        <v>0.78</v>
      </c>
      <c r="I42" t="n">
        <v>9</v>
      </c>
      <c r="J42" t="n">
        <v>250.2</v>
      </c>
      <c r="K42" t="n">
        <v>57.72</v>
      </c>
      <c r="L42" t="n">
        <v>11</v>
      </c>
      <c r="M42" t="n">
        <v>7</v>
      </c>
      <c r="N42" t="n">
        <v>61.47</v>
      </c>
      <c r="O42" t="n">
        <v>31091.69</v>
      </c>
      <c r="P42" t="n">
        <v>120.81</v>
      </c>
      <c r="Q42" t="n">
        <v>198.05</v>
      </c>
      <c r="R42" t="n">
        <v>32.37</v>
      </c>
      <c r="S42" t="n">
        <v>21.27</v>
      </c>
      <c r="T42" t="n">
        <v>2830.29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262.183075232699</v>
      </c>
      <c r="AB42" t="n">
        <v>358.7304502343223</v>
      </c>
      <c r="AC42" t="n">
        <v>324.493719545307</v>
      </c>
      <c r="AD42" t="n">
        <v>262183.075232699</v>
      </c>
      <c r="AE42" t="n">
        <v>358730.4502343223</v>
      </c>
      <c r="AF42" t="n">
        <v>3.374729781977002e-06</v>
      </c>
      <c r="AG42" t="n">
        <v>9.670138888888889</v>
      </c>
      <c r="AH42" t="n">
        <v>324493.719545307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8.9787</v>
      </c>
      <c r="E43" t="n">
        <v>11.14</v>
      </c>
      <c r="F43" t="n">
        <v>8.02</v>
      </c>
      <c r="G43" t="n">
        <v>53.46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120.99</v>
      </c>
      <c r="Q43" t="n">
        <v>198.07</v>
      </c>
      <c r="R43" t="n">
        <v>32.44</v>
      </c>
      <c r="S43" t="n">
        <v>21.27</v>
      </c>
      <c r="T43" t="n">
        <v>2860.96</v>
      </c>
      <c r="U43" t="n">
        <v>0.66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262.3021305974454</v>
      </c>
      <c r="AB43" t="n">
        <v>358.8933470367205</v>
      </c>
      <c r="AC43" t="n">
        <v>324.6410697055112</v>
      </c>
      <c r="AD43" t="n">
        <v>262302.1305974454</v>
      </c>
      <c r="AE43" t="n">
        <v>358893.3470367204</v>
      </c>
      <c r="AF43" t="n">
        <v>3.374391542322254e-06</v>
      </c>
      <c r="AG43" t="n">
        <v>9.670138888888889</v>
      </c>
      <c r="AH43" t="n">
        <v>324641.0697055112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8.9749</v>
      </c>
      <c r="E44" t="n">
        <v>11.14</v>
      </c>
      <c r="F44" t="n">
        <v>8.02</v>
      </c>
      <c r="G44" t="n">
        <v>53.49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121.08</v>
      </c>
      <c r="Q44" t="n">
        <v>198.05</v>
      </c>
      <c r="R44" t="n">
        <v>32.63</v>
      </c>
      <c r="S44" t="n">
        <v>21.27</v>
      </c>
      <c r="T44" t="n">
        <v>2956.6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262.3988154613531</v>
      </c>
      <c r="AB44" t="n">
        <v>359.025635532954</v>
      </c>
      <c r="AC44" t="n">
        <v>324.7607327733324</v>
      </c>
      <c r="AD44" t="n">
        <v>262398.8154613531</v>
      </c>
      <c r="AE44" t="n">
        <v>359025.635532954</v>
      </c>
      <c r="AF44" t="n">
        <v>3.372963419335538e-06</v>
      </c>
      <c r="AG44" t="n">
        <v>9.670138888888889</v>
      </c>
      <c r="AH44" t="n">
        <v>324760.7327733324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8.979100000000001</v>
      </c>
      <c r="E45" t="n">
        <v>11.14</v>
      </c>
      <c r="F45" t="n">
        <v>8.02</v>
      </c>
      <c r="G45" t="n">
        <v>53.45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120.75</v>
      </c>
      <c r="Q45" t="n">
        <v>198.08</v>
      </c>
      <c r="R45" t="n">
        <v>32.44</v>
      </c>
      <c r="S45" t="n">
        <v>21.27</v>
      </c>
      <c r="T45" t="n">
        <v>2865.24</v>
      </c>
      <c r="U45" t="n">
        <v>0.66</v>
      </c>
      <c r="V45" t="n">
        <v>0.76</v>
      </c>
      <c r="W45" t="n">
        <v>0.12</v>
      </c>
      <c r="X45" t="n">
        <v>0.17</v>
      </c>
      <c r="Y45" t="n">
        <v>1</v>
      </c>
      <c r="Z45" t="n">
        <v>10</v>
      </c>
      <c r="AA45" t="n">
        <v>262.1522430369558</v>
      </c>
      <c r="AB45" t="n">
        <v>358.688264263886</v>
      </c>
      <c r="AC45" t="n">
        <v>324.4555597446807</v>
      </c>
      <c r="AD45" t="n">
        <v>262152.2430369558</v>
      </c>
      <c r="AE45" t="n">
        <v>358688.264263886</v>
      </c>
      <c r="AF45" t="n">
        <v>3.374541871057698e-06</v>
      </c>
      <c r="AG45" t="n">
        <v>9.670138888888889</v>
      </c>
      <c r="AH45" t="n">
        <v>324455.5597446807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8.9809</v>
      </c>
      <c r="E46" t="n">
        <v>11.13</v>
      </c>
      <c r="F46" t="n">
        <v>8.02</v>
      </c>
      <c r="G46" t="n">
        <v>53.44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120.53</v>
      </c>
      <c r="Q46" t="n">
        <v>198.05</v>
      </c>
      <c r="R46" t="n">
        <v>32.37</v>
      </c>
      <c r="S46" t="n">
        <v>21.27</v>
      </c>
      <c r="T46" t="n">
        <v>2825.63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261.9990295383565</v>
      </c>
      <c r="AB46" t="n">
        <v>358.4786307958</v>
      </c>
      <c r="AC46" t="n">
        <v>324.2659334005663</v>
      </c>
      <c r="AD46" t="n">
        <v>261999.0295383565</v>
      </c>
      <c r="AE46" t="n">
        <v>358478.6307958</v>
      </c>
      <c r="AF46" t="n">
        <v>3.375218350367194e-06</v>
      </c>
      <c r="AG46" t="n">
        <v>9.661458333333334</v>
      </c>
      <c r="AH46" t="n">
        <v>324265.9334005663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9.0402</v>
      </c>
      <c r="E47" t="n">
        <v>11.06</v>
      </c>
      <c r="F47" t="n">
        <v>7.99</v>
      </c>
      <c r="G47" t="n">
        <v>59.91</v>
      </c>
      <c r="H47" t="n">
        <v>0.86</v>
      </c>
      <c r="I47" t="n">
        <v>8</v>
      </c>
      <c r="J47" t="n">
        <v>252.45</v>
      </c>
      <c r="K47" t="n">
        <v>57.72</v>
      </c>
      <c r="L47" t="n">
        <v>12.25</v>
      </c>
      <c r="M47" t="n">
        <v>6</v>
      </c>
      <c r="N47" t="n">
        <v>62.48</v>
      </c>
      <c r="O47" t="n">
        <v>31369.6</v>
      </c>
      <c r="P47" t="n">
        <v>119.83</v>
      </c>
      <c r="Q47" t="n">
        <v>198.05</v>
      </c>
      <c r="R47" t="n">
        <v>31.42</v>
      </c>
      <c r="S47" t="n">
        <v>21.27</v>
      </c>
      <c r="T47" t="n">
        <v>2359.24</v>
      </c>
      <c r="U47" t="n">
        <v>0.68</v>
      </c>
      <c r="V47" t="n">
        <v>0.76</v>
      </c>
      <c r="W47" t="n">
        <v>0.12</v>
      </c>
      <c r="X47" t="n">
        <v>0.14</v>
      </c>
      <c r="Y47" t="n">
        <v>1</v>
      </c>
      <c r="Z47" t="n">
        <v>10</v>
      </c>
      <c r="AA47" t="n">
        <v>260.8301131417166</v>
      </c>
      <c r="AB47" t="n">
        <v>356.8792678129653</v>
      </c>
      <c r="AC47" t="n">
        <v>322.8192113760934</v>
      </c>
      <c r="AD47" t="n">
        <v>260830.1131417166</v>
      </c>
      <c r="AE47" t="n">
        <v>356879.2678129653</v>
      </c>
      <c r="AF47" t="n">
        <v>3.397504585396733e-06</v>
      </c>
      <c r="AG47" t="n">
        <v>9.600694444444445</v>
      </c>
      <c r="AH47" t="n">
        <v>322819.2113760934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9.046799999999999</v>
      </c>
      <c r="E48" t="n">
        <v>11.05</v>
      </c>
      <c r="F48" t="n">
        <v>7.98</v>
      </c>
      <c r="G48" t="n">
        <v>59.85</v>
      </c>
      <c r="H48" t="n">
        <v>0.88</v>
      </c>
      <c r="I48" t="n">
        <v>8</v>
      </c>
      <c r="J48" t="n">
        <v>252.9</v>
      </c>
      <c r="K48" t="n">
        <v>57.72</v>
      </c>
      <c r="L48" t="n">
        <v>12.5</v>
      </c>
      <c r="M48" t="n">
        <v>6</v>
      </c>
      <c r="N48" t="n">
        <v>62.68</v>
      </c>
      <c r="O48" t="n">
        <v>31425.4</v>
      </c>
      <c r="P48" t="n">
        <v>119.99</v>
      </c>
      <c r="Q48" t="n">
        <v>198.05</v>
      </c>
      <c r="R48" t="n">
        <v>31.07</v>
      </c>
      <c r="S48" t="n">
        <v>21.27</v>
      </c>
      <c r="T48" t="n">
        <v>2184.24</v>
      </c>
      <c r="U48" t="n">
        <v>0.68</v>
      </c>
      <c r="V48" t="n">
        <v>0.76</v>
      </c>
      <c r="W48" t="n">
        <v>0.12</v>
      </c>
      <c r="X48" t="n">
        <v>0.13</v>
      </c>
      <c r="Y48" t="n">
        <v>1</v>
      </c>
      <c r="Z48" t="n">
        <v>10</v>
      </c>
      <c r="AA48" t="n">
        <v>260.8225320932507</v>
      </c>
      <c r="AB48" t="n">
        <v>356.8688950880021</v>
      </c>
      <c r="AC48" t="n">
        <v>322.8098286094424</v>
      </c>
      <c r="AD48" t="n">
        <v>260822.5320932507</v>
      </c>
      <c r="AE48" t="n">
        <v>356868.8950880021</v>
      </c>
      <c r="AF48" t="n">
        <v>3.399985009531554e-06</v>
      </c>
      <c r="AG48" t="n">
        <v>9.592013888888889</v>
      </c>
      <c r="AH48" t="n">
        <v>322809.8286094425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9.059799999999999</v>
      </c>
      <c r="E49" t="n">
        <v>11.04</v>
      </c>
      <c r="F49" t="n">
        <v>7.96</v>
      </c>
      <c r="G49" t="n">
        <v>59.73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119.68</v>
      </c>
      <c r="Q49" t="n">
        <v>198.05</v>
      </c>
      <c r="R49" t="n">
        <v>30.7</v>
      </c>
      <c r="S49" t="n">
        <v>21.27</v>
      </c>
      <c r="T49" t="n">
        <v>2000.41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260.4311431512867</v>
      </c>
      <c r="AB49" t="n">
        <v>356.3333794707456</v>
      </c>
      <c r="AC49" t="n">
        <v>322.3254218510959</v>
      </c>
      <c r="AD49" t="n">
        <v>260431.1431512868</v>
      </c>
      <c r="AE49" t="n">
        <v>356333.3794707456</v>
      </c>
      <c r="AF49" t="n">
        <v>3.404870693433476e-06</v>
      </c>
      <c r="AG49" t="n">
        <v>9.583333333333334</v>
      </c>
      <c r="AH49" t="n">
        <v>322325.4218510959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9.0212</v>
      </c>
      <c r="E50" t="n">
        <v>11.08</v>
      </c>
      <c r="F50" t="n">
        <v>8.01</v>
      </c>
      <c r="G50" t="n">
        <v>60.09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120.33</v>
      </c>
      <c r="Q50" t="n">
        <v>198.05</v>
      </c>
      <c r="R50" t="n">
        <v>32.32</v>
      </c>
      <c r="S50" t="n">
        <v>21.27</v>
      </c>
      <c r="T50" t="n">
        <v>2806.39</v>
      </c>
      <c r="U50" t="n">
        <v>0.66</v>
      </c>
      <c r="V50" t="n">
        <v>0.76</v>
      </c>
      <c r="W50" t="n">
        <v>0.12</v>
      </c>
      <c r="X50" t="n">
        <v>0.16</v>
      </c>
      <c r="Y50" t="n">
        <v>1</v>
      </c>
      <c r="Z50" t="n">
        <v>10</v>
      </c>
      <c r="AA50" t="n">
        <v>261.4029775264827</v>
      </c>
      <c r="AB50" t="n">
        <v>357.6630861371954</v>
      </c>
      <c r="AC50" t="n">
        <v>323.5282231795549</v>
      </c>
      <c r="AD50" t="n">
        <v>261402.9775264827</v>
      </c>
      <c r="AE50" t="n">
        <v>357663.0861371954</v>
      </c>
      <c r="AF50" t="n">
        <v>3.390363970463153e-06</v>
      </c>
      <c r="AG50" t="n">
        <v>9.618055555555555</v>
      </c>
      <c r="AH50" t="n">
        <v>323528.2231795549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9.0334</v>
      </c>
      <c r="E51" t="n">
        <v>11.07</v>
      </c>
      <c r="F51" t="n">
        <v>8</v>
      </c>
      <c r="G51" t="n">
        <v>59.98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120.03</v>
      </c>
      <c r="Q51" t="n">
        <v>198.05</v>
      </c>
      <c r="R51" t="n">
        <v>31.81</v>
      </c>
      <c r="S51" t="n">
        <v>21.27</v>
      </c>
      <c r="T51" t="n">
        <v>2554.68</v>
      </c>
      <c r="U51" t="n">
        <v>0.67</v>
      </c>
      <c r="V51" t="n">
        <v>0.76</v>
      </c>
      <c r="W51" t="n">
        <v>0.12</v>
      </c>
      <c r="X51" t="n">
        <v>0.14</v>
      </c>
      <c r="Y51" t="n">
        <v>1</v>
      </c>
      <c r="Z51" t="n">
        <v>10</v>
      </c>
      <c r="AA51" t="n">
        <v>261.0567484705004</v>
      </c>
      <c r="AB51" t="n">
        <v>357.1893602682524</v>
      </c>
      <c r="AC51" t="n">
        <v>323.0997090426654</v>
      </c>
      <c r="AD51" t="n">
        <v>261056.7484705004</v>
      </c>
      <c r="AE51" t="n">
        <v>357189.3602682524</v>
      </c>
      <c r="AF51" t="n">
        <v>3.394948996894188e-06</v>
      </c>
      <c r="AG51" t="n">
        <v>9.609375</v>
      </c>
      <c r="AH51" t="n">
        <v>323099.7090426654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9.0282</v>
      </c>
      <c r="E52" t="n">
        <v>11.08</v>
      </c>
      <c r="F52" t="n">
        <v>8</v>
      </c>
      <c r="G52" t="n">
        <v>60.02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120.19</v>
      </c>
      <c r="Q52" t="n">
        <v>198.05</v>
      </c>
      <c r="R52" t="n">
        <v>31.94</v>
      </c>
      <c r="S52" t="n">
        <v>21.27</v>
      </c>
      <c r="T52" t="n">
        <v>2617.48</v>
      </c>
      <c r="U52" t="n">
        <v>0.67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261.2097631114962</v>
      </c>
      <c r="AB52" t="n">
        <v>357.3987216505924</v>
      </c>
      <c r="AC52" t="n">
        <v>323.2890892685153</v>
      </c>
      <c r="AD52" t="n">
        <v>261209.7631114962</v>
      </c>
      <c r="AE52" t="n">
        <v>357398.7216505924</v>
      </c>
      <c r="AF52" t="n">
        <v>3.39299472333342e-06</v>
      </c>
      <c r="AG52" t="n">
        <v>9.618055555555555</v>
      </c>
      <c r="AH52" t="n">
        <v>323289.0892685154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9.0282</v>
      </c>
      <c r="E53" t="n">
        <v>11.08</v>
      </c>
      <c r="F53" t="n">
        <v>8</v>
      </c>
      <c r="G53" t="n">
        <v>60.02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119.69</v>
      </c>
      <c r="Q53" t="n">
        <v>198.05</v>
      </c>
      <c r="R53" t="n">
        <v>31.98</v>
      </c>
      <c r="S53" t="n">
        <v>21.27</v>
      </c>
      <c r="T53" t="n">
        <v>2639.48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260.9083764249497</v>
      </c>
      <c r="AB53" t="n">
        <v>356.9863510898172</v>
      </c>
      <c r="AC53" t="n">
        <v>322.9160747752949</v>
      </c>
      <c r="AD53" t="n">
        <v>260908.3764249497</v>
      </c>
      <c r="AE53" t="n">
        <v>356986.3510898172</v>
      </c>
      <c r="AF53" t="n">
        <v>3.39299472333342e-06</v>
      </c>
      <c r="AG53" t="n">
        <v>9.618055555555555</v>
      </c>
      <c r="AH53" t="n">
        <v>322916.0747752949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9.0282</v>
      </c>
      <c r="E54" t="n">
        <v>11.08</v>
      </c>
      <c r="F54" t="n">
        <v>8</v>
      </c>
      <c r="G54" t="n">
        <v>60.02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119.61</v>
      </c>
      <c r="Q54" t="n">
        <v>198.05</v>
      </c>
      <c r="R54" t="n">
        <v>31.93</v>
      </c>
      <c r="S54" t="n">
        <v>21.27</v>
      </c>
      <c r="T54" t="n">
        <v>2614.7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260.8601545551023</v>
      </c>
      <c r="AB54" t="n">
        <v>356.9203718000932</v>
      </c>
      <c r="AC54" t="n">
        <v>322.8563924563796</v>
      </c>
      <c r="AD54" t="n">
        <v>260860.1545551023</v>
      </c>
      <c r="AE54" t="n">
        <v>356920.3718000932</v>
      </c>
      <c r="AF54" t="n">
        <v>3.39299472333342e-06</v>
      </c>
      <c r="AG54" t="n">
        <v>9.618055555555555</v>
      </c>
      <c r="AH54" t="n">
        <v>322856.3924563796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9.092700000000001</v>
      </c>
      <c r="E55" t="n">
        <v>11</v>
      </c>
      <c r="F55" t="n">
        <v>7.97</v>
      </c>
      <c r="G55" t="n">
        <v>68.31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118.81</v>
      </c>
      <c r="Q55" t="n">
        <v>198.05</v>
      </c>
      <c r="R55" t="n">
        <v>30.87</v>
      </c>
      <c r="S55" t="n">
        <v>21.27</v>
      </c>
      <c r="T55" t="n">
        <v>2090.36</v>
      </c>
      <c r="U55" t="n">
        <v>0.6899999999999999</v>
      </c>
      <c r="V55" t="n">
        <v>0.76</v>
      </c>
      <c r="W55" t="n">
        <v>0.12</v>
      </c>
      <c r="X55" t="n">
        <v>0.12</v>
      </c>
      <c r="Y55" t="n">
        <v>1</v>
      </c>
      <c r="Z55" t="n">
        <v>10</v>
      </c>
      <c r="AA55" t="n">
        <v>259.5895078053075</v>
      </c>
      <c r="AB55" t="n">
        <v>355.1818168600458</v>
      </c>
      <c r="AC55" t="n">
        <v>321.2837627597331</v>
      </c>
      <c r="AD55" t="n">
        <v>259589.5078053075</v>
      </c>
      <c r="AE55" t="n">
        <v>355181.8168600458</v>
      </c>
      <c r="AF55" t="n">
        <v>3.417235231923726e-06</v>
      </c>
      <c r="AG55" t="n">
        <v>9.548611111111111</v>
      </c>
      <c r="AH55" t="n">
        <v>321283.7627597331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9.091799999999999</v>
      </c>
      <c r="E56" t="n">
        <v>11</v>
      </c>
      <c r="F56" t="n">
        <v>7.97</v>
      </c>
      <c r="G56" t="n">
        <v>68.31999999999999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118.9</v>
      </c>
      <c r="Q56" t="n">
        <v>198.05</v>
      </c>
      <c r="R56" t="n">
        <v>30.93</v>
      </c>
      <c r="S56" t="n">
        <v>21.27</v>
      </c>
      <c r="T56" t="n">
        <v>2119.86</v>
      </c>
      <c r="U56" t="n">
        <v>0.6899999999999999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  <c r="AA56" t="n">
        <v>259.6529552988443</v>
      </c>
      <c r="AB56" t="n">
        <v>355.2686285198088</v>
      </c>
      <c r="AC56" t="n">
        <v>321.3622892365292</v>
      </c>
      <c r="AD56" t="n">
        <v>259652.9552988443</v>
      </c>
      <c r="AE56" t="n">
        <v>355268.6285198088</v>
      </c>
      <c r="AF56" t="n">
        <v>3.416896992268977e-06</v>
      </c>
      <c r="AG56" t="n">
        <v>9.548611111111111</v>
      </c>
      <c r="AH56" t="n">
        <v>321362.2892365292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9.0907</v>
      </c>
      <c r="E57" t="n">
        <v>11</v>
      </c>
      <c r="F57" t="n">
        <v>7.97</v>
      </c>
      <c r="G57" t="n">
        <v>68.34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119.04</v>
      </c>
      <c r="Q57" t="n">
        <v>198.05</v>
      </c>
      <c r="R57" t="n">
        <v>30.9</v>
      </c>
      <c r="S57" t="n">
        <v>21.27</v>
      </c>
      <c r="T57" t="n">
        <v>2104.87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259.7484781724328</v>
      </c>
      <c r="AB57" t="n">
        <v>355.3993271296243</v>
      </c>
      <c r="AC57" t="n">
        <v>321.4805141544606</v>
      </c>
      <c r="AD57" t="n">
        <v>259748.4781724329</v>
      </c>
      <c r="AE57" t="n">
        <v>355399.3271296243</v>
      </c>
      <c r="AF57" t="n">
        <v>3.416483588246507e-06</v>
      </c>
      <c r="AG57" t="n">
        <v>9.548611111111111</v>
      </c>
      <c r="AH57" t="n">
        <v>321480.5141544606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9.1142</v>
      </c>
      <c r="E58" t="n">
        <v>10.97</v>
      </c>
      <c r="F58" t="n">
        <v>7.94</v>
      </c>
      <c r="G58" t="n">
        <v>68.09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118.52</v>
      </c>
      <c r="Q58" t="n">
        <v>198.05</v>
      </c>
      <c r="R58" t="n">
        <v>30.04</v>
      </c>
      <c r="S58" t="n">
        <v>21.27</v>
      </c>
      <c r="T58" t="n">
        <v>1670.64</v>
      </c>
      <c r="U58" t="n">
        <v>0.71</v>
      </c>
      <c r="V58" t="n">
        <v>0.76</v>
      </c>
      <c r="W58" t="n">
        <v>0.12</v>
      </c>
      <c r="X58" t="n">
        <v>0.09</v>
      </c>
      <c r="Y58" t="n">
        <v>1</v>
      </c>
      <c r="Z58" t="n">
        <v>10</v>
      </c>
      <c r="AA58" t="n">
        <v>259.0918258334613</v>
      </c>
      <c r="AB58" t="n">
        <v>354.5008664299868</v>
      </c>
      <c r="AC58" t="n">
        <v>320.667801282999</v>
      </c>
      <c r="AD58" t="n">
        <v>259091.8258334613</v>
      </c>
      <c r="AE58" t="n">
        <v>354500.8664299868</v>
      </c>
      <c r="AF58" t="n">
        <v>3.425315401453828e-06</v>
      </c>
      <c r="AG58" t="n">
        <v>9.522569444444445</v>
      </c>
      <c r="AH58" t="n">
        <v>320667.801282999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9.0962</v>
      </c>
      <c r="E59" t="n">
        <v>10.99</v>
      </c>
      <c r="F59" t="n">
        <v>7.97</v>
      </c>
      <c r="G59" t="n">
        <v>68.28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118.91</v>
      </c>
      <c r="Q59" t="n">
        <v>198.05</v>
      </c>
      <c r="R59" t="n">
        <v>30.83</v>
      </c>
      <c r="S59" t="n">
        <v>21.27</v>
      </c>
      <c r="T59" t="n">
        <v>2069.53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259.6121071683549</v>
      </c>
      <c r="AB59" t="n">
        <v>355.2127383055807</v>
      </c>
      <c r="AC59" t="n">
        <v>321.3117331059047</v>
      </c>
      <c r="AD59" t="n">
        <v>259612.1071683549</v>
      </c>
      <c r="AE59" t="n">
        <v>355212.7383055807</v>
      </c>
      <c r="AF59" t="n">
        <v>3.418550608358859e-06</v>
      </c>
      <c r="AG59" t="n">
        <v>9.539930555555555</v>
      </c>
      <c r="AH59" t="n">
        <v>321311.7331059047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9.0783</v>
      </c>
      <c r="E60" t="n">
        <v>11.02</v>
      </c>
      <c r="F60" t="n">
        <v>7.99</v>
      </c>
      <c r="G60" t="n">
        <v>68.45999999999999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119.26</v>
      </c>
      <c r="Q60" t="n">
        <v>198.05</v>
      </c>
      <c r="R60" t="n">
        <v>31.48</v>
      </c>
      <c r="S60" t="n">
        <v>21.27</v>
      </c>
      <c r="T60" t="n">
        <v>2394.21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260.0771763591397</v>
      </c>
      <c r="AB60" t="n">
        <v>355.8490664898171</v>
      </c>
      <c r="AC60" t="n">
        <v>321.8873310213298</v>
      </c>
      <c r="AD60" t="n">
        <v>260077.1763591397</v>
      </c>
      <c r="AE60" t="n">
        <v>355849.0664898171</v>
      </c>
      <c r="AF60" t="n">
        <v>3.41182339744775e-06</v>
      </c>
      <c r="AG60" t="n">
        <v>9.565972222222221</v>
      </c>
      <c r="AH60" t="n">
        <v>321887.3310213299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9.088200000000001</v>
      </c>
      <c r="E61" t="n">
        <v>11</v>
      </c>
      <c r="F61" t="n">
        <v>7.98</v>
      </c>
      <c r="G61" t="n">
        <v>68.36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118.84</v>
      </c>
      <c r="Q61" t="n">
        <v>198.05</v>
      </c>
      <c r="R61" t="n">
        <v>31.12</v>
      </c>
      <c r="S61" t="n">
        <v>21.27</v>
      </c>
      <c r="T61" t="n">
        <v>2215.09</v>
      </c>
      <c r="U61" t="n">
        <v>0.68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259.6875681300622</v>
      </c>
      <c r="AB61" t="n">
        <v>355.3159873224915</v>
      </c>
      <c r="AC61" t="n">
        <v>321.4051281815524</v>
      </c>
      <c r="AD61" t="n">
        <v>259687.5681300623</v>
      </c>
      <c r="AE61" t="n">
        <v>355315.9873224915</v>
      </c>
      <c r="AF61" t="n">
        <v>3.415544033649983e-06</v>
      </c>
      <c r="AG61" t="n">
        <v>9.548611111111111</v>
      </c>
      <c r="AH61" t="n">
        <v>321405.1281815524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9.0822</v>
      </c>
      <c r="E62" t="n">
        <v>11.01</v>
      </c>
      <c r="F62" t="n">
        <v>7.98</v>
      </c>
      <c r="G62" t="n">
        <v>68.42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118.79</v>
      </c>
      <c r="Q62" t="n">
        <v>198.05</v>
      </c>
      <c r="R62" t="n">
        <v>31.33</v>
      </c>
      <c r="S62" t="n">
        <v>21.27</v>
      </c>
      <c r="T62" t="n">
        <v>2319.16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259.72159014804</v>
      </c>
      <c r="AB62" t="n">
        <v>355.3625377484341</v>
      </c>
      <c r="AC62" t="n">
        <v>321.447235900177</v>
      </c>
      <c r="AD62" t="n">
        <v>259721.59014804</v>
      </c>
      <c r="AE62" t="n">
        <v>355362.5377484341</v>
      </c>
      <c r="AF62" t="n">
        <v>3.413289102618327e-06</v>
      </c>
      <c r="AG62" t="n">
        <v>9.557291666666666</v>
      </c>
      <c r="AH62" t="n">
        <v>321447.235900177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9.0806</v>
      </c>
      <c r="E63" t="n">
        <v>11.01</v>
      </c>
      <c r="F63" t="n">
        <v>7.98</v>
      </c>
      <c r="G63" t="n">
        <v>68.44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118.7</v>
      </c>
      <c r="Q63" t="n">
        <v>198.05</v>
      </c>
      <c r="R63" t="n">
        <v>31.42</v>
      </c>
      <c r="S63" t="n">
        <v>21.27</v>
      </c>
      <c r="T63" t="n">
        <v>2363.72</v>
      </c>
      <c r="U63" t="n">
        <v>0.68</v>
      </c>
      <c r="V63" t="n">
        <v>0.76</v>
      </c>
      <c r="W63" t="n">
        <v>0.12</v>
      </c>
      <c r="X63" t="n">
        <v>0.13</v>
      </c>
      <c r="Y63" t="n">
        <v>1</v>
      </c>
      <c r="Z63" t="n">
        <v>10</v>
      </c>
      <c r="AA63" t="n">
        <v>259.6847243261275</v>
      </c>
      <c r="AB63" t="n">
        <v>355.3120963044883</v>
      </c>
      <c r="AC63" t="n">
        <v>321.4016085168463</v>
      </c>
      <c r="AD63" t="n">
        <v>259684.7243261276</v>
      </c>
      <c r="AE63" t="n">
        <v>355312.0963044883</v>
      </c>
      <c r="AF63" t="n">
        <v>3.412687787676553e-06</v>
      </c>
      <c r="AG63" t="n">
        <v>9.557291666666666</v>
      </c>
      <c r="AH63" t="n">
        <v>321401.6085168463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9.086499999999999</v>
      </c>
      <c r="E64" t="n">
        <v>11.01</v>
      </c>
      <c r="F64" t="n">
        <v>7.98</v>
      </c>
      <c r="G64" t="n">
        <v>68.38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118.43</v>
      </c>
      <c r="Q64" t="n">
        <v>198.05</v>
      </c>
      <c r="R64" t="n">
        <v>31.11</v>
      </c>
      <c r="S64" t="n">
        <v>21.27</v>
      </c>
      <c r="T64" t="n">
        <v>2208.96</v>
      </c>
      <c r="U64" t="n">
        <v>0.68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259.4601362166986</v>
      </c>
      <c r="AB64" t="n">
        <v>355.0048049450393</v>
      </c>
      <c r="AC64" t="n">
        <v>321.1236446134571</v>
      </c>
      <c r="AD64" t="n">
        <v>259460.1362166986</v>
      </c>
      <c r="AE64" t="n">
        <v>355004.8049450393</v>
      </c>
      <c r="AF64" t="n">
        <v>3.414905136524347e-06</v>
      </c>
      <c r="AG64" t="n">
        <v>9.557291666666666</v>
      </c>
      <c r="AH64" t="n">
        <v>321123.6446134571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9.084899999999999</v>
      </c>
      <c r="E65" t="n">
        <v>11.01</v>
      </c>
      <c r="F65" t="n">
        <v>7.98</v>
      </c>
      <c r="G65" t="n">
        <v>68.40000000000001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118.21</v>
      </c>
      <c r="Q65" t="n">
        <v>198.05</v>
      </c>
      <c r="R65" t="n">
        <v>31.28</v>
      </c>
      <c r="S65" t="n">
        <v>21.27</v>
      </c>
      <c r="T65" t="n">
        <v>2293.36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259.3453703169691</v>
      </c>
      <c r="AB65" t="n">
        <v>354.8477771779153</v>
      </c>
      <c r="AC65" t="n">
        <v>320.9816033560375</v>
      </c>
      <c r="AD65" t="n">
        <v>259345.3703169691</v>
      </c>
      <c r="AE65" t="n">
        <v>354847.7771779153</v>
      </c>
      <c r="AF65" t="n">
        <v>3.414303821582572e-06</v>
      </c>
      <c r="AG65" t="n">
        <v>9.557291666666666</v>
      </c>
      <c r="AH65" t="n">
        <v>320981.6033560375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9.1456</v>
      </c>
      <c r="E66" t="n">
        <v>10.93</v>
      </c>
      <c r="F66" t="n">
        <v>7.95</v>
      </c>
      <c r="G66" t="n">
        <v>79.52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117.6</v>
      </c>
      <c r="Q66" t="n">
        <v>198.05</v>
      </c>
      <c r="R66" t="n">
        <v>30.33</v>
      </c>
      <c r="S66" t="n">
        <v>21.27</v>
      </c>
      <c r="T66" t="n">
        <v>1825.45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258.0753194733372</v>
      </c>
      <c r="AB66" t="n">
        <v>353.1100375829694</v>
      </c>
      <c r="AC66" t="n">
        <v>319.4097111891003</v>
      </c>
      <c r="AD66" t="n">
        <v>258075.3194733372</v>
      </c>
      <c r="AE66" t="n">
        <v>353110.0375829694</v>
      </c>
      <c r="AF66" t="n">
        <v>3.437116207186163e-06</v>
      </c>
      <c r="AG66" t="n">
        <v>9.487847222222221</v>
      </c>
      <c r="AH66" t="n">
        <v>319409.7111891003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9.1601</v>
      </c>
      <c r="E67" t="n">
        <v>10.92</v>
      </c>
      <c r="F67" t="n">
        <v>7.93</v>
      </c>
      <c r="G67" t="n">
        <v>79.34999999999999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117.33</v>
      </c>
      <c r="Q67" t="n">
        <v>198.05</v>
      </c>
      <c r="R67" t="n">
        <v>29.6</v>
      </c>
      <c r="S67" t="n">
        <v>21.27</v>
      </c>
      <c r="T67" t="n">
        <v>1458.51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257.7000133283576</v>
      </c>
      <c r="AB67" t="n">
        <v>352.596527157903</v>
      </c>
      <c r="AC67" t="n">
        <v>318.945209478392</v>
      </c>
      <c r="AD67" t="n">
        <v>257700.0133283576</v>
      </c>
      <c r="AE67" t="n">
        <v>352596.5271579031</v>
      </c>
      <c r="AF67" t="n">
        <v>3.442565623846e-06</v>
      </c>
      <c r="AG67" t="n">
        <v>9.479166666666666</v>
      </c>
      <c r="AH67" t="n">
        <v>318945.209478392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9.161199999999999</v>
      </c>
      <c r="E68" t="n">
        <v>10.92</v>
      </c>
      <c r="F68" t="n">
        <v>7.93</v>
      </c>
      <c r="G68" t="n">
        <v>79.33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117.44</v>
      </c>
      <c r="Q68" t="n">
        <v>198.05</v>
      </c>
      <c r="R68" t="n">
        <v>29.78</v>
      </c>
      <c r="S68" t="n">
        <v>21.27</v>
      </c>
      <c r="T68" t="n">
        <v>1545.78</v>
      </c>
      <c r="U68" t="n">
        <v>0.71</v>
      </c>
      <c r="V68" t="n">
        <v>0.77</v>
      </c>
      <c r="W68" t="n">
        <v>0.11</v>
      </c>
      <c r="X68" t="n">
        <v>0.08</v>
      </c>
      <c r="Y68" t="n">
        <v>1</v>
      </c>
      <c r="Z68" t="n">
        <v>10</v>
      </c>
      <c r="AA68" t="n">
        <v>257.7539451756654</v>
      </c>
      <c r="AB68" t="n">
        <v>352.6703190906946</v>
      </c>
      <c r="AC68" t="n">
        <v>319.0119588126857</v>
      </c>
      <c r="AD68" t="n">
        <v>257753.9451756653</v>
      </c>
      <c r="AE68" t="n">
        <v>352670.3190906947</v>
      </c>
      <c r="AF68" t="n">
        <v>3.442979027868469e-06</v>
      </c>
      <c r="AG68" t="n">
        <v>9.479166666666666</v>
      </c>
      <c r="AH68" t="n">
        <v>319011.9588126857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9.140499999999999</v>
      </c>
      <c r="E69" t="n">
        <v>10.94</v>
      </c>
      <c r="F69" t="n">
        <v>7.96</v>
      </c>
      <c r="G69" t="n">
        <v>79.58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117.93</v>
      </c>
      <c r="Q69" t="n">
        <v>198.08</v>
      </c>
      <c r="R69" t="n">
        <v>30.65</v>
      </c>
      <c r="S69" t="n">
        <v>21.27</v>
      </c>
      <c r="T69" t="n">
        <v>1983.05</v>
      </c>
      <c r="U69" t="n">
        <v>0.6899999999999999</v>
      </c>
      <c r="V69" t="n">
        <v>0.76</v>
      </c>
      <c r="W69" t="n">
        <v>0.12</v>
      </c>
      <c r="X69" t="n">
        <v>0.1</v>
      </c>
      <c r="Y69" t="n">
        <v>1</v>
      </c>
      <c r="Z69" t="n">
        <v>10</v>
      </c>
      <c r="AA69" t="n">
        <v>258.3570302667359</v>
      </c>
      <c r="AB69" t="n">
        <v>353.4954867187006</v>
      </c>
      <c r="AC69" t="n">
        <v>319.7583736002987</v>
      </c>
      <c r="AD69" t="n">
        <v>258357.0302667359</v>
      </c>
      <c r="AE69" t="n">
        <v>353495.4867187006</v>
      </c>
      <c r="AF69" t="n">
        <v>3.435199515809255e-06</v>
      </c>
      <c r="AG69" t="n">
        <v>9.496527777777779</v>
      </c>
      <c r="AH69" t="n">
        <v>319758.3736002987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9.1417</v>
      </c>
      <c r="E70" t="n">
        <v>10.94</v>
      </c>
      <c r="F70" t="n">
        <v>7.96</v>
      </c>
      <c r="G70" t="n">
        <v>79.56999999999999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117.84</v>
      </c>
      <c r="Q70" t="n">
        <v>198.05</v>
      </c>
      <c r="R70" t="n">
        <v>30.51</v>
      </c>
      <c r="S70" t="n">
        <v>21.27</v>
      </c>
      <c r="T70" t="n">
        <v>1912.39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258.2908934567076</v>
      </c>
      <c r="AB70" t="n">
        <v>353.4049954174697</v>
      </c>
      <c r="AC70" t="n">
        <v>319.6765186618519</v>
      </c>
      <c r="AD70" t="n">
        <v>258290.8934567076</v>
      </c>
      <c r="AE70" t="n">
        <v>353404.9954174697</v>
      </c>
      <c r="AF70" t="n">
        <v>3.435650502015587e-06</v>
      </c>
      <c r="AG70" t="n">
        <v>9.496527777777779</v>
      </c>
      <c r="AH70" t="n">
        <v>319676.5186618519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9.1431</v>
      </c>
      <c r="E71" t="n">
        <v>10.94</v>
      </c>
      <c r="F71" t="n">
        <v>7.96</v>
      </c>
      <c r="G71" t="n">
        <v>79.55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117.9</v>
      </c>
      <c r="Q71" t="n">
        <v>198.05</v>
      </c>
      <c r="R71" t="n">
        <v>30.48</v>
      </c>
      <c r="S71" t="n">
        <v>21.27</v>
      </c>
      <c r="T71" t="n">
        <v>1897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258.3119635240597</v>
      </c>
      <c r="AB71" t="n">
        <v>353.4338244131666</v>
      </c>
      <c r="AC71" t="n">
        <v>319.7025962586612</v>
      </c>
      <c r="AD71" t="n">
        <v>258311.9635240597</v>
      </c>
      <c r="AE71" t="n">
        <v>353433.8244131666</v>
      </c>
      <c r="AF71" t="n">
        <v>3.43617665258964e-06</v>
      </c>
      <c r="AG71" t="n">
        <v>9.496527777777779</v>
      </c>
      <c r="AH71" t="n">
        <v>319702.5962586612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9.138</v>
      </c>
      <c r="E72" t="n">
        <v>10.94</v>
      </c>
      <c r="F72" t="n">
        <v>7.96</v>
      </c>
      <c r="G72" t="n">
        <v>79.61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118.15</v>
      </c>
      <c r="Q72" t="n">
        <v>198.05</v>
      </c>
      <c r="R72" t="n">
        <v>30.68</v>
      </c>
      <c r="S72" t="n">
        <v>21.27</v>
      </c>
      <c r="T72" t="n">
        <v>1999.6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258.5142258214435</v>
      </c>
      <c r="AB72" t="n">
        <v>353.7105686116299</v>
      </c>
      <c r="AC72" t="n">
        <v>319.9529283792361</v>
      </c>
      <c r="AD72" t="n">
        <v>258514.2258214435</v>
      </c>
      <c r="AE72" t="n">
        <v>353710.5686116299</v>
      </c>
      <c r="AF72" t="n">
        <v>3.434259961212732e-06</v>
      </c>
      <c r="AG72" t="n">
        <v>9.496527777777779</v>
      </c>
      <c r="AH72" t="n">
        <v>319952.9283792361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9.144299999999999</v>
      </c>
      <c r="E73" t="n">
        <v>10.94</v>
      </c>
      <c r="F73" t="n">
        <v>7.95</v>
      </c>
      <c r="G73" t="n">
        <v>79.54000000000001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117.92</v>
      </c>
      <c r="Q73" t="n">
        <v>198.05</v>
      </c>
      <c r="R73" t="n">
        <v>30.38</v>
      </c>
      <c r="S73" t="n">
        <v>21.27</v>
      </c>
      <c r="T73" t="n">
        <v>1850.21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258.2793215299597</v>
      </c>
      <c r="AB73" t="n">
        <v>353.3891621967758</v>
      </c>
      <c r="AC73" t="n">
        <v>319.6621965415189</v>
      </c>
      <c r="AD73" t="n">
        <v>258279.3215299597</v>
      </c>
      <c r="AE73" t="n">
        <v>353389.1621967758</v>
      </c>
      <c r="AF73" t="n">
        <v>3.436627638795971e-06</v>
      </c>
      <c r="AG73" t="n">
        <v>9.496527777777779</v>
      </c>
      <c r="AH73" t="n">
        <v>319662.196541519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9.1401</v>
      </c>
      <c r="E74" t="n">
        <v>10.94</v>
      </c>
      <c r="F74" t="n">
        <v>7.96</v>
      </c>
      <c r="G74" t="n">
        <v>79.59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117.83</v>
      </c>
      <c r="Q74" t="n">
        <v>198.05</v>
      </c>
      <c r="R74" t="n">
        <v>30.6</v>
      </c>
      <c r="S74" t="n">
        <v>21.27</v>
      </c>
      <c r="T74" t="n">
        <v>1960.05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258.3016785395528</v>
      </c>
      <c r="AB74" t="n">
        <v>353.4197520436229</v>
      </c>
      <c r="AC74" t="n">
        <v>319.689866936316</v>
      </c>
      <c r="AD74" t="n">
        <v>258301.6785395528</v>
      </c>
      <c r="AE74" t="n">
        <v>353419.7520436229</v>
      </c>
      <c r="AF74" t="n">
        <v>3.435049187073812e-06</v>
      </c>
      <c r="AG74" t="n">
        <v>9.496527777777779</v>
      </c>
      <c r="AH74" t="n">
        <v>319689.866936316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9.1412</v>
      </c>
      <c r="E75" t="n">
        <v>10.94</v>
      </c>
      <c r="F75" t="n">
        <v>7.96</v>
      </c>
      <c r="G75" t="n">
        <v>79.56999999999999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117.64</v>
      </c>
      <c r="Q75" t="n">
        <v>198.05</v>
      </c>
      <c r="R75" t="n">
        <v>30.52</v>
      </c>
      <c r="S75" t="n">
        <v>21.27</v>
      </c>
      <c r="T75" t="n">
        <v>1917.46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258.1770593470765</v>
      </c>
      <c r="AB75" t="n">
        <v>353.2492425666661</v>
      </c>
      <c r="AC75" t="n">
        <v>319.5356306445285</v>
      </c>
      <c r="AD75" t="n">
        <v>258177.0593470765</v>
      </c>
      <c r="AE75" t="n">
        <v>353249.242566666</v>
      </c>
      <c r="AF75" t="n">
        <v>3.435462591096281e-06</v>
      </c>
      <c r="AG75" t="n">
        <v>9.496527777777779</v>
      </c>
      <c r="AH75" t="n">
        <v>319535.6306445284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9.146100000000001</v>
      </c>
      <c r="E76" t="n">
        <v>10.93</v>
      </c>
      <c r="F76" t="n">
        <v>7.95</v>
      </c>
      <c r="G76" t="n">
        <v>79.51000000000001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117.5</v>
      </c>
      <c r="Q76" t="n">
        <v>198.05</v>
      </c>
      <c r="R76" t="n">
        <v>30.27</v>
      </c>
      <c r="S76" t="n">
        <v>21.27</v>
      </c>
      <c r="T76" t="n">
        <v>1791.06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258.0106034282288</v>
      </c>
      <c r="AB76" t="n">
        <v>353.0214902348147</v>
      </c>
      <c r="AC76" t="n">
        <v>319.3296146756829</v>
      </c>
      <c r="AD76" t="n">
        <v>258010.6034282288</v>
      </c>
      <c r="AE76" t="n">
        <v>353021.4902348148</v>
      </c>
      <c r="AF76" t="n">
        <v>3.437304118105467e-06</v>
      </c>
      <c r="AG76" t="n">
        <v>9.487847222222221</v>
      </c>
      <c r="AH76" t="n">
        <v>319329.6146756829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9.1601</v>
      </c>
      <c r="E77" t="n">
        <v>10.92</v>
      </c>
      <c r="F77" t="n">
        <v>7.93</v>
      </c>
      <c r="G77" t="n">
        <v>79.34999999999999</v>
      </c>
      <c r="H77" t="n">
        <v>1.32</v>
      </c>
      <c r="I77" t="n">
        <v>6</v>
      </c>
      <c r="J77" t="n">
        <v>266.3</v>
      </c>
      <c r="K77" t="n">
        <v>57.72</v>
      </c>
      <c r="L77" t="n">
        <v>19.75</v>
      </c>
      <c r="M77" t="n">
        <v>4</v>
      </c>
      <c r="N77" t="n">
        <v>68.81999999999999</v>
      </c>
      <c r="O77" t="n">
        <v>33077.58</v>
      </c>
      <c r="P77" t="n">
        <v>117.01</v>
      </c>
      <c r="Q77" t="n">
        <v>198.05</v>
      </c>
      <c r="R77" t="n">
        <v>29.77</v>
      </c>
      <c r="S77" t="n">
        <v>21.27</v>
      </c>
      <c r="T77" t="n">
        <v>1543.48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257.5099033141191</v>
      </c>
      <c r="AB77" t="n">
        <v>352.3364102493601</v>
      </c>
      <c r="AC77" t="n">
        <v>318.709917762524</v>
      </c>
      <c r="AD77" t="n">
        <v>257509.9033141191</v>
      </c>
      <c r="AE77" t="n">
        <v>352336.4102493601</v>
      </c>
      <c r="AF77" t="n">
        <v>3.442565623846e-06</v>
      </c>
      <c r="AG77" t="n">
        <v>9.479166666666666</v>
      </c>
      <c r="AH77" t="n">
        <v>318709.917762524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9.148</v>
      </c>
      <c r="E78" t="n">
        <v>10.93</v>
      </c>
      <c r="F78" t="n">
        <v>7.95</v>
      </c>
      <c r="G78" t="n">
        <v>79.48999999999999</v>
      </c>
      <c r="H78" t="n">
        <v>1.33</v>
      </c>
      <c r="I78" t="n">
        <v>6</v>
      </c>
      <c r="J78" t="n">
        <v>266.77</v>
      </c>
      <c r="K78" t="n">
        <v>57.72</v>
      </c>
      <c r="L78" t="n">
        <v>20</v>
      </c>
      <c r="M78" t="n">
        <v>4</v>
      </c>
      <c r="N78" t="n">
        <v>69.05</v>
      </c>
      <c r="O78" t="n">
        <v>33135.76</v>
      </c>
      <c r="P78" t="n">
        <v>117.09</v>
      </c>
      <c r="Q78" t="n">
        <v>198.05</v>
      </c>
      <c r="R78" t="n">
        <v>30.3</v>
      </c>
      <c r="S78" t="n">
        <v>21.27</v>
      </c>
      <c r="T78" t="n">
        <v>1808.75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257.7469005868381</v>
      </c>
      <c r="AB78" t="n">
        <v>352.6606803734759</v>
      </c>
      <c r="AC78" t="n">
        <v>319.0032400011103</v>
      </c>
      <c r="AD78" t="n">
        <v>257746.9005868381</v>
      </c>
      <c r="AE78" t="n">
        <v>352660.6803734759</v>
      </c>
      <c r="AF78" t="n">
        <v>3.438018179598825e-06</v>
      </c>
      <c r="AG78" t="n">
        <v>9.487847222222221</v>
      </c>
      <c r="AH78" t="n">
        <v>319003.2400011102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9.134</v>
      </c>
      <c r="E79" t="n">
        <v>10.95</v>
      </c>
      <c r="F79" t="n">
        <v>7.97</v>
      </c>
      <c r="G79" t="n">
        <v>79.66</v>
      </c>
      <c r="H79" t="n">
        <v>1.35</v>
      </c>
      <c r="I79" t="n">
        <v>6</v>
      </c>
      <c r="J79" t="n">
        <v>267.24</v>
      </c>
      <c r="K79" t="n">
        <v>57.72</v>
      </c>
      <c r="L79" t="n">
        <v>20.25</v>
      </c>
      <c r="M79" t="n">
        <v>4</v>
      </c>
      <c r="N79" t="n">
        <v>69.27</v>
      </c>
      <c r="O79" t="n">
        <v>33194.02</v>
      </c>
      <c r="P79" t="n">
        <v>117.21</v>
      </c>
      <c r="Q79" t="n">
        <v>198.05</v>
      </c>
      <c r="R79" t="n">
        <v>30.82</v>
      </c>
      <c r="S79" t="n">
        <v>21.27</v>
      </c>
      <c r="T79" t="n">
        <v>2070.27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258.1987766286534</v>
      </c>
      <c r="AB79" t="n">
        <v>353.2789571094183</v>
      </c>
      <c r="AC79" t="n">
        <v>319.5625092730251</v>
      </c>
      <c r="AD79" t="n">
        <v>258198.7766286534</v>
      </c>
      <c r="AE79" t="n">
        <v>353278.9571094183</v>
      </c>
      <c r="AF79" t="n">
        <v>3.432756673858295e-06</v>
      </c>
      <c r="AG79" t="n">
        <v>9.505208333333334</v>
      </c>
      <c r="AH79" t="n">
        <v>319562.5092730251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9.138400000000001</v>
      </c>
      <c r="E80" t="n">
        <v>10.94</v>
      </c>
      <c r="F80" t="n">
        <v>7.96</v>
      </c>
      <c r="G80" t="n">
        <v>79.61</v>
      </c>
      <c r="H80" t="n">
        <v>1.36</v>
      </c>
      <c r="I80" t="n">
        <v>6</v>
      </c>
      <c r="J80" t="n">
        <v>267.71</v>
      </c>
      <c r="K80" t="n">
        <v>57.72</v>
      </c>
      <c r="L80" t="n">
        <v>20.5</v>
      </c>
      <c r="M80" t="n">
        <v>4</v>
      </c>
      <c r="N80" t="n">
        <v>69.48999999999999</v>
      </c>
      <c r="O80" t="n">
        <v>33252.37</v>
      </c>
      <c r="P80" t="n">
        <v>116.79</v>
      </c>
      <c r="Q80" t="n">
        <v>198.05</v>
      </c>
      <c r="R80" t="n">
        <v>30.65</v>
      </c>
      <c r="S80" t="n">
        <v>21.27</v>
      </c>
      <c r="T80" t="n">
        <v>1984.28</v>
      </c>
      <c r="U80" t="n">
        <v>0.6899999999999999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257.700144355937</v>
      </c>
      <c r="AB80" t="n">
        <v>352.5967064356176</v>
      </c>
      <c r="AC80" t="n">
        <v>318.9453716460932</v>
      </c>
      <c r="AD80" t="n">
        <v>257700.144355937</v>
      </c>
      <c r="AE80" t="n">
        <v>352596.7064356176</v>
      </c>
      <c r="AF80" t="n">
        <v>3.434410289948176e-06</v>
      </c>
      <c r="AG80" t="n">
        <v>9.496527777777779</v>
      </c>
      <c r="AH80" t="n">
        <v>318945.3716460932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9.1989</v>
      </c>
      <c r="E81" t="n">
        <v>10.87</v>
      </c>
      <c r="F81" t="n">
        <v>7.93</v>
      </c>
      <c r="G81" t="n">
        <v>95.20999999999999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115.98</v>
      </c>
      <c r="Q81" t="n">
        <v>198.06</v>
      </c>
      <c r="R81" t="n">
        <v>29.8</v>
      </c>
      <c r="S81" t="n">
        <v>21.27</v>
      </c>
      <c r="T81" t="n">
        <v>1564.49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256.5005352701153</v>
      </c>
      <c r="AB81" t="n">
        <v>350.9553483613796</v>
      </c>
      <c r="AC81" t="n">
        <v>317.4606624827994</v>
      </c>
      <c r="AD81" t="n">
        <v>256500.5352701154</v>
      </c>
      <c r="AE81" t="n">
        <v>350955.3483613796</v>
      </c>
      <c r="AF81" t="n">
        <v>3.457147511184045e-06</v>
      </c>
      <c r="AG81" t="n">
        <v>9.435763888888889</v>
      </c>
      <c r="AH81" t="n">
        <v>317460.6624827994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9.1966</v>
      </c>
      <c r="E82" t="n">
        <v>10.87</v>
      </c>
      <c r="F82" t="n">
        <v>7.94</v>
      </c>
      <c r="G82" t="n">
        <v>95.23999999999999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116.09</v>
      </c>
      <c r="Q82" t="n">
        <v>198.05</v>
      </c>
      <c r="R82" t="n">
        <v>29.87</v>
      </c>
      <c r="S82" t="n">
        <v>21.27</v>
      </c>
      <c r="T82" t="n">
        <v>1599.22</v>
      </c>
      <c r="U82" t="n">
        <v>0.71</v>
      </c>
      <c r="V82" t="n">
        <v>0.77</v>
      </c>
      <c r="W82" t="n">
        <v>0.12</v>
      </c>
      <c r="X82" t="n">
        <v>0.08</v>
      </c>
      <c r="Y82" t="n">
        <v>1</v>
      </c>
      <c r="Z82" t="n">
        <v>10</v>
      </c>
      <c r="AA82" t="n">
        <v>256.6209041742098</v>
      </c>
      <c r="AB82" t="n">
        <v>351.1200424062628</v>
      </c>
      <c r="AC82" t="n">
        <v>317.6096383591886</v>
      </c>
      <c r="AD82" t="n">
        <v>256620.9041742098</v>
      </c>
      <c r="AE82" t="n">
        <v>351120.0424062628</v>
      </c>
      <c r="AF82" t="n">
        <v>3.456283120955243e-06</v>
      </c>
      <c r="AG82" t="n">
        <v>9.435763888888889</v>
      </c>
      <c r="AH82" t="n">
        <v>317609.6383591886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9.2041</v>
      </c>
      <c r="E83" t="n">
        <v>10.86</v>
      </c>
      <c r="F83" t="n">
        <v>7.93</v>
      </c>
      <c r="G83" t="n">
        <v>95.14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116.01</v>
      </c>
      <c r="Q83" t="n">
        <v>198.05</v>
      </c>
      <c r="R83" t="n">
        <v>29.54</v>
      </c>
      <c r="S83" t="n">
        <v>21.27</v>
      </c>
      <c r="T83" t="n">
        <v>1434.92</v>
      </c>
      <c r="U83" t="n">
        <v>0.72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256.4652608353616</v>
      </c>
      <c r="AB83" t="n">
        <v>350.9070843235513</v>
      </c>
      <c r="AC83" t="n">
        <v>317.4170046970024</v>
      </c>
      <c r="AD83" t="n">
        <v>256465.2608353616</v>
      </c>
      <c r="AE83" t="n">
        <v>350907.0843235513</v>
      </c>
      <c r="AF83" t="n">
        <v>3.459101784744813e-06</v>
      </c>
      <c r="AG83" t="n">
        <v>9.427083333333334</v>
      </c>
      <c r="AH83" t="n">
        <v>317417.0046970024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9.2003</v>
      </c>
      <c r="E84" t="n">
        <v>10.87</v>
      </c>
      <c r="F84" t="n">
        <v>7.93</v>
      </c>
      <c r="G84" t="n">
        <v>95.19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116.28</v>
      </c>
      <c r="Q84" t="n">
        <v>198.05</v>
      </c>
      <c r="R84" t="n">
        <v>29.77</v>
      </c>
      <c r="S84" t="n">
        <v>21.27</v>
      </c>
      <c r="T84" t="n">
        <v>1547.67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256.6637062852277</v>
      </c>
      <c r="AB84" t="n">
        <v>351.1786061428534</v>
      </c>
      <c r="AC84" t="n">
        <v>317.6626128549536</v>
      </c>
      <c r="AD84" t="n">
        <v>256663.7062852277</v>
      </c>
      <c r="AE84" t="n">
        <v>351178.6061428534</v>
      </c>
      <c r="AF84" t="n">
        <v>3.457673661758097e-06</v>
      </c>
      <c r="AG84" t="n">
        <v>9.435763888888889</v>
      </c>
      <c r="AH84" t="n">
        <v>317662.6128549536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9.202500000000001</v>
      </c>
      <c r="E85" t="n">
        <v>10.87</v>
      </c>
      <c r="F85" t="n">
        <v>7.93</v>
      </c>
      <c r="G85" t="n">
        <v>95.16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116.35</v>
      </c>
      <c r="Q85" t="n">
        <v>198.05</v>
      </c>
      <c r="R85" t="n">
        <v>29.57</v>
      </c>
      <c r="S85" t="n">
        <v>21.27</v>
      </c>
      <c r="T85" t="n">
        <v>1448.72</v>
      </c>
      <c r="U85" t="n">
        <v>0.72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256.6826301613008</v>
      </c>
      <c r="AB85" t="n">
        <v>351.2044986249589</v>
      </c>
      <c r="AC85" t="n">
        <v>317.6860341949073</v>
      </c>
      <c r="AD85" t="n">
        <v>256682.6301613008</v>
      </c>
      <c r="AE85" t="n">
        <v>351204.4986249589</v>
      </c>
      <c r="AF85" t="n">
        <v>3.458500469803038e-06</v>
      </c>
      <c r="AG85" t="n">
        <v>9.435763888888889</v>
      </c>
      <c r="AH85" t="n">
        <v>317686.0341949073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9.214499999999999</v>
      </c>
      <c r="E86" t="n">
        <v>10.85</v>
      </c>
      <c r="F86" t="n">
        <v>7.92</v>
      </c>
      <c r="G86" t="n">
        <v>94.98999999999999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116.13</v>
      </c>
      <c r="Q86" t="n">
        <v>198.05</v>
      </c>
      <c r="R86" t="n">
        <v>29.1</v>
      </c>
      <c r="S86" t="n">
        <v>21.27</v>
      </c>
      <c r="T86" t="n">
        <v>1212.07</v>
      </c>
      <c r="U86" t="n">
        <v>0.73</v>
      </c>
      <c r="V86" t="n">
        <v>0.77</v>
      </c>
      <c r="W86" t="n">
        <v>0.12</v>
      </c>
      <c r="X86" t="n">
        <v>0.06</v>
      </c>
      <c r="Y86" t="n">
        <v>1</v>
      </c>
      <c r="Z86" t="n">
        <v>10</v>
      </c>
      <c r="AA86" t="n">
        <v>256.3985171906098</v>
      </c>
      <c r="AB86" t="n">
        <v>350.8157627242801</v>
      </c>
      <c r="AC86" t="n">
        <v>317.3343987029949</v>
      </c>
      <c r="AD86" t="n">
        <v>256398.5171906097</v>
      </c>
      <c r="AE86" t="n">
        <v>350815.7627242801</v>
      </c>
      <c r="AF86" t="n">
        <v>3.463010331866351e-06</v>
      </c>
      <c r="AG86" t="n">
        <v>9.418402777777779</v>
      </c>
      <c r="AH86" t="n">
        <v>317334.3987029949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9.209300000000001</v>
      </c>
      <c r="E87" t="n">
        <v>10.86</v>
      </c>
      <c r="F87" t="n">
        <v>7.92</v>
      </c>
      <c r="G87" t="n">
        <v>95.06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116.34</v>
      </c>
      <c r="Q87" t="n">
        <v>198.05</v>
      </c>
      <c r="R87" t="n">
        <v>29.41</v>
      </c>
      <c r="S87" t="n">
        <v>21.27</v>
      </c>
      <c r="T87" t="n">
        <v>1368.38</v>
      </c>
      <c r="U87" t="n">
        <v>0.72</v>
      </c>
      <c r="V87" t="n">
        <v>0.77</v>
      </c>
      <c r="W87" t="n">
        <v>0.11</v>
      </c>
      <c r="X87" t="n">
        <v>0.07000000000000001</v>
      </c>
      <c r="Y87" t="n">
        <v>1</v>
      </c>
      <c r="Z87" t="n">
        <v>10</v>
      </c>
      <c r="AA87" t="n">
        <v>256.5755348778361</v>
      </c>
      <c r="AB87" t="n">
        <v>351.0579661334123</v>
      </c>
      <c r="AC87" t="n">
        <v>317.5534865586943</v>
      </c>
      <c r="AD87" t="n">
        <v>256575.5348778361</v>
      </c>
      <c r="AE87" t="n">
        <v>351057.9661334123</v>
      </c>
      <c r="AF87" t="n">
        <v>3.461056058305583e-06</v>
      </c>
      <c r="AG87" t="n">
        <v>9.427083333333334</v>
      </c>
      <c r="AH87" t="n">
        <v>317553.4865586943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9.193300000000001</v>
      </c>
      <c r="E88" t="n">
        <v>10.88</v>
      </c>
      <c r="F88" t="n">
        <v>7.94</v>
      </c>
      <c r="G88" t="n">
        <v>95.29000000000001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116.57</v>
      </c>
      <c r="Q88" t="n">
        <v>198.05</v>
      </c>
      <c r="R88" t="n">
        <v>30.07</v>
      </c>
      <c r="S88" t="n">
        <v>21.27</v>
      </c>
      <c r="T88" t="n">
        <v>1696.78</v>
      </c>
      <c r="U88" t="n">
        <v>0.71</v>
      </c>
      <c r="V88" t="n">
        <v>0.76</v>
      </c>
      <c r="W88" t="n">
        <v>0.12</v>
      </c>
      <c r="X88" t="n">
        <v>0.09</v>
      </c>
      <c r="Y88" t="n">
        <v>1</v>
      </c>
      <c r="Z88" t="n">
        <v>10</v>
      </c>
      <c r="AA88" t="n">
        <v>256.9387643615594</v>
      </c>
      <c r="AB88" t="n">
        <v>351.5549527375961</v>
      </c>
      <c r="AC88" t="n">
        <v>318.0030414589</v>
      </c>
      <c r="AD88" t="n">
        <v>256938.7643615594</v>
      </c>
      <c r="AE88" t="n">
        <v>351554.9527375961</v>
      </c>
      <c r="AF88" t="n">
        <v>3.455042908887832e-06</v>
      </c>
      <c r="AG88" t="n">
        <v>9.444444444444445</v>
      </c>
      <c r="AH88" t="n">
        <v>318003.0414589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9.1966</v>
      </c>
      <c r="E89" t="n">
        <v>10.87</v>
      </c>
      <c r="F89" t="n">
        <v>7.94</v>
      </c>
      <c r="G89" t="n">
        <v>95.23999999999999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116.61</v>
      </c>
      <c r="Q89" t="n">
        <v>198.05</v>
      </c>
      <c r="R89" t="n">
        <v>29.89</v>
      </c>
      <c r="S89" t="n">
        <v>21.27</v>
      </c>
      <c r="T89" t="n">
        <v>1606.7</v>
      </c>
      <c r="U89" t="n">
        <v>0.71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256.9286068528974</v>
      </c>
      <c r="AB89" t="n">
        <v>351.5410547861271</v>
      </c>
      <c r="AC89" t="n">
        <v>317.9904699084133</v>
      </c>
      <c r="AD89" t="n">
        <v>256928.6068528974</v>
      </c>
      <c r="AE89" t="n">
        <v>351541.0547861271</v>
      </c>
      <c r="AF89" t="n">
        <v>3.456283120955243e-06</v>
      </c>
      <c r="AG89" t="n">
        <v>9.435763888888889</v>
      </c>
      <c r="AH89" t="n">
        <v>317990.4699084133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9.1996</v>
      </c>
      <c r="E90" t="n">
        <v>10.87</v>
      </c>
      <c r="F90" t="n">
        <v>7.93</v>
      </c>
      <c r="G90" t="n">
        <v>95.2</v>
      </c>
      <c r="H90" t="n">
        <v>1.5</v>
      </c>
      <c r="I90" t="n">
        <v>5</v>
      </c>
      <c r="J90" t="n">
        <v>272.49</v>
      </c>
      <c r="K90" t="n">
        <v>57.72</v>
      </c>
      <c r="L90" t="n">
        <v>23</v>
      </c>
      <c r="M90" t="n">
        <v>3</v>
      </c>
      <c r="N90" t="n">
        <v>71.76000000000001</v>
      </c>
      <c r="O90" t="n">
        <v>33840.76</v>
      </c>
      <c r="P90" t="n">
        <v>116.48</v>
      </c>
      <c r="Q90" t="n">
        <v>198.05</v>
      </c>
      <c r="R90" t="n">
        <v>29.8</v>
      </c>
      <c r="S90" t="n">
        <v>21.27</v>
      </c>
      <c r="T90" t="n">
        <v>1561.86</v>
      </c>
      <c r="U90" t="n">
        <v>0.71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256.7891670197137</v>
      </c>
      <c r="AB90" t="n">
        <v>351.3502670547139</v>
      </c>
      <c r="AC90" t="n">
        <v>317.8178906903139</v>
      </c>
      <c r="AD90" t="n">
        <v>256789.1670197137</v>
      </c>
      <c r="AE90" t="n">
        <v>351350.2670547139</v>
      </c>
      <c r="AF90" t="n">
        <v>3.457410586471071e-06</v>
      </c>
      <c r="AG90" t="n">
        <v>9.435763888888889</v>
      </c>
      <c r="AH90" t="n">
        <v>317817.8906903139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9.193300000000001</v>
      </c>
      <c r="E91" t="n">
        <v>10.88</v>
      </c>
      <c r="F91" t="n">
        <v>7.94</v>
      </c>
      <c r="G91" t="n">
        <v>95.29000000000001</v>
      </c>
      <c r="H91" t="n">
        <v>1.52</v>
      </c>
      <c r="I91" t="n">
        <v>5</v>
      </c>
      <c r="J91" t="n">
        <v>272.97</v>
      </c>
      <c r="K91" t="n">
        <v>57.72</v>
      </c>
      <c r="L91" t="n">
        <v>23.25</v>
      </c>
      <c r="M91" t="n">
        <v>3</v>
      </c>
      <c r="N91" t="n">
        <v>71.98999999999999</v>
      </c>
      <c r="O91" t="n">
        <v>33900.07</v>
      </c>
      <c r="P91" t="n">
        <v>116.7</v>
      </c>
      <c r="Q91" t="n">
        <v>198.05</v>
      </c>
      <c r="R91" t="n">
        <v>30.04</v>
      </c>
      <c r="S91" t="n">
        <v>21.27</v>
      </c>
      <c r="T91" t="n">
        <v>1683.88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257.0157176442441</v>
      </c>
      <c r="AB91" t="n">
        <v>351.6602436139045</v>
      </c>
      <c r="AC91" t="n">
        <v>318.0982835217501</v>
      </c>
      <c r="AD91" t="n">
        <v>257015.7176442441</v>
      </c>
      <c r="AE91" t="n">
        <v>351660.2436139045</v>
      </c>
      <c r="AF91" t="n">
        <v>3.455042908887832e-06</v>
      </c>
      <c r="AG91" t="n">
        <v>9.444444444444445</v>
      </c>
      <c r="AH91" t="n">
        <v>318098.2835217501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9.197800000000001</v>
      </c>
      <c r="E92" t="n">
        <v>10.87</v>
      </c>
      <c r="F92" t="n">
        <v>7.94</v>
      </c>
      <c r="G92" t="n">
        <v>95.23</v>
      </c>
      <c r="H92" t="n">
        <v>1.53</v>
      </c>
      <c r="I92" t="n">
        <v>5</v>
      </c>
      <c r="J92" t="n">
        <v>273.45</v>
      </c>
      <c r="K92" t="n">
        <v>57.72</v>
      </c>
      <c r="L92" t="n">
        <v>23.5</v>
      </c>
      <c r="M92" t="n">
        <v>3</v>
      </c>
      <c r="N92" t="n">
        <v>72.22</v>
      </c>
      <c r="O92" t="n">
        <v>33959.47</v>
      </c>
      <c r="P92" t="n">
        <v>116.65</v>
      </c>
      <c r="Q92" t="n">
        <v>198.05</v>
      </c>
      <c r="R92" t="n">
        <v>29.81</v>
      </c>
      <c r="S92" t="n">
        <v>21.27</v>
      </c>
      <c r="T92" t="n">
        <v>1568.54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256.9399754242477</v>
      </c>
      <c r="AB92" t="n">
        <v>351.5566097669945</v>
      </c>
      <c r="AC92" t="n">
        <v>318.0045403437383</v>
      </c>
      <c r="AD92" t="n">
        <v>256939.9754242477</v>
      </c>
      <c r="AE92" t="n">
        <v>351556.6097669945</v>
      </c>
      <c r="AF92" t="n">
        <v>3.456734107161574e-06</v>
      </c>
      <c r="AG92" t="n">
        <v>9.435763888888889</v>
      </c>
      <c r="AH92" t="n">
        <v>318004.5403437383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9.196999999999999</v>
      </c>
      <c r="E93" t="n">
        <v>10.87</v>
      </c>
      <c r="F93" t="n">
        <v>7.94</v>
      </c>
      <c r="G93" t="n">
        <v>95.23999999999999</v>
      </c>
      <c r="H93" t="n">
        <v>1.54</v>
      </c>
      <c r="I93" t="n">
        <v>5</v>
      </c>
      <c r="J93" t="n">
        <v>273.93</v>
      </c>
      <c r="K93" t="n">
        <v>57.72</v>
      </c>
      <c r="L93" t="n">
        <v>23.75</v>
      </c>
      <c r="M93" t="n">
        <v>3</v>
      </c>
      <c r="N93" t="n">
        <v>72.45999999999999</v>
      </c>
      <c r="O93" t="n">
        <v>34018.96</v>
      </c>
      <c r="P93" t="n">
        <v>116.69</v>
      </c>
      <c r="Q93" t="n">
        <v>198.05</v>
      </c>
      <c r="R93" t="n">
        <v>29.86</v>
      </c>
      <c r="S93" t="n">
        <v>21.27</v>
      </c>
      <c r="T93" t="n">
        <v>1592.01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256.9718440519463</v>
      </c>
      <c r="AB93" t="n">
        <v>351.6002138293563</v>
      </c>
      <c r="AC93" t="n">
        <v>318.043982895587</v>
      </c>
      <c r="AD93" t="n">
        <v>256971.8440519463</v>
      </c>
      <c r="AE93" t="n">
        <v>351600.2138293564</v>
      </c>
      <c r="AF93" t="n">
        <v>3.456433449690686e-06</v>
      </c>
      <c r="AG93" t="n">
        <v>9.435763888888889</v>
      </c>
      <c r="AH93" t="n">
        <v>318043.982895587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9.2013</v>
      </c>
      <c r="E94" t="n">
        <v>10.87</v>
      </c>
      <c r="F94" t="n">
        <v>7.93</v>
      </c>
      <c r="G94" t="n">
        <v>95.18000000000001</v>
      </c>
      <c r="H94" t="n">
        <v>1.56</v>
      </c>
      <c r="I94" t="n">
        <v>5</v>
      </c>
      <c r="J94" t="n">
        <v>274.41</v>
      </c>
      <c r="K94" t="n">
        <v>57.72</v>
      </c>
      <c r="L94" t="n">
        <v>24</v>
      </c>
      <c r="M94" t="n">
        <v>3</v>
      </c>
      <c r="N94" t="n">
        <v>72.69</v>
      </c>
      <c r="O94" t="n">
        <v>34078.55</v>
      </c>
      <c r="P94" t="n">
        <v>116.61</v>
      </c>
      <c r="Q94" t="n">
        <v>198.05</v>
      </c>
      <c r="R94" t="n">
        <v>29.66</v>
      </c>
      <c r="S94" t="n">
        <v>21.27</v>
      </c>
      <c r="T94" t="n">
        <v>1494.35</v>
      </c>
      <c r="U94" t="n">
        <v>0.72</v>
      </c>
      <c r="V94" t="n">
        <v>0.77</v>
      </c>
      <c r="W94" t="n">
        <v>0.12</v>
      </c>
      <c r="X94" t="n">
        <v>0.08</v>
      </c>
      <c r="Y94" t="n">
        <v>1</v>
      </c>
      <c r="Z94" t="n">
        <v>10</v>
      </c>
      <c r="AA94" t="n">
        <v>256.8486639339733</v>
      </c>
      <c r="AB94" t="n">
        <v>351.4316733576226</v>
      </c>
      <c r="AC94" t="n">
        <v>317.8915276899274</v>
      </c>
      <c r="AD94" t="n">
        <v>256848.6639339734</v>
      </c>
      <c r="AE94" t="n">
        <v>351431.6733576226</v>
      </c>
      <c r="AF94" t="n">
        <v>3.458049483596707e-06</v>
      </c>
      <c r="AG94" t="n">
        <v>9.435763888888889</v>
      </c>
      <c r="AH94" t="n">
        <v>317891.5276899274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9.2105</v>
      </c>
      <c r="E95" t="n">
        <v>10.86</v>
      </c>
      <c r="F95" t="n">
        <v>7.92</v>
      </c>
      <c r="G95" t="n">
        <v>95.05</v>
      </c>
      <c r="H95" t="n">
        <v>1.57</v>
      </c>
      <c r="I95" t="n">
        <v>5</v>
      </c>
      <c r="J95" t="n">
        <v>274.9</v>
      </c>
      <c r="K95" t="n">
        <v>57.72</v>
      </c>
      <c r="L95" t="n">
        <v>24.25</v>
      </c>
      <c r="M95" t="n">
        <v>3</v>
      </c>
      <c r="N95" t="n">
        <v>72.92</v>
      </c>
      <c r="O95" t="n">
        <v>34138.22</v>
      </c>
      <c r="P95" t="n">
        <v>116.3</v>
      </c>
      <c r="Q95" t="n">
        <v>198.05</v>
      </c>
      <c r="R95" t="n">
        <v>29.32</v>
      </c>
      <c r="S95" t="n">
        <v>21.27</v>
      </c>
      <c r="T95" t="n">
        <v>1322.05</v>
      </c>
      <c r="U95" t="n">
        <v>0.73</v>
      </c>
      <c r="V95" t="n">
        <v>0.77</v>
      </c>
      <c r="W95" t="n">
        <v>0.12</v>
      </c>
      <c r="X95" t="n">
        <v>0.07000000000000001</v>
      </c>
      <c r="Y95" t="n">
        <v>1</v>
      </c>
      <c r="Z95" t="n">
        <v>10</v>
      </c>
      <c r="AA95" t="n">
        <v>256.5396663415546</v>
      </c>
      <c r="AB95" t="n">
        <v>351.0088892196637</v>
      </c>
      <c r="AC95" t="n">
        <v>317.509093476714</v>
      </c>
      <c r="AD95" t="n">
        <v>256539.6663415546</v>
      </c>
      <c r="AE95" t="n">
        <v>351008.8892196637</v>
      </c>
      <c r="AF95" t="n">
        <v>3.461507044511913e-06</v>
      </c>
      <c r="AG95" t="n">
        <v>9.427083333333334</v>
      </c>
      <c r="AH95" t="n">
        <v>317509.093476714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9.209300000000001</v>
      </c>
      <c r="E96" t="n">
        <v>10.86</v>
      </c>
      <c r="F96" t="n">
        <v>7.92</v>
      </c>
      <c r="G96" t="n">
        <v>95.06</v>
      </c>
      <c r="H96" t="n">
        <v>1.58</v>
      </c>
      <c r="I96" t="n">
        <v>5</v>
      </c>
      <c r="J96" t="n">
        <v>275.38</v>
      </c>
      <c r="K96" t="n">
        <v>57.72</v>
      </c>
      <c r="L96" t="n">
        <v>24.5</v>
      </c>
      <c r="M96" t="n">
        <v>3</v>
      </c>
      <c r="N96" t="n">
        <v>73.16</v>
      </c>
      <c r="O96" t="n">
        <v>34197.98</v>
      </c>
      <c r="P96" t="n">
        <v>116.28</v>
      </c>
      <c r="Q96" t="n">
        <v>198.05</v>
      </c>
      <c r="R96" t="n">
        <v>29.43</v>
      </c>
      <c r="S96" t="n">
        <v>21.27</v>
      </c>
      <c r="T96" t="n">
        <v>1377.71</v>
      </c>
      <c r="U96" t="n">
        <v>0.72</v>
      </c>
      <c r="V96" t="n">
        <v>0.77</v>
      </c>
      <c r="W96" t="n">
        <v>0.11</v>
      </c>
      <c r="X96" t="n">
        <v>0.07000000000000001</v>
      </c>
      <c r="Y96" t="n">
        <v>1</v>
      </c>
      <c r="Z96" t="n">
        <v>10</v>
      </c>
      <c r="AA96" t="n">
        <v>256.5400796842799</v>
      </c>
      <c r="AB96" t="n">
        <v>351.0094547734159</v>
      </c>
      <c r="AC96" t="n">
        <v>317.5096050548098</v>
      </c>
      <c r="AD96" t="n">
        <v>256540.0796842799</v>
      </c>
      <c r="AE96" t="n">
        <v>351009.4547734159</v>
      </c>
      <c r="AF96" t="n">
        <v>3.461056058305583e-06</v>
      </c>
      <c r="AG96" t="n">
        <v>9.427083333333334</v>
      </c>
      <c r="AH96" t="n">
        <v>317509.6050548098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9.195399999999999</v>
      </c>
      <c r="E97" t="n">
        <v>10.88</v>
      </c>
      <c r="F97" t="n">
        <v>7.94</v>
      </c>
      <c r="G97" t="n">
        <v>95.26000000000001</v>
      </c>
      <c r="H97" t="n">
        <v>1.6</v>
      </c>
      <c r="I97" t="n">
        <v>5</v>
      </c>
      <c r="J97" t="n">
        <v>275.87</v>
      </c>
      <c r="K97" t="n">
        <v>57.72</v>
      </c>
      <c r="L97" t="n">
        <v>24.75</v>
      </c>
      <c r="M97" t="n">
        <v>3</v>
      </c>
      <c r="N97" t="n">
        <v>73.39</v>
      </c>
      <c r="O97" t="n">
        <v>34257.84</v>
      </c>
      <c r="P97" t="n">
        <v>116.3</v>
      </c>
      <c r="Q97" t="n">
        <v>198.05</v>
      </c>
      <c r="R97" t="n">
        <v>30.03</v>
      </c>
      <c r="S97" t="n">
        <v>21.27</v>
      </c>
      <c r="T97" t="n">
        <v>1677.17</v>
      </c>
      <c r="U97" t="n">
        <v>0.71</v>
      </c>
      <c r="V97" t="n">
        <v>0.76</v>
      </c>
      <c r="W97" t="n">
        <v>0.11</v>
      </c>
      <c r="X97" t="n">
        <v>0.09</v>
      </c>
      <c r="Y97" t="n">
        <v>1</v>
      </c>
      <c r="Z97" t="n">
        <v>10</v>
      </c>
      <c r="AA97" t="n">
        <v>256.7574457659796</v>
      </c>
      <c r="AB97" t="n">
        <v>351.3068646359121</v>
      </c>
      <c r="AC97" t="n">
        <v>317.7786305374468</v>
      </c>
      <c r="AD97" t="n">
        <v>256757.4457659796</v>
      </c>
      <c r="AE97" t="n">
        <v>351306.8646359121</v>
      </c>
      <c r="AF97" t="n">
        <v>3.455832134748911e-06</v>
      </c>
      <c r="AG97" t="n">
        <v>9.444444444444445</v>
      </c>
      <c r="AH97" t="n">
        <v>317778.6305374468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9.1914</v>
      </c>
      <c r="E98" t="n">
        <v>10.88</v>
      </c>
      <c r="F98" t="n">
        <v>7.94</v>
      </c>
      <c r="G98" t="n">
        <v>95.31999999999999</v>
      </c>
      <c r="H98" t="n">
        <v>1.61</v>
      </c>
      <c r="I98" t="n">
        <v>5</v>
      </c>
      <c r="J98" t="n">
        <v>276.35</v>
      </c>
      <c r="K98" t="n">
        <v>57.72</v>
      </c>
      <c r="L98" t="n">
        <v>25</v>
      </c>
      <c r="M98" t="n">
        <v>3</v>
      </c>
      <c r="N98" t="n">
        <v>73.63</v>
      </c>
      <c r="O98" t="n">
        <v>34317.79</v>
      </c>
      <c r="P98" t="n">
        <v>116.22</v>
      </c>
      <c r="Q98" t="n">
        <v>198.05</v>
      </c>
      <c r="R98" t="n">
        <v>30.07</v>
      </c>
      <c r="S98" t="n">
        <v>21.27</v>
      </c>
      <c r="T98" t="n">
        <v>1698.45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256.7510267577044</v>
      </c>
      <c r="AB98" t="n">
        <v>351.2980818656033</v>
      </c>
      <c r="AC98" t="n">
        <v>317.7706859824095</v>
      </c>
      <c r="AD98" t="n">
        <v>256751.0267577044</v>
      </c>
      <c r="AE98" t="n">
        <v>351298.0818656033</v>
      </c>
      <c r="AF98" t="n">
        <v>3.454328847394474e-06</v>
      </c>
      <c r="AG98" t="n">
        <v>9.444444444444445</v>
      </c>
      <c r="AH98" t="n">
        <v>317770.6859824095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9.196999999999999</v>
      </c>
      <c r="E99" t="n">
        <v>10.87</v>
      </c>
      <c r="F99" t="n">
        <v>7.94</v>
      </c>
      <c r="G99" t="n">
        <v>95.23999999999999</v>
      </c>
      <c r="H99" t="n">
        <v>1.62</v>
      </c>
      <c r="I99" t="n">
        <v>5</v>
      </c>
      <c r="J99" t="n">
        <v>276.84</v>
      </c>
      <c r="K99" t="n">
        <v>57.72</v>
      </c>
      <c r="L99" t="n">
        <v>25.25</v>
      </c>
      <c r="M99" t="n">
        <v>3</v>
      </c>
      <c r="N99" t="n">
        <v>73.87</v>
      </c>
      <c r="O99" t="n">
        <v>34377.83</v>
      </c>
      <c r="P99" t="n">
        <v>115.99</v>
      </c>
      <c r="Q99" t="n">
        <v>198.05</v>
      </c>
      <c r="R99" t="n">
        <v>29.9</v>
      </c>
      <c r="S99" t="n">
        <v>21.27</v>
      </c>
      <c r="T99" t="n">
        <v>1611.97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256.5576469227877</v>
      </c>
      <c r="AB99" t="n">
        <v>351.0334910441543</v>
      </c>
      <c r="AC99" t="n">
        <v>317.531347337604</v>
      </c>
      <c r="AD99" t="n">
        <v>256557.6469227878</v>
      </c>
      <c r="AE99" t="n">
        <v>351033.4910441543</v>
      </c>
      <c r="AF99" t="n">
        <v>3.456433449690686e-06</v>
      </c>
      <c r="AG99" t="n">
        <v>9.435763888888889</v>
      </c>
      <c r="AH99" t="n">
        <v>317531.347337604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9.1921</v>
      </c>
      <c r="E100" t="n">
        <v>10.88</v>
      </c>
      <c r="F100" t="n">
        <v>7.94</v>
      </c>
      <c r="G100" t="n">
        <v>95.31</v>
      </c>
      <c r="H100" t="n">
        <v>1.64</v>
      </c>
      <c r="I100" t="n">
        <v>5</v>
      </c>
      <c r="J100" t="n">
        <v>277.33</v>
      </c>
      <c r="K100" t="n">
        <v>57.72</v>
      </c>
      <c r="L100" t="n">
        <v>25.5</v>
      </c>
      <c r="M100" t="n">
        <v>3</v>
      </c>
      <c r="N100" t="n">
        <v>74.09999999999999</v>
      </c>
      <c r="O100" t="n">
        <v>34437.96</v>
      </c>
      <c r="P100" t="n">
        <v>115.82</v>
      </c>
      <c r="Q100" t="n">
        <v>198.05</v>
      </c>
      <c r="R100" t="n">
        <v>30.09</v>
      </c>
      <c r="S100" t="n">
        <v>21.27</v>
      </c>
      <c r="T100" t="n">
        <v>1708.86</v>
      </c>
      <c r="U100" t="n">
        <v>0.71</v>
      </c>
      <c r="V100" t="n">
        <v>0.76</v>
      </c>
      <c r="W100" t="n">
        <v>0.12</v>
      </c>
      <c r="X100" t="n">
        <v>0.09</v>
      </c>
      <c r="Y100" t="n">
        <v>1</v>
      </c>
      <c r="Z100" t="n">
        <v>10</v>
      </c>
      <c r="AA100" t="n">
        <v>256.5070518868154</v>
      </c>
      <c r="AB100" t="n">
        <v>350.9642646838414</v>
      </c>
      <c r="AC100" t="n">
        <v>317.4687278439596</v>
      </c>
      <c r="AD100" t="n">
        <v>256507.0518868153</v>
      </c>
      <c r="AE100" t="n">
        <v>350964.2646838414</v>
      </c>
      <c r="AF100" t="n">
        <v>3.4545919226815e-06</v>
      </c>
      <c r="AG100" t="n">
        <v>9.444444444444445</v>
      </c>
      <c r="AH100" t="n">
        <v>317468.7278439596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9.194000000000001</v>
      </c>
      <c r="E101" t="n">
        <v>10.88</v>
      </c>
      <c r="F101" t="n">
        <v>7.94</v>
      </c>
      <c r="G101" t="n">
        <v>95.28</v>
      </c>
      <c r="H101" t="n">
        <v>1.65</v>
      </c>
      <c r="I101" t="n">
        <v>5</v>
      </c>
      <c r="J101" t="n">
        <v>277.82</v>
      </c>
      <c r="K101" t="n">
        <v>57.72</v>
      </c>
      <c r="L101" t="n">
        <v>25.75</v>
      </c>
      <c r="M101" t="n">
        <v>3</v>
      </c>
      <c r="N101" t="n">
        <v>74.34</v>
      </c>
      <c r="O101" t="n">
        <v>34498.19</v>
      </c>
      <c r="P101" t="n">
        <v>115.81</v>
      </c>
      <c r="Q101" t="n">
        <v>198.05</v>
      </c>
      <c r="R101" t="n">
        <v>29.99</v>
      </c>
      <c r="S101" t="n">
        <v>21.27</v>
      </c>
      <c r="T101" t="n">
        <v>1656.38</v>
      </c>
      <c r="U101" t="n">
        <v>0.71</v>
      </c>
      <c r="V101" t="n">
        <v>0.76</v>
      </c>
      <c r="W101" t="n">
        <v>0.12</v>
      </c>
      <c r="X101" t="n">
        <v>0.09</v>
      </c>
      <c r="Y101" t="n">
        <v>1</v>
      </c>
      <c r="Z101" t="n">
        <v>10</v>
      </c>
      <c r="AA101" t="n">
        <v>256.4817404425768</v>
      </c>
      <c r="AB101" t="n">
        <v>350.929632449172</v>
      </c>
      <c r="AC101" t="n">
        <v>317.4374008611604</v>
      </c>
      <c r="AD101" t="n">
        <v>256481.7404425768</v>
      </c>
      <c r="AE101" t="n">
        <v>350929.632449172</v>
      </c>
      <c r="AF101" t="n">
        <v>3.455305984174858e-06</v>
      </c>
      <c r="AG101" t="n">
        <v>9.444444444444445</v>
      </c>
      <c r="AH101" t="n">
        <v>317437.4008611604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9.195600000000001</v>
      </c>
      <c r="E102" t="n">
        <v>10.87</v>
      </c>
      <c r="F102" t="n">
        <v>7.94</v>
      </c>
      <c r="G102" t="n">
        <v>95.26000000000001</v>
      </c>
      <c r="H102" t="n">
        <v>1.66</v>
      </c>
      <c r="I102" t="n">
        <v>5</v>
      </c>
      <c r="J102" t="n">
        <v>278.31</v>
      </c>
      <c r="K102" t="n">
        <v>57.72</v>
      </c>
      <c r="L102" t="n">
        <v>26</v>
      </c>
      <c r="M102" t="n">
        <v>3</v>
      </c>
      <c r="N102" t="n">
        <v>74.58</v>
      </c>
      <c r="O102" t="n">
        <v>34558.51</v>
      </c>
      <c r="P102" t="n">
        <v>115.46</v>
      </c>
      <c r="Q102" t="n">
        <v>198.05</v>
      </c>
      <c r="R102" t="n">
        <v>29.95</v>
      </c>
      <c r="S102" t="n">
        <v>21.27</v>
      </c>
      <c r="T102" t="n">
        <v>1639.29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256.2582871415419</v>
      </c>
      <c r="AB102" t="n">
        <v>350.6238937846324</v>
      </c>
      <c r="AC102" t="n">
        <v>317.1608414656574</v>
      </c>
      <c r="AD102" t="n">
        <v>256258.2871415419</v>
      </c>
      <c r="AE102" t="n">
        <v>350623.8937846324</v>
      </c>
      <c r="AF102" t="n">
        <v>3.455907299116633e-06</v>
      </c>
      <c r="AG102" t="n">
        <v>9.435763888888889</v>
      </c>
      <c r="AH102" t="n">
        <v>317160.8414656573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9.198700000000001</v>
      </c>
      <c r="E103" t="n">
        <v>10.87</v>
      </c>
      <c r="F103" t="n">
        <v>7.93</v>
      </c>
      <c r="G103" t="n">
        <v>95.20999999999999</v>
      </c>
      <c r="H103" t="n">
        <v>1.68</v>
      </c>
      <c r="I103" t="n">
        <v>5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114.93</v>
      </c>
      <c r="Q103" t="n">
        <v>198.06</v>
      </c>
      <c r="R103" t="n">
        <v>29.77</v>
      </c>
      <c r="S103" t="n">
        <v>21.27</v>
      </c>
      <c r="T103" t="n">
        <v>1547.75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255.8813945190559</v>
      </c>
      <c r="AB103" t="n">
        <v>350.1082126712183</v>
      </c>
      <c r="AC103" t="n">
        <v>316.6943762339444</v>
      </c>
      <c r="AD103" t="n">
        <v>255881.3945190559</v>
      </c>
      <c r="AE103" t="n">
        <v>350108.2126712183</v>
      </c>
      <c r="AF103" t="n">
        <v>3.457072346816323e-06</v>
      </c>
      <c r="AG103" t="n">
        <v>9.435763888888889</v>
      </c>
      <c r="AH103" t="n">
        <v>316694.3762339444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9.206200000000001</v>
      </c>
      <c r="E104" t="n">
        <v>10.86</v>
      </c>
      <c r="F104" t="n">
        <v>7.93</v>
      </c>
      <c r="G104" t="n">
        <v>95.11</v>
      </c>
      <c r="H104" t="n">
        <v>1.69</v>
      </c>
      <c r="I104" t="n">
        <v>5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114.77</v>
      </c>
      <c r="Q104" t="n">
        <v>198.05</v>
      </c>
      <c r="R104" t="n">
        <v>29.5</v>
      </c>
      <c r="S104" t="n">
        <v>21.27</v>
      </c>
      <c r="T104" t="n">
        <v>1411.13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255.7108776516006</v>
      </c>
      <c r="AB104" t="n">
        <v>349.8749039704929</v>
      </c>
      <c r="AC104" t="n">
        <v>316.4833341881653</v>
      </c>
      <c r="AD104" t="n">
        <v>255710.8776516006</v>
      </c>
      <c r="AE104" t="n">
        <v>349874.9039704929</v>
      </c>
      <c r="AF104" t="n">
        <v>3.459891010605894e-06</v>
      </c>
      <c r="AG104" t="n">
        <v>9.427083333333334</v>
      </c>
      <c r="AH104" t="n">
        <v>316483.3341881653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9.206</v>
      </c>
      <c r="E105" t="n">
        <v>10.86</v>
      </c>
      <c r="F105" t="n">
        <v>7.93</v>
      </c>
      <c r="G105" t="n">
        <v>95.11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3</v>
      </c>
      <c r="N105" t="n">
        <v>75.3</v>
      </c>
      <c r="O105" t="n">
        <v>34740.03</v>
      </c>
      <c r="P105" t="n">
        <v>114.5</v>
      </c>
      <c r="Q105" t="n">
        <v>198.05</v>
      </c>
      <c r="R105" t="n">
        <v>29.58</v>
      </c>
      <c r="S105" t="n">
        <v>21.27</v>
      </c>
      <c r="T105" t="n">
        <v>1451.21</v>
      </c>
      <c r="U105" t="n">
        <v>0.72</v>
      </c>
      <c r="V105" t="n">
        <v>0.77</v>
      </c>
      <c r="W105" t="n">
        <v>0.11</v>
      </c>
      <c r="X105" t="n">
        <v>0.07000000000000001</v>
      </c>
      <c r="Y105" t="n">
        <v>1</v>
      </c>
      <c r="Z105" t="n">
        <v>10</v>
      </c>
      <c r="AA105" t="n">
        <v>255.5532934373853</v>
      </c>
      <c r="AB105" t="n">
        <v>349.6592902964787</v>
      </c>
      <c r="AC105" t="n">
        <v>316.2882983805832</v>
      </c>
      <c r="AD105" t="n">
        <v>255553.2934373853</v>
      </c>
      <c r="AE105" t="n">
        <v>349659.2902964787</v>
      </c>
      <c r="AF105" t="n">
        <v>3.459815846238171e-06</v>
      </c>
      <c r="AG105" t="n">
        <v>9.427083333333334</v>
      </c>
      <c r="AH105" t="n">
        <v>316288.2983805832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9.1935</v>
      </c>
      <c r="E106" t="n">
        <v>10.88</v>
      </c>
      <c r="F106" t="n">
        <v>7.94</v>
      </c>
      <c r="G106" t="n">
        <v>95.29000000000001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3</v>
      </c>
      <c r="N106" t="n">
        <v>75.54000000000001</v>
      </c>
      <c r="O106" t="n">
        <v>34800.73</v>
      </c>
      <c r="P106" t="n">
        <v>114.42</v>
      </c>
      <c r="Q106" t="n">
        <v>198.05</v>
      </c>
      <c r="R106" t="n">
        <v>30.12</v>
      </c>
      <c r="S106" t="n">
        <v>21.27</v>
      </c>
      <c r="T106" t="n">
        <v>1721.54</v>
      </c>
      <c r="U106" t="n">
        <v>0.71</v>
      </c>
      <c r="V106" t="n">
        <v>0.76</v>
      </c>
      <c r="W106" t="n">
        <v>0.11</v>
      </c>
      <c r="X106" t="n">
        <v>0.09</v>
      </c>
      <c r="Y106" t="n">
        <v>1</v>
      </c>
      <c r="Z106" t="n">
        <v>10</v>
      </c>
      <c r="AA106" t="n">
        <v>255.6640523331356</v>
      </c>
      <c r="AB106" t="n">
        <v>349.8108355039818</v>
      </c>
      <c r="AC106" t="n">
        <v>316.4253803261773</v>
      </c>
      <c r="AD106" t="n">
        <v>255664.0523331356</v>
      </c>
      <c r="AE106" t="n">
        <v>349810.8355039818</v>
      </c>
      <c r="AF106" t="n">
        <v>3.455118073255554e-06</v>
      </c>
      <c r="AG106" t="n">
        <v>9.444444444444445</v>
      </c>
      <c r="AH106" t="n">
        <v>316425.3803261773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9.2545</v>
      </c>
      <c r="E107" t="n">
        <v>10.81</v>
      </c>
      <c r="F107" t="n">
        <v>7.91</v>
      </c>
      <c r="G107" t="n">
        <v>118.72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113.81</v>
      </c>
      <c r="Q107" t="n">
        <v>198.07</v>
      </c>
      <c r="R107" t="n">
        <v>29.17</v>
      </c>
      <c r="S107" t="n">
        <v>21.27</v>
      </c>
      <c r="T107" t="n">
        <v>1255.21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254.5975434273424</v>
      </c>
      <c r="AB107" t="n">
        <v>348.351590968024</v>
      </c>
      <c r="AC107" t="n">
        <v>315.1054040406684</v>
      </c>
      <c r="AD107" t="n">
        <v>254597.5434273424</v>
      </c>
      <c r="AE107" t="n">
        <v>348351.590968024</v>
      </c>
      <c r="AF107" t="n">
        <v>3.478043205410727e-06</v>
      </c>
      <c r="AG107" t="n">
        <v>9.383680555555555</v>
      </c>
      <c r="AH107" t="n">
        <v>315105.4040406683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9.2555</v>
      </c>
      <c r="E108" t="n">
        <v>10.8</v>
      </c>
      <c r="F108" t="n">
        <v>7.91</v>
      </c>
      <c r="G108" t="n">
        <v>118.7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114.05</v>
      </c>
      <c r="Q108" t="n">
        <v>198.05</v>
      </c>
      <c r="R108" t="n">
        <v>29.15</v>
      </c>
      <c r="S108" t="n">
        <v>21.27</v>
      </c>
      <c r="T108" t="n">
        <v>1241.97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254.7287238827726</v>
      </c>
      <c r="AB108" t="n">
        <v>348.5310778544168</v>
      </c>
      <c r="AC108" t="n">
        <v>315.2677609505353</v>
      </c>
      <c r="AD108" t="n">
        <v>254728.7238827726</v>
      </c>
      <c r="AE108" t="n">
        <v>348531.0778544168</v>
      </c>
      <c r="AF108" t="n">
        <v>3.478419027249337e-06</v>
      </c>
      <c r="AG108" t="n">
        <v>9.375</v>
      </c>
      <c r="AH108" t="n">
        <v>315267.7609505353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9.255000000000001</v>
      </c>
      <c r="E109" t="n">
        <v>10.8</v>
      </c>
      <c r="F109" t="n">
        <v>7.91</v>
      </c>
      <c r="G109" t="n">
        <v>118.71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114.11</v>
      </c>
      <c r="Q109" t="n">
        <v>198.05</v>
      </c>
      <c r="R109" t="n">
        <v>29.15</v>
      </c>
      <c r="S109" t="n">
        <v>21.27</v>
      </c>
      <c r="T109" t="n">
        <v>1245.34</v>
      </c>
      <c r="U109" t="n">
        <v>0.73</v>
      </c>
      <c r="V109" t="n">
        <v>0.77</v>
      </c>
      <c r="W109" t="n">
        <v>0.11</v>
      </c>
      <c r="X109" t="n">
        <v>0.06</v>
      </c>
      <c r="Y109" t="n">
        <v>1</v>
      </c>
      <c r="Z109" t="n">
        <v>10</v>
      </c>
      <c r="AA109" t="n">
        <v>254.7689775596676</v>
      </c>
      <c r="AB109" t="n">
        <v>348.5861547110113</v>
      </c>
      <c r="AC109" t="n">
        <v>315.3175813492373</v>
      </c>
      <c r="AD109" t="n">
        <v>254768.9775596676</v>
      </c>
      <c r="AE109" t="n">
        <v>348586.1547110113</v>
      </c>
      <c r="AF109" t="n">
        <v>3.478231116330032e-06</v>
      </c>
      <c r="AG109" t="n">
        <v>9.375</v>
      </c>
      <c r="AH109" t="n">
        <v>315317.5813492374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9.2555</v>
      </c>
      <c r="E110" t="n">
        <v>10.8</v>
      </c>
      <c r="F110" t="n">
        <v>7.91</v>
      </c>
      <c r="G110" t="n">
        <v>118.7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114.14</v>
      </c>
      <c r="Q110" t="n">
        <v>198.05</v>
      </c>
      <c r="R110" t="n">
        <v>29.15</v>
      </c>
      <c r="S110" t="n">
        <v>21.27</v>
      </c>
      <c r="T110" t="n">
        <v>1245.12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  <c r="AA110" t="n">
        <v>254.7816412044761</v>
      </c>
      <c r="AB110" t="n">
        <v>348.6034816685189</v>
      </c>
      <c r="AC110" t="n">
        <v>315.3332546462389</v>
      </c>
      <c r="AD110" t="n">
        <v>254781.6412044761</v>
      </c>
      <c r="AE110" t="n">
        <v>348603.4816685189</v>
      </c>
      <c r="AF110" t="n">
        <v>3.478419027249337e-06</v>
      </c>
      <c r="AG110" t="n">
        <v>9.375</v>
      </c>
      <c r="AH110" t="n">
        <v>315333.2546462389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9.255000000000001</v>
      </c>
      <c r="E111" t="n">
        <v>10.8</v>
      </c>
      <c r="F111" t="n">
        <v>7.91</v>
      </c>
      <c r="G111" t="n">
        <v>118.71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114.33</v>
      </c>
      <c r="Q111" t="n">
        <v>198.07</v>
      </c>
      <c r="R111" t="n">
        <v>29.13</v>
      </c>
      <c r="S111" t="n">
        <v>21.27</v>
      </c>
      <c r="T111" t="n">
        <v>1234.52</v>
      </c>
      <c r="U111" t="n">
        <v>0.73</v>
      </c>
      <c r="V111" t="n">
        <v>0.77</v>
      </c>
      <c r="W111" t="n">
        <v>0.12</v>
      </c>
      <c r="X111" t="n">
        <v>0.06</v>
      </c>
      <c r="Y111" t="n">
        <v>1</v>
      </c>
      <c r="Z111" t="n">
        <v>10</v>
      </c>
      <c r="AA111" t="n">
        <v>254.8983380010215</v>
      </c>
      <c r="AB111" t="n">
        <v>348.7631513738516</v>
      </c>
      <c r="AC111" t="n">
        <v>315.4776856989926</v>
      </c>
      <c r="AD111" t="n">
        <v>254898.3380010215</v>
      </c>
      <c r="AE111" t="n">
        <v>348763.1513738516</v>
      </c>
      <c r="AF111" t="n">
        <v>3.478231116330032e-06</v>
      </c>
      <c r="AG111" t="n">
        <v>9.375</v>
      </c>
      <c r="AH111" t="n">
        <v>315477.6856989926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9.2652</v>
      </c>
      <c r="E112" t="n">
        <v>10.79</v>
      </c>
      <c r="F112" t="n">
        <v>7.9</v>
      </c>
      <c r="G112" t="n">
        <v>118.53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114.11</v>
      </c>
      <c r="Q112" t="n">
        <v>198.05</v>
      </c>
      <c r="R112" t="n">
        <v>28.71</v>
      </c>
      <c r="S112" t="n">
        <v>21.27</v>
      </c>
      <c r="T112" t="n">
        <v>1023.89</v>
      </c>
      <c r="U112" t="n">
        <v>0.74</v>
      </c>
      <c r="V112" t="n">
        <v>0.77</v>
      </c>
      <c r="W112" t="n">
        <v>0.12</v>
      </c>
      <c r="X112" t="n">
        <v>0.05</v>
      </c>
      <c r="Y112" t="n">
        <v>1</v>
      </c>
      <c r="Z112" t="n">
        <v>10</v>
      </c>
      <c r="AA112" t="n">
        <v>254.6360087258011</v>
      </c>
      <c r="AB112" t="n">
        <v>348.4042208863444</v>
      </c>
      <c r="AC112" t="n">
        <v>315.1530110334508</v>
      </c>
      <c r="AD112" t="n">
        <v>254636.0087258011</v>
      </c>
      <c r="AE112" t="n">
        <v>348404.2208863444</v>
      </c>
      <c r="AF112" t="n">
        <v>3.482064499083848e-06</v>
      </c>
      <c r="AG112" t="n">
        <v>9.366319444444445</v>
      </c>
      <c r="AH112" t="n">
        <v>315153.0110334508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9.2676</v>
      </c>
      <c r="E113" t="n">
        <v>10.79</v>
      </c>
      <c r="F113" t="n">
        <v>7.9</v>
      </c>
      <c r="G113" t="n">
        <v>118.49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114.11</v>
      </c>
      <c r="Q113" t="n">
        <v>198.05</v>
      </c>
      <c r="R113" t="n">
        <v>28.69</v>
      </c>
      <c r="S113" t="n">
        <v>21.27</v>
      </c>
      <c r="T113" t="n">
        <v>1013.44</v>
      </c>
      <c r="U113" t="n">
        <v>0.74</v>
      </c>
      <c r="V113" t="n">
        <v>0.77</v>
      </c>
      <c r="W113" t="n">
        <v>0.11</v>
      </c>
      <c r="X113" t="n">
        <v>0.05</v>
      </c>
      <c r="Y113" t="n">
        <v>1</v>
      </c>
      <c r="Z113" t="n">
        <v>10</v>
      </c>
      <c r="AA113" t="n">
        <v>254.612192121856</v>
      </c>
      <c r="AB113" t="n">
        <v>348.3716339581123</v>
      </c>
      <c r="AC113" t="n">
        <v>315.1235341559131</v>
      </c>
      <c r="AD113" t="n">
        <v>254612.192121856</v>
      </c>
      <c r="AE113" t="n">
        <v>348371.6339581123</v>
      </c>
      <c r="AF113" t="n">
        <v>3.48296647149651e-06</v>
      </c>
      <c r="AG113" t="n">
        <v>9.366319444444445</v>
      </c>
      <c r="AH113" t="n">
        <v>315123.5341559132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9.2616</v>
      </c>
      <c r="E114" t="n">
        <v>10.8</v>
      </c>
      <c r="F114" t="n">
        <v>7.91</v>
      </c>
      <c r="G114" t="n">
        <v>118.59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114.19</v>
      </c>
      <c r="Q114" t="n">
        <v>198.05</v>
      </c>
      <c r="R114" t="n">
        <v>28.94</v>
      </c>
      <c r="S114" t="n">
        <v>21.27</v>
      </c>
      <c r="T114" t="n">
        <v>1136.66</v>
      </c>
      <c r="U114" t="n">
        <v>0.73</v>
      </c>
      <c r="V114" t="n">
        <v>0.77</v>
      </c>
      <c r="W114" t="n">
        <v>0.11</v>
      </c>
      <c r="X114" t="n">
        <v>0.05</v>
      </c>
      <c r="Y114" t="n">
        <v>1</v>
      </c>
      <c r="Z114" t="n">
        <v>10</v>
      </c>
      <c r="AA114" t="n">
        <v>254.7503513508667</v>
      </c>
      <c r="AB114" t="n">
        <v>348.5606695103997</v>
      </c>
      <c r="AC114" t="n">
        <v>315.2945284204034</v>
      </c>
      <c r="AD114" t="n">
        <v>254750.3513508667</v>
      </c>
      <c r="AE114" t="n">
        <v>348560.6695103997</v>
      </c>
      <c r="AF114" t="n">
        <v>3.480711540464854e-06</v>
      </c>
      <c r="AG114" t="n">
        <v>9.375</v>
      </c>
      <c r="AH114" t="n">
        <v>315294.5284204034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9.2521</v>
      </c>
      <c r="E115" t="n">
        <v>10.81</v>
      </c>
      <c r="F115" t="n">
        <v>7.92</v>
      </c>
      <c r="G115" t="n">
        <v>118.76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114.36</v>
      </c>
      <c r="Q115" t="n">
        <v>198.05</v>
      </c>
      <c r="R115" t="n">
        <v>29.28</v>
      </c>
      <c r="S115" t="n">
        <v>21.27</v>
      </c>
      <c r="T115" t="n">
        <v>1307.52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254.9765127950213</v>
      </c>
      <c r="AB115" t="n">
        <v>348.8701135758306</v>
      </c>
      <c r="AC115" t="n">
        <v>315.574439578537</v>
      </c>
      <c r="AD115" t="n">
        <v>254976.5127950213</v>
      </c>
      <c r="AE115" t="n">
        <v>348870.1135758306</v>
      </c>
      <c r="AF115" t="n">
        <v>3.477141232998065e-06</v>
      </c>
      <c r="AG115" t="n">
        <v>9.383680555555555</v>
      </c>
      <c r="AH115" t="n">
        <v>315574.439578537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9.2555</v>
      </c>
      <c r="E116" t="n">
        <v>10.8</v>
      </c>
      <c r="F116" t="n">
        <v>7.91</v>
      </c>
      <c r="G116" t="n">
        <v>118.7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114.4</v>
      </c>
      <c r="Q116" t="n">
        <v>198.05</v>
      </c>
      <c r="R116" t="n">
        <v>29.15</v>
      </c>
      <c r="S116" t="n">
        <v>21.27</v>
      </c>
      <c r="T116" t="n">
        <v>1244.04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254.934513467175</v>
      </c>
      <c r="AB116" t="n">
        <v>348.8126482425916</v>
      </c>
      <c r="AC116" t="n">
        <v>315.5224586560493</v>
      </c>
      <c r="AD116" t="n">
        <v>254934.513467175</v>
      </c>
      <c r="AE116" t="n">
        <v>348812.6482425916</v>
      </c>
      <c r="AF116" t="n">
        <v>3.478419027249337e-06</v>
      </c>
      <c r="AG116" t="n">
        <v>9.375</v>
      </c>
      <c r="AH116" t="n">
        <v>315522.4586560493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9.2545</v>
      </c>
      <c r="E117" t="n">
        <v>10.81</v>
      </c>
      <c r="F117" t="n">
        <v>7.91</v>
      </c>
      <c r="G117" t="n">
        <v>118.72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114.38</v>
      </c>
      <c r="Q117" t="n">
        <v>198.05</v>
      </c>
      <c r="R117" t="n">
        <v>29.19</v>
      </c>
      <c r="S117" t="n">
        <v>21.27</v>
      </c>
      <c r="T117" t="n">
        <v>1263.11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254.9327226788596</v>
      </c>
      <c r="AB117" t="n">
        <v>348.8101980070146</v>
      </c>
      <c r="AC117" t="n">
        <v>315.5202422675168</v>
      </c>
      <c r="AD117" t="n">
        <v>254932.7226788596</v>
      </c>
      <c r="AE117" t="n">
        <v>348810.1980070146</v>
      </c>
      <c r="AF117" t="n">
        <v>3.478043205410727e-06</v>
      </c>
      <c r="AG117" t="n">
        <v>9.383680555555555</v>
      </c>
      <c r="AH117" t="n">
        <v>315520.2422675168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9.2538</v>
      </c>
      <c r="E118" t="n">
        <v>10.81</v>
      </c>
      <c r="F118" t="n">
        <v>7.92</v>
      </c>
      <c r="G118" t="n">
        <v>118.73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114.29</v>
      </c>
      <c r="Q118" t="n">
        <v>198.05</v>
      </c>
      <c r="R118" t="n">
        <v>29.24</v>
      </c>
      <c r="S118" t="n">
        <v>21.27</v>
      </c>
      <c r="T118" t="n">
        <v>1288.68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254.9183895111777</v>
      </c>
      <c r="AB118" t="n">
        <v>348.7905867346574</v>
      </c>
      <c r="AC118" t="n">
        <v>315.5025026674688</v>
      </c>
      <c r="AD118" t="n">
        <v>254918.3895111777</v>
      </c>
      <c r="AE118" t="n">
        <v>348790.5867346574</v>
      </c>
      <c r="AF118" t="n">
        <v>3.4777801301237e-06</v>
      </c>
      <c r="AG118" t="n">
        <v>9.383680555555555</v>
      </c>
      <c r="AH118" t="n">
        <v>315502.5026674689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9.2507</v>
      </c>
      <c r="E119" t="n">
        <v>10.81</v>
      </c>
      <c r="F119" t="n">
        <v>7.92</v>
      </c>
      <c r="G119" t="n">
        <v>118.78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114.4</v>
      </c>
      <c r="Q119" t="n">
        <v>198.08</v>
      </c>
      <c r="R119" t="n">
        <v>29.3</v>
      </c>
      <c r="S119" t="n">
        <v>21.27</v>
      </c>
      <c r="T119" t="n">
        <v>1319.12</v>
      </c>
      <c r="U119" t="n">
        <v>0.73</v>
      </c>
      <c r="V119" t="n">
        <v>0.77</v>
      </c>
      <c r="W119" t="n">
        <v>0.12</v>
      </c>
      <c r="X119" t="n">
        <v>0.07000000000000001</v>
      </c>
      <c r="Y119" t="n">
        <v>1</v>
      </c>
      <c r="Z119" t="n">
        <v>10</v>
      </c>
      <c r="AA119" t="n">
        <v>255.0140137399187</v>
      </c>
      <c r="AB119" t="n">
        <v>348.9214240230641</v>
      </c>
      <c r="AC119" t="n">
        <v>315.6208530287013</v>
      </c>
      <c r="AD119" t="n">
        <v>255014.0137399187</v>
      </c>
      <c r="AE119" t="n">
        <v>348921.4240230641</v>
      </c>
      <c r="AF119" t="n">
        <v>3.476615082424012e-06</v>
      </c>
      <c r="AG119" t="n">
        <v>9.383680555555555</v>
      </c>
      <c r="AH119" t="n">
        <v>315620.8530287013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9.258800000000001</v>
      </c>
      <c r="E120" t="n">
        <v>10.8</v>
      </c>
      <c r="F120" t="n">
        <v>7.91</v>
      </c>
      <c r="G120" t="n">
        <v>118.64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114.21</v>
      </c>
      <c r="Q120" t="n">
        <v>198.05</v>
      </c>
      <c r="R120" t="n">
        <v>28.95</v>
      </c>
      <c r="S120" t="n">
        <v>21.27</v>
      </c>
      <c r="T120" t="n">
        <v>1145.33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254.7899535904511</v>
      </c>
      <c r="AB120" t="n">
        <v>348.6148550417266</v>
      </c>
      <c r="AC120" t="n">
        <v>315.3435425606702</v>
      </c>
      <c r="AD120" t="n">
        <v>254789.9535904511</v>
      </c>
      <c r="AE120" t="n">
        <v>348614.8550417266</v>
      </c>
      <c r="AF120" t="n">
        <v>3.479659239316748e-06</v>
      </c>
      <c r="AG120" t="n">
        <v>9.375</v>
      </c>
      <c r="AH120" t="n">
        <v>315343.5425606702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9.2659</v>
      </c>
      <c r="E121" t="n">
        <v>10.79</v>
      </c>
      <c r="F121" t="n">
        <v>7.9</v>
      </c>
      <c r="G121" t="n">
        <v>118.52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114.08</v>
      </c>
      <c r="Q121" t="n">
        <v>198.05</v>
      </c>
      <c r="R121" t="n">
        <v>28.73</v>
      </c>
      <c r="S121" t="n">
        <v>21.27</v>
      </c>
      <c r="T121" t="n">
        <v>1031.72</v>
      </c>
      <c r="U121" t="n">
        <v>0.74</v>
      </c>
      <c r="V121" t="n">
        <v>0.77</v>
      </c>
      <c r="W121" t="n">
        <v>0.11</v>
      </c>
      <c r="X121" t="n">
        <v>0.05</v>
      </c>
      <c r="Y121" t="n">
        <v>1</v>
      </c>
      <c r="Z121" t="n">
        <v>10</v>
      </c>
      <c r="AA121" t="n">
        <v>254.6114416326636</v>
      </c>
      <c r="AB121" t="n">
        <v>348.3706071056901</v>
      </c>
      <c r="AC121" t="n">
        <v>315.1226053048448</v>
      </c>
      <c r="AD121" t="n">
        <v>254611.4416326636</v>
      </c>
      <c r="AE121" t="n">
        <v>348370.6071056901</v>
      </c>
      <c r="AF121" t="n">
        <v>3.482327574370875e-06</v>
      </c>
      <c r="AG121" t="n">
        <v>9.366319444444445</v>
      </c>
      <c r="AH121" t="n">
        <v>315122.6053048448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9.2643</v>
      </c>
      <c r="E122" t="n">
        <v>10.79</v>
      </c>
      <c r="F122" t="n">
        <v>7.9</v>
      </c>
      <c r="G122" t="n">
        <v>118.55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114.11</v>
      </c>
      <c r="Q122" t="n">
        <v>198.05</v>
      </c>
      <c r="R122" t="n">
        <v>28.84</v>
      </c>
      <c r="S122" t="n">
        <v>21.27</v>
      </c>
      <c r="T122" t="n">
        <v>1088.85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254.6449431336377</v>
      </c>
      <c r="AB122" t="n">
        <v>348.4164453373045</v>
      </c>
      <c r="AC122" t="n">
        <v>315.1640687999684</v>
      </c>
      <c r="AD122" t="n">
        <v>254644.9431336377</v>
      </c>
      <c r="AE122" t="n">
        <v>348416.4453373046</v>
      </c>
      <c r="AF122" t="n">
        <v>3.481726259429099e-06</v>
      </c>
      <c r="AG122" t="n">
        <v>9.366319444444445</v>
      </c>
      <c r="AH122" t="n">
        <v>315164.0687999685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9.256600000000001</v>
      </c>
      <c r="E123" t="n">
        <v>10.8</v>
      </c>
      <c r="F123" t="n">
        <v>7.91</v>
      </c>
      <c r="G123" t="n">
        <v>118.68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114.28</v>
      </c>
      <c r="Q123" t="n">
        <v>198.05</v>
      </c>
      <c r="R123" t="n">
        <v>29.13</v>
      </c>
      <c r="S123" t="n">
        <v>21.27</v>
      </c>
      <c r="T123" t="n">
        <v>1233.72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254.8530010348566</v>
      </c>
      <c r="AB123" t="n">
        <v>348.7011193366191</v>
      </c>
      <c r="AC123" t="n">
        <v>315.4215739123309</v>
      </c>
      <c r="AD123" t="n">
        <v>254853.0010348566</v>
      </c>
      <c r="AE123" t="n">
        <v>348701.119336619</v>
      </c>
      <c r="AF123" t="n">
        <v>3.478832431271807e-06</v>
      </c>
      <c r="AG123" t="n">
        <v>9.375</v>
      </c>
      <c r="AH123" t="n">
        <v>315421.5739123309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9.253500000000001</v>
      </c>
      <c r="E124" t="n">
        <v>10.81</v>
      </c>
      <c r="F124" t="n">
        <v>7.92</v>
      </c>
      <c r="G124" t="n">
        <v>118.73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114.39</v>
      </c>
      <c r="Q124" t="n">
        <v>198.05</v>
      </c>
      <c r="R124" t="n">
        <v>29.23</v>
      </c>
      <c r="S124" t="n">
        <v>21.27</v>
      </c>
      <c r="T124" t="n">
        <v>1284.25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254.9801900099912</v>
      </c>
      <c r="AB124" t="n">
        <v>348.8751449035797</v>
      </c>
      <c r="AC124" t="n">
        <v>315.5789907234274</v>
      </c>
      <c r="AD124" t="n">
        <v>254980.1900099912</v>
      </c>
      <c r="AE124" t="n">
        <v>348875.1449035797</v>
      </c>
      <c r="AF124" t="n">
        <v>3.477667383572118e-06</v>
      </c>
      <c r="AG124" t="n">
        <v>9.383680555555555</v>
      </c>
      <c r="AH124" t="n">
        <v>315578.9907234273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9.255000000000001</v>
      </c>
      <c r="E125" t="n">
        <v>10.8</v>
      </c>
      <c r="F125" t="n">
        <v>7.91</v>
      </c>
      <c r="G125" t="n">
        <v>118.71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114.33</v>
      </c>
      <c r="Q125" t="n">
        <v>198.05</v>
      </c>
      <c r="R125" t="n">
        <v>29.18</v>
      </c>
      <c r="S125" t="n">
        <v>21.27</v>
      </c>
      <c r="T125" t="n">
        <v>1260.18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254.8983380010215</v>
      </c>
      <c r="AB125" t="n">
        <v>348.7631513738516</v>
      </c>
      <c r="AC125" t="n">
        <v>315.4776856989926</v>
      </c>
      <c r="AD125" t="n">
        <v>254898.3380010215</v>
      </c>
      <c r="AE125" t="n">
        <v>348763.1513738516</v>
      </c>
      <c r="AF125" t="n">
        <v>3.478231116330032e-06</v>
      </c>
      <c r="AG125" t="n">
        <v>9.375</v>
      </c>
      <c r="AH125" t="n">
        <v>315477.6856989926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9.2531</v>
      </c>
      <c r="E126" t="n">
        <v>10.81</v>
      </c>
      <c r="F126" t="n">
        <v>7.92</v>
      </c>
      <c r="G126" t="n">
        <v>118.74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114.35</v>
      </c>
      <c r="Q126" t="n">
        <v>198.05</v>
      </c>
      <c r="R126" t="n">
        <v>29.3</v>
      </c>
      <c r="S126" t="n">
        <v>21.27</v>
      </c>
      <c r="T126" t="n">
        <v>1318.04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254.9606556330029</v>
      </c>
      <c r="AB126" t="n">
        <v>348.8484171071884</v>
      </c>
      <c r="AC126" t="n">
        <v>315.5548137904109</v>
      </c>
      <c r="AD126" t="n">
        <v>254960.6556330029</v>
      </c>
      <c r="AE126" t="n">
        <v>348848.4171071884</v>
      </c>
      <c r="AF126" t="n">
        <v>3.477517054836674e-06</v>
      </c>
      <c r="AG126" t="n">
        <v>9.383680555555555</v>
      </c>
      <c r="AH126" t="n">
        <v>315554.8137904109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9.2521</v>
      </c>
      <c r="E127" t="n">
        <v>10.81</v>
      </c>
      <c r="F127" t="n">
        <v>7.92</v>
      </c>
      <c r="G127" t="n">
        <v>118.76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114.27</v>
      </c>
      <c r="Q127" t="n">
        <v>198.06</v>
      </c>
      <c r="R127" t="n">
        <v>29.29</v>
      </c>
      <c r="S127" t="n">
        <v>21.27</v>
      </c>
      <c r="T127" t="n">
        <v>1310.79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254.9235760270414</v>
      </c>
      <c r="AB127" t="n">
        <v>348.7976831544752</v>
      </c>
      <c r="AC127" t="n">
        <v>315.5089218149391</v>
      </c>
      <c r="AD127" t="n">
        <v>254923.5760270414</v>
      </c>
      <c r="AE127" t="n">
        <v>348797.6831544752</v>
      </c>
      <c r="AF127" t="n">
        <v>3.477141232998065e-06</v>
      </c>
      <c r="AG127" t="n">
        <v>9.383680555555555</v>
      </c>
      <c r="AH127" t="n">
        <v>315508.9218149391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9.2507</v>
      </c>
      <c r="E128" t="n">
        <v>10.81</v>
      </c>
      <c r="F128" t="n">
        <v>7.92</v>
      </c>
      <c r="G128" t="n">
        <v>118.78</v>
      </c>
      <c r="H128" t="n">
        <v>1.99</v>
      </c>
      <c r="I128" t="n">
        <v>4</v>
      </c>
      <c r="J128" t="n">
        <v>291.3</v>
      </c>
      <c r="K128" t="n">
        <v>57.72</v>
      </c>
      <c r="L128" t="n">
        <v>32.5</v>
      </c>
      <c r="M128" t="n">
        <v>2</v>
      </c>
      <c r="N128" t="n">
        <v>81.08</v>
      </c>
      <c r="O128" t="n">
        <v>36161.39</v>
      </c>
      <c r="P128" t="n">
        <v>114.33</v>
      </c>
      <c r="Q128" t="n">
        <v>198.05</v>
      </c>
      <c r="R128" t="n">
        <v>29.33</v>
      </c>
      <c r="S128" t="n">
        <v>21.27</v>
      </c>
      <c r="T128" t="n">
        <v>1334.16</v>
      </c>
      <c r="U128" t="n">
        <v>0.73</v>
      </c>
      <c r="V128" t="n">
        <v>0.77</v>
      </c>
      <c r="W128" t="n">
        <v>0.12</v>
      </c>
      <c r="X128" t="n">
        <v>0.07000000000000001</v>
      </c>
      <c r="Y128" t="n">
        <v>1</v>
      </c>
      <c r="Z128" t="n">
        <v>10</v>
      </c>
      <c r="AA128" t="n">
        <v>254.9728344670326</v>
      </c>
      <c r="AB128" t="n">
        <v>348.8650807252001</v>
      </c>
      <c r="AC128" t="n">
        <v>315.5698870561071</v>
      </c>
      <c r="AD128" t="n">
        <v>254972.8344670326</v>
      </c>
      <c r="AE128" t="n">
        <v>348865.0807252001</v>
      </c>
      <c r="AF128" t="n">
        <v>3.476615082424012e-06</v>
      </c>
      <c r="AG128" t="n">
        <v>9.383680555555555</v>
      </c>
      <c r="AH128" t="n">
        <v>315569.8870561071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9.2597</v>
      </c>
      <c r="E129" t="n">
        <v>10.8</v>
      </c>
      <c r="F129" t="n">
        <v>7.91</v>
      </c>
      <c r="G129" t="n">
        <v>118.62</v>
      </c>
      <c r="H129" t="n">
        <v>2</v>
      </c>
      <c r="I129" t="n">
        <v>4</v>
      </c>
      <c r="J129" t="n">
        <v>291.81</v>
      </c>
      <c r="K129" t="n">
        <v>57.72</v>
      </c>
      <c r="L129" t="n">
        <v>32.75</v>
      </c>
      <c r="M129" t="n">
        <v>2</v>
      </c>
      <c r="N129" t="n">
        <v>81.34</v>
      </c>
      <c r="O129" t="n">
        <v>36224.42</v>
      </c>
      <c r="P129" t="n">
        <v>113.99</v>
      </c>
      <c r="Q129" t="n">
        <v>198.05</v>
      </c>
      <c r="R129" t="n">
        <v>28.94</v>
      </c>
      <c r="S129" t="n">
        <v>21.27</v>
      </c>
      <c r="T129" t="n">
        <v>1135.73</v>
      </c>
      <c r="U129" t="n">
        <v>0.74</v>
      </c>
      <c r="V129" t="n">
        <v>0.77</v>
      </c>
      <c r="W129" t="n">
        <v>0.12</v>
      </c>
      <c r="X129" t="n">
        <v>0.06</v>
      </c>
      <c r="Y129" t="n">
        <v>1</v>
      </c>
      <c r="Z129" t="n">
        <v>10</v>
      </c>
      <c r="AA129" t="n">
        <v>254.651705000364</v>
      </c>
      <c r="AB129" t="n">
        <v>348.4256972216722</v>
      </c>
      <c r="AC129" t="n">
        <v>315.1724376974771</v>
      </c>
      <c r="AD129" t="n">
        <v>254651.705000364</v>
      </c>
      <c r="AE129" t="n">
        <v>348425.6972216722</v>
      </c>
      <c r="AF129" t="n">
        <v>3.479997478971496e-06</v>
      </c>
      <c r="AG129" t="n">
        <v>9.375</v>
      </c>
      <c r="AH129" t="n">
        <v>315172.4376974771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9.263299999999999</v>
      </c>
      <c r="E130" t="n">
        <v>10.8</v>
      </c>
      <c r="F130" t="n">
        <v>7.9</v>
      </c>
      <c r="G130" t="n">
        <v>118.56</v>
      </c>
      <c r="H130" t="n">
        <v>2.01</v>
      </c>
      <c r="I130" t="n">
        <v>4</v>
      </c>
      <c r="J130" t="n">
        <v>292.32</v>
      </c>
      <c r="K130" t="n">
        <v>57.72</v>
      </c>
      <c r="L130" t="n">
        <v>33</v>
      </c>
      <c r="M130" t="n">
        <v>2</v>
      </c>
      <c r="N130" t="n">
        <v>81.59999999999999</v>
      </c>
      <c r="O130" t="n">
        <v>36287.56</v>
      </c>
      <c r="P130" t="n">
        <v>113.8</v>
      </c>
      <c r="Q130" t="n">
        <v>198.05</v>
      </c>
      <c r="R130" t="n">
        <v>28.8</v>
      </c>
      <c r="S130" t="n">
        <v>21.27</v>
      </c>
      <c r="T130" t="n">
        <v>1070.11</v>
      </c>
      <c r="U130" t="n">
        <v>0.74</v>
      </c>
      <c r="V130" t="n">
        <v>0.77</v>
      </c>
      <c r="W130" t="n">
        <v>0.11</v>
      </c>
      <c r="X130" t="n">
        <v>0.05</v>
      </c>
      <c r="Y130" t="n">
        <v>1</v>
      </c>
      <c r="Z130" t="n">
        <v>10</v>
      </c>
      <c r="AA130" t="n">
        <v>254.472754992779</v>
      </c>
      <c r="AB130" t="n">
        <v>348.1808499265773</v>
      </c>
      <c r="AC130" t="n">
        <v>314.9509582845807</v>
      </c>
      <c r="AD130" t="n">
        <v>254472.7549927791</v>
      </c>
      <c r="AE130" t="n">
        <v>348180.8499265773</v>
      </c>
      <c r="AF130" t="n">
        <v>3.48135043759049e-06</v>
      </c>
      <c r="AG130" t="n">
        <v>9.375</v>
      </c>
      <c r="AH130" t="n">
        <v>314950.9582845807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9.2614</v>
      </c>
      <c r="E131" t="n">
        <v>10.8</v>
      </c>
      <c r="F131" t="n">
        <v>7.91</v>
      </c>
      <c r="G131" t="n">
        <v>118.6</v>
      </c>
      <c r="H131" t="n">
        <v>2.02</v>
      </c>
      <c r="I131" t="n">
        <v>4</v>
      </c>
      <c r="J131" t="n">
        <v>292.84</v>
      </c>
      <c r="K131" t="n">
        <v>57.72</v>
      </c>
      <c r="L131" t="n">
        <v>33.25</v>
      </c>
      <c r="M131" t="n">
        <v>2</v>
      </c>
      <c r="N131" t="n">
        <v>81.86</v>
      </c>
      <c r="O131" t="n">
        <v>36350.81</v>
      </c>
      <c r="P131" t="n">
        <v>113.8</v>
      </c>
      <c r="Q131" t="n">
        <v>198.05</v>
      </c>
      <c r="R131" t="n">
        <v>28.95</v>
      </c>
      <c r="S131" t="n">
        <v>21.27</v>
      </c>
      <c r="T131" t="n">
        <v>1143.96</v>
      </c>
      <c r="U131" t="n">
        <v>0.73</v>
      </c>
      <c r="V131" t="n">
        <v>0.77</v>
      </c>
      <c r="W131" t="n">
        <v>0.11</v>
      </c>
      <c r="X131" t="n">
        <v>0.05</v>
      </c>
      <c r="Y131" t="n">
        <v>1</v>
      </c>
      <c r="Z131" t="n">
        <v>10</v>
      </c>
      <c r="AA131" t="n">
        <v>254.5231775532376</v>
      </c>
      <c r="AB131" t="n">
        <v>348.2498402982831</v>
      </c>
      <c r="AC131" t="n">
        <v>315.0133643120396</v>
      </c>
      <c r="AD131" t="n">
        <v>254523.1775532376</v>
      </c>
      <c r="AE131" t="n">
        <v>348249.8402982831</v>
      </c>
      <c r="AF131" t="n">
        <v>3.480636376097133e-06</v>
      </c>
      <c r="AG131" t="n">
        <v>9.375</v>
      </c>
      <c r="AH131" t="n">
        <v>315013.3643120396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9.254300000000001</v>
      </c>
      <c r="E132" t="n">
        <v>10.81</v>
      </c>
      <c r="F132" t="n">
        <v>7.91</v>
      </c>
      <c r="G132" t="n">
        <v>118.72</v>
      </c>
      <c r="H132" t="n">
        <v>2.03</v>
      </c>
      <c r="I132" t="n">
        <v>4</v>
      </c>
      <c r="J132" t="n">
        <v>293.35</v>
      </c>
      <c r="K132" t="n">
        <v>57.72</v>
      </c>
      <c r="L132" t="n">
        <v>33.5</v>
      </c>
      <c r="M132" t="n">
        <v>2</v>
      </c>
      <c r="N132" t="n">
        <v>82.13</v>
      </c>
      <c r="O132" t="n">
        <v>36414.16</v>
      </c>
      <c r="P132" t="n">
        <v>113.92</v>
      </c>
      <c r="Q132" t="n">
        <v>198.05</v>
      </c>
      <c r="R132" t="n">
        <v>29.23</v>
      </c>
      <c r="S132" t="n">
        <v>21.27</v>
      </c>
      <c r="T132" t="n">
        <v>1282.59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254.6642152785394</v>
      </c>
      <c r="AB132" t="n">
        <v>348.4428143361861</v>
      </c>
      <c r="AC132" t="n">
        <v>315.187921178606</v>
      </c>
      <c r="AD132" t="n">
        <v>254664.2152785394</v>
      </c>
      <c r="AE132" t="n">
        <v>348442.8143361862</v>
      </c>
      <c r="AF132" t="n">
        <v>3.477968041043006e-06</v>
      </c>
      <c r="AG132" t="n">
        <v>9.383680555555555</v>
      </c>
      <c r="AH132" t="n">
        <v>315187.921178606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9.2524</v>
      </c>
      <c r="E133" t="n">
        <v>10.81</v>
      </c>
      <c r="F133" t="n">
        <v>7.92</v>
      </c>
      <c r="G133" t="n">
        <v>118.75</v>
      </c>
      <c r="H133" t="n">
        <v>2.05</v>
      </c>
      <c r="I133" t="n">
        <v>4</v>
      </c>
      <c r="J133" t="n">
        <v>293.87</v>
      </c>
      <c r="K133" t="n">
        <v>57.72</v>
      </c>
      <c r="L133" t="n">
        <v>33.75</v>
      </c>
      <c r="M133" t="n">
        <v>2</v>
      </c>
      <c r="N133" t="n">
        <v>82.39</v>
      </c>
      <c r="O133" t="n">
        <v>36477.63</v>
      </c>
      <c r="P133" t="n">
        <v>113.77</v>
      </c>
      <c r="Q133" t="n">
        <v>198.05</v>
      </c>
      <c r="R133" t="n">
        <v>29.28</v>
      </c>
      <c r="S133" t="n">
        <v>21.27</v>
      </c>
      <c r="T133" t="n">
        <v>1309.08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254.6265011169089</v>
      </c>
      <c r="AB133" t="n">
        <v>348.391212156412</v>
      </c>
      <c r="AC133" t="n">
        <v>315.1412438384453</v>
      </c>
      <c r="AD133" t="n">
        <v>254626.5011169089</v>
      </c>
      <c r="AE133" t="n">
        <v>348391.212156412</v>
      </c>
      <c r="AF133" t="n">
        <v>3.477253979549647e-06</v>
      </c>
      <c r="AG133" t="n">
        <v>9.383680555555555</v>
      </c>
      <c r="AH133" t="n">
        <v>315141.2438384453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9.252599999999999</v>
      </c>
      <c r="E134" t="n">
        <v>10.81</v>
      </c>
      <c r="F134" t="n">
        <v>7.92</v>
      </c>
      <c r="G134" t="n">
        <v>118.75</v>
      </c>
      <c r="H134" t="n">
        <v>2.06</v>
      </c>
      <c r="I134" t="n">
        <v>4</v>
      </c>
      <c r="J134" t="n">
        <v>294.38</v>
      </c>
      <c r="K134" t="n">
        <v>57.72</v>
      </c>
      <c r="L134" t="n">
        <v>34</v>
      </c>
      <c r="M134" t="n">
        <v>2</v>
      </c>
      <c r="N134" t="n">
        <v>82.66</v>
      </c>
      <c r="O134" t="n">
        <v>36541.2</v>
      </c>
      <c r="P134" t="n">
        <v>113.63</v>
      </c>
      <c r="Q134" t="n">
        <v>198.05</v>
      </c>
      <c r="R134" t="n">
        <v>29.26</v>
      </c>
      <c r="S134" t="n">
        <v>21.27</v>
      </c>
      <c r="T134" t="n">
        <v>1298.84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254.5421717542348</v>
      </c>
      <c r="AB134" t="n">
        <v>348.2758290020524</v>
      </c>
      <c r="AC134" t="n">
        <v>315.0368726903965</v>
      </c>
      <c r="AD134" t="n">
        <v>254542.1717542348</v>
      </c>
      <c r="AE134" t="n">
        <v>348275.8290020524</v>
      </c>
      <c r="AF134" t="n">
        <v>3.477329143917369e-06</v>
      </c>
      <c r="AG134" t="n">
        <v>9.383680555555555</v>
      </c>
      <c r="AH134" t="n">
        <v>315036.8726903965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9.250500000000001</v>
      </c>
      <c r="E135" t="n">
        <v>10.81</v>
      </c>
      <c r="F135" t="n">
        <v>7.92</v>
      </c>
      <c r="G135" t="n">
        <v>118.79</v>
      </c>
      <c r="H135" t="n">
        <v>2.07</v>
      </c>
      <c r="I135" t="n">
        <v>4</v>
      </c>
      <c r="J135" t="n">
        <v>294.9</v>
      </c>
      <c r="K135" t="n">
        <v>57.72</v>
      </c>
      <c r="L135" t="n">
        <v>34.25</v>
      </c>
      <c r="M135" t="n">
        <v>2</v>
      </c>
      <c r="N135" t="n">
        <v>82.92</v>
      </c>
      <c r="O135" t="n">
        <v>36604.89</v>
      </c>
      <c r="P135" t="n">
        <v>113.63</v>
      </c>
      <c r="Q135" t="n">
        <v>198.05</v>
      </c>
      <c r="R135" t="n">
        <v>29.36</v>
      </c>
      <c r="S135" t="n">
        <v>21.27</v>
      </c>
      <c r="T135" t="n">
        <v>1345.77</v>
      </c>
      <c r="U135" t="n">
        <v>0.72</v>
      </c>
      <c r="V135" t="n">
        <v>0.77</v>
      </c>
      <c r="W135" t="n">
        <v>0.11</v>
      </c>
      <c r="X135" t="n">
        <v>0.07000000000000001</v>
      </c>
      <c r="Y135" t="n">
        <v>1</v>
      </c>
      <c r="Z135" t="n">
        <v>10</v>
      </c>
      <c r="AA135" t="n">
        <v>254.5630285031933</v>
      </c>
      <c r="AB135" t="n">
        <v>348.3043661261123</v>
      </c>
      <c r="AC135" t="n">
        <v>315.0626862713881</v>
      </c>
      <c r="AD135" t="n">
        <v>254563.0285031933</v>
      </c>
      <c r="AE135" t="n">
        <v>348304.3661261122</v>
      </c>
      <c r="AF135" t="n">
        <v>3.47653991805629e-06</v>
      </c>
      <c r="AG135" t="n">
        <v>9.383680555555555</v>
      </c>
      <c r="AH135" t="n">
        <v>315062.6862713881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9.249499999999999</v>
      </c>
      <c r="E136" t="n">
        <v>10.81</v>
      </c>
      <c r="F136" t="n">
        <v>7.92</v>
      </c>
      <c r="G136" t="n">
        <v>118.8</v>
      </c>
      <c r="H136" t="n">
        <v>2.08</v>
      </c>
      <c r="I136" t="n">
        <v>4</v>
      </c>
      <c r="J136" t="n">
        <v>295.41</v>
      </c>
      <c r="K136" t="n">
        <v>57.72</v>
      </c>
      <c r="L136" t="n">
        <v>34.5</v>
      </c>
      <c r="M136" t="n">
        <v>2</v>
      </c>
      <c r="N136" t="n">
        <v>83.19</v>
      </c>
      <c r="O136" t="n">
        <v>36668.68</v>
      </c>
      <c r="P136" t="n">
        <v>113.33</v>
      </c>
      <c r="Q136" t="n">
        <v>198.05</v>
      </c>
      <c r="R136" t="n">
        <v>29.4</v>
      </c>
      <c r="S136" t="n">
        <v>21.27</v>
      </c>
      <c r="T136" t="n">
        <v>1368.08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254.3964581227212</v>
      </c>
      <c r="AB136" t="n">
        <v>348.0764571829839</v>
      </c>
      <c r="AC136" t="n">
        <v>314.8565286379197</v>
      </c>
      <c r="AD136" t="n">
        <v>254396.4581227212</v>
      </c>
      <c r="AE136" t="n">
        <v>348076.4571829839</v>
      </c>
      <c r="AF136" t="n">
        <v>3.47616409621768e-06</v>
      </c>
      <c r="AG136" t="n">
        <v>9.383680555555555</v>
      </c>
      <c r="AH136" t="n">
        <v>314856.5286379197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9.2531</v>
      </c>
      <c r="E137" t="n">
        <v>10.81</v>
      </c>
      <c r="F137" t="n">
        <v>7.92</v>
      </c>
      <c r="G137" t="n">
        <v>118.74</v>
      </c>
      <c r="H137" t="n">
        <v>2.09</v>
      </c>
      <c r="I137" t="n">
        <v>4</v>
      </c>
      <c r="J137" t="n">
        <v>295.93</v>
      </c>
      <c r="K137" t="n">
        <v>57.72</v>
      </c>
      <c r="L137" t="n">
        <v>34.75</v>
      </c>
      <c r="M137" t="n">
        <v>2</v>
      </c>
      <c r="N137" t="n">
        <v>83.45999999999999</v>
      </c>
      <c r="O137" t="n">
        <v>36732.59</v>
      </c>
      <c r="P137" t="n">
        <v>113.07</v>
      </c>
      <c r="Q137" t="n">
        <v>198.05</v>
      </c>
      <c r="R137" t="n">
        <v>29.19</v>
      </c>
      <c r="S137" t="n">
        <v>21.27</v>
      </c>
      <c r="T137" t="n">
        <v>1261.25</v>
      </c>
      <c r="U137" t="n">
        <v>0.73</v>
      </c>
      <c r="V137" t="n">
        <v>0.77</v>
      </c>
      <c r="W137" t="n">
        <v>0.12</v>
      </c>
      <c r="X137" t="n">
        <v>0.06</v>
      </c>
      <c r="Y137" t="n">
        <v>1</v>
      </c>
      <c r="Z137" t="n">
        <v>10</v>
      </c>
      <c r="AA137" t="n">
        <v>254.207858520067</v>
      </c>
      <c r="AB137" t="n">
        <v>347.8184068862053</v>
      </c>
      <c r="AC137" t="n">
        <v>314.6231062992897</v>
      </c>
      <c r="AD137" t="n">
        <v>254207.858520067</v>
      </c>
      <c r="AE137" t="n">
        <v>347818.4068862053</v>
      </c>
      <c r="AF137" t="n">
        <v>3.477517054836674e-06</v>
      </c>
      <c r="AG137" t="n">
        <v>9.383680555555555</v>
      </c>
      <c r="AH137" t="n">
        <v>314623.1062992897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9.26</v>
      </c>
      <c r="E138" t="n">
        <v>10.8</v>
      </c>
      <c r="F138" t="n">
        <v>7.91</v>
      </c>
      <c r="G138" t="n">
        <v>118.62</v>
      </c>
      <c r="H138" t="n">
        <v>2.1</v>
      </c>
      <c r="I138" t="n">
        <v>4</v>
      </c>
      <c r="J138" t="n">
        <v>296.45</v>
      </c>
      <c r="K138" t="n">
        <v>57.72</v>
      </c>
      <c r="L138" t="n">
        <v>35</v>
      </c>
      <c r="M138" t="n">
        <v>2</v>
      </c>
      <c r="N138" t="n">
        <v>83.73</v>
      </c>
      <c r="O138" t="n">
        <v>36796.61</v>
      </c>
      <c r="P138" t="n">
        <v>113.18</v>
      </c>
      <c r="Q138" t="n">
        <v>198.05</v>
      </c>
      <c r="R138" t="n">
        <v>28.95</v>
      </c>
      <c r="S138" t="n">
        <v>21.27</v>
      </c>
      <c r="T138" t="n">
        <v>1142.87</v>
      </c>
      <c r="U138" t="n">
        <v>0.73</v>
      </c>
      <c r="V138" t="n">
        <v>0.77</v>
      </c>
      <c r="W138" t="n">
        <v>0.12</v>
      </c>
      <c r="X138" t="n">
        <v>0.06</v>
      </c>
      <c r="Y138" t="n">
        <v>1</v>
      </c>
      <c r="Z138" t="n">
        <v>10</v>
      </c>
      <c r="AA138" t="n">
        <v>254.172700519483</v>
      </c>
      <c r="AB138" t="n">
        <v>347.7703021587448</v>
      </c>
      <c r="AC138" t="n">
        <v>314.5795926195026</v>
      </c>
      <c r="AD138" t="n">
        <v>254172.700519483</v>
      </c>
      <c r="AE138" t="n">
        <v>347770.3021587448</v>
      </c>
      <c r="AF138" t="n">
        <v>3.480110225523079e-06</v>
      </c>
      <c r="AG138" t="n">
        <v>9.375</v>
      </c>
      <c r="AH138" t="n">
        <v>314579.5926195026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9.261900000000001</v>
      </c>
      <c r="E139" t="n">
        <v>10.8</v>
      </c>
      <c r="F139" t="n">
        <v>7.91</v>
      </c>
      <c r="G139" t="n">
        <v>118.59</v>
      </c>
      <c r="H139" t="n">
        <v>2.11</v>
      </c>
      <c r="I139" t="n">
        <v>4</v>
      </c>
      <c r="J139" t="n">
        <v>296.97</v>
      </c>
      <c r="K139" t="n">
        <v>57.72</v>
      </c>
      <c r="L139" t="n">
        <v>35.25</v>
      </c>
      <c r="M139" t="n">
        <v>2</v>
      </c>
      <c r="N139" t="n">
        <v>84</v>
      </c>
      <c r="O139" t="n">
        <v>36860.74</v>
      </c>
      <c r="P139" t="n">
        <v>112.89</v>
      </c>
      <c r="Q139" t="n">
        <v>198.07</v>
      </c>
      <c r="R139" t="n">
        <v>28.9</v>
      </c>
      <c r="S139" t="n">
        <v>21.27</v>
      </c>
      <c r="T139" t="n">
        <v>1115.69</v>
      </c>
      <c r="U139" t="n">
        <v>0.74</v>
      </c>
      <c r="V139" t="n">
        <v>0.77</v>
      </c>
      <c r="W139" t="n">
        <v>0.11</v>
      </c>
      <c r="X139" t="n">
        <v>0.05</v>
      </c>
      <c r="Y139" t="n">
        <v>1</v>
      </c>
      <c r="Z139" t="n">
        <v>10</v>
      </c>
      <c r="AA139" t="n">
        <v>253.9835356019736</v>
      </c>
      <c r="AB139" t="n">
        <v>347.5114783732414</v>
      </c>
      <c r="AC139" t="n">
        <v>314.345470612826</v>
      </c>
      <c r="AD139" t="n">
        <v>253983.5356019736</v>
      </c>
      <c r="AE139" t="n">
        <v>347511.4783732414</v>
      </c>
      <c r="AF139" t="n">
        <v>3.480824287016437e-06</v>
      </c>
      <c r="AG139" t="n">
        <v>9.375</v>
      </c>
      <c r="AH139" t="n">
        <v>314345.4706128261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9.2583</v>
      </c>
      <c r="E140" t="n">
        <v>10.8</v>
      </c>
      <c r="F140" t="n">
        <v>7.91</v>
      </c>
      <c r="G140" t="n">
        <v>118.65</v>
      </c>
      <c r="H140" t="n">
        <v>2.13</v>
      </c>
      <c r="I140" t="n">
        <v>4</v>
      </c>
      <c r="J140" t="n">
        <v>297.49</v>
      </c>
      <c r="K140" t="n">
        <v>57.72</v>
      </c>
      <c r="L140" t="n">
        <v>35.5</v>
      </c>
      <c r="M140" t="n">
        <v>2</v>
      </c>
      <c r="N140" t="n">
        <v>84.27</v>
      </c>
      <c r="O140" t="n">
        <v>36924.99</v>
      </c>
      <c r="P140" t="n">
        <v>112.81</v>
      </c>
      <c r="Q140" t="n">
        <v>198.05</v>
      </c>
      <c r="R140" t="n">
        <v>29.08</v>
      </c>
      <c r="S140" t="n">
        <v>21.27</v>
      </c>
      <c r="T140" t="n">
        <v>1209.1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253.9720192922276</v>
      </c>
      <c r="AB140" t="n">
        <v>347.4957212501832</v>
      </c>
      <c r="AC140" t="n">
        <v>314.3312173274773</v>
      </c>
      <c r="AD140" t="n">
        <v>253972.0192922276</v>
      </c>
      <c r="AE140" t="n">
        <v>347495.7212501832</v>
      </c>
      <c r="AF140" t="n">
        <v>3.479471328397443e-06</v>
      </c>
      <c r="AG140" t="n">
        <v>9.375</v>
      </c>
      <c r="AH140" t="n">
        <v>314331.2173274773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9.2483</v>
      </c>
      <c r="E141" t="n">
        <v>10.81</v>
      </c>
      <c r="F141" t="n">
        <v>7.92</v>
      </c>
      <c r="G141" t="n">
        <v>118.83</v>
      </c>
      <c r="H141" t="n">
        <v>2.14</v>
      </c>
      <c r="I141" t="n">
        <v>4</v>
      </c>
      <c r="J141" t="n">
        <v>298.01</v>
      </c>
      <c r="K141" t="n">
        <v>57.72</v>
      </c>
      <c r="L141" t="n">
        <v>35.75</v>
      </c>
      <c r="M141" t="n">
        <v>2</v>
      </c>
      <c r="N141" t="n">
        <v>84.54000000000001</v>
      </c>
      <c r="O141" t="n">
        <v>36989.35</v>
      </c>
      <c r="P141" t="n">
        <v>112.72</v>
      </c>
      <c r="Q141" t="n">
        <v>198.05</v>
      </c>
      <c r="R141" t="n">
        <v>29.43</v>
      </c>
      <c r="S141" t="n">
        <v>21.27</v>
      </c>
      <c r="T141" t="n">
        <v>1381.85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1</v>
      </c>
      <c r="Z141" t="n">
        <v>10</v>
      </c>
      <c r="AA141" t="n">
        <v>254.0494191201793</v>
      </c>
      <c r="AB141" t="n">
        <v>347.6016231094261</v>
      </c>
      <c r="AC141" t="n">
        <v>314.4270120619083</v>
      </c>
      <c r="AD141" t="n">
        <v>254049.4191201793</v>
      </c>
      <c r="AE141" t="n">
        <v>347601.6231094261</v>
      </c>
      <c r="AF141" t="n">
        <v>3.47571311001135e-06</v>
      </c>
      <c r="AG141" t="n">
        <v>9.383680555555555</v>
      </c>
      <c r="AH141" t="n">
        <v>314427.0120619083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9.251899999999999</v>
      </c>
      <c r="E142" t="n">
        <v>10.81</v>
      </c>
      <c r="F142" t="n">
        <v>7.92</v>
      </c>
      <c r="G142" t="n">
        <v>118.76</v>
      </c>
      <c r="H142" t="n">
        <v>2.15</v>
      </c>
      <c r="I142" t="n">
        <v>4</v>
      </c>
      <c r="J142" t="n">
        <v>298.54</v>
      </c>
      <c r="K142" t="n">
        <v>57.72</v>
      </c>
      <c r="L142" t="n">
        <v>36</v>
      </c>
      <c r="M142" t="n">
        <v>2</v>
      </c>
      <c r="N142" t="n">
        <v>84.81</v>
      </c>
      <c r="O142" t="n">
        <v>37053.82</v>
      </c>
      <c r="P142" t="n">
        <v>112.39</v>
      </c>
      <c r="Q142" t="n">
        <v>198.05</v>
      </c>
      <c r="R142" t="n">
        <v>29.31</v>
      </c>
      <c r="S142" t="n">
        <v>21.27</v>
      </c>
      <c r="T142" t="n">
        <v>1321.13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253.819756159858</v>
      </c>
      <c r="AB142" t="n">
        <v>347.2873881150998</v>
      </c>
      <c r="AC142" t="n">
        <v>314.1427672144088</v>
      </c>
      <c r="AD142" t="n">
        <v>253819.756159858</v>
      </c>
      <c r="AE142" t="n">
        <v>347287.3881150998</v>
      </c>
      <c r="AF142" t="n">
        <v>3.477066068630342e-06</v>
      </c>
      <c r="AG142" t="n">
        <v>9.383680555555555</v>
      </c>
      <c r="AH142" t="n">
        <v>314142.7672144088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9.2502</v>
      </c>
      <c r="E143" t="n">
        <v>10.81</v>
      </c>
      <c r="F143" t="n">
        <v>7.92</v>
      </c>
      <c r="G143" t="n">
        <v>118.79</v>
      </c>
      <c r="H143" t="n">
        <v>2.16</v>
      </c>
      <c r="I143" t="n">
        <v>4</v>
      </c>
      <c r="J143" t="n">
        <v>299.06</v>
      </c>
      <c r="K143" t="n">
        <v>57.72</v>
      </c>
      <c r="L143" t="n">
        <v>36.25</v>
      </c>
      <c r="M143" t="n">
        <v>2</v>
      </c>
      <c r="N143" t="n">
        <v>85.09</v>
      </c>
      <c r="O143" t="n">
        <v>37118.41</v>
      </c>
      <c r="P143" t="n">
        <v>112.31</v>
      </c>
      <c r="Q143" t="n">
        <v>198.05</v>
      </c>
      <c r="R143" t="n">
        <v>29.38</v>
      </c>
      <c r="S143" t="n">
        <v>21.27</v>
      </c>
      <c r="T143" t="n">
        <v>1355.92</v>
      </c>
      <c r="U143" t="n">
        <v>0.72</v>
      </c>
      <c r="V143" t="n">
        <v>0.77</v>
      </c>
      <c r="W143" t="n">
        <v>0.11</v>
      </c>
      <c r="X143" t="n">
        <v>0.07000000000000001</v>
      </c>
      <c r="Y143" t="n">
        <v>1</v>
      </c>
      <c r="Z143" t="n">
        <v>10</v>
      </c>
      <c r="AA143" t="n">
        <v>253.789443406913</v>
      </c>
      <c r="AB143" t="n">
        <v>347.2459128692163</v>
      </c>
      <c r="AC143" t="n">
        <v>314.1052503077815</v>
      </c>
      <c r="AD143" t="n">
        <v>253789.443406913</v>
      </c>
      <c r="AE143" t="n">
        <v>347245.9128692163</v>
      </c>
      <c r="AF143" t="n">
        <v>3.476427171504707e-06</v>
      </c>
      <c r="AG143" t="n">
        <v>9.383680555555555</v>
      </c>
      <c r="AH143" t="n">
        <v>314105.2503077815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9.2502</v>
      </c>
      <c r="E144" t="n">
        <v>10.81</v>
      </c>
      <c r="F144" t="n">
        <v>7.92</v>
      </c>
      <c r="G144" t="n">
        <v>118.79</v>
      </c>
      <c r="H144" t="n">
        <v>2.17</v>
      </c>
      <c r="I144" t="n">
        <v>4</v>
      </c>
      <c r="J144" t="n">
        <v>299.59</v>
      </c>
      <c r="K144" t="n">
        <v>57.72</v>
      </c>
      <c r="L144" t="n">
        <v>36.5</v>
      </c>
      <c r="M144" t="n">
        <v>2</v>
      </c>
      <c r="N144" t="n">
        <v>85.36</v>
      </c>
      <c r="O144" t="n">
        <v>37183.24</v>
      </c>
      <c r="P144" t="n">
        <v>112.1</v>
      </c>
      <c r="Q144" t="n">
        <v>198.05</v>
      </c>
      <c r="R144" t="n">
        <v>29.37</v>
      </c>
      <c r="S144" t="n">
        <v>21.27</v>
      </c>
      <c r="T144" t="n">
        <v>1353.72</v>
      </c>
      <c r="U144" t="n">
        <v>0.72</v>
      </c>
      <c r="V144" t="n">
        <v>0.77</v>
      </c>
      <c r="W144" t="n">
        <v>0.11</v>
      </c>
      <c r="X144" t="n">
        <v>0.07000000000000001</v>
      </c>
      <c r="Y144" t="n">
        <v>1</v>
      </c>
      <c r="Z144" t="n">
        <v>10</v>
      </c>
      <c r="AA144" t="n">
        <v>253.6658989106792</v>
      </c>
      <c r="AB144" t="n">
        <v>347.0768738390708</v>
      </c>
      <c r="AC144" t="n">
        <v>313.9523441254253</v>
      </c>
      <c r="AD144" t="n">
        <v>253665.8989106792</v>
      </c>
      <c r="AE144" t="n">
        <v>347076.8738390708</v>
      </c>
      <c r="AF144" t="n">
        <v>3.476427171504707e-06</v>
      </c>
      <c r="AG144" t="n">
        <v>9.383680555555555</v>
      </c>
      <c r="AH144" t="n">
        <v>313952.3441254253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9.249000000000001</v>
      </c>
      <c r="E145" t="n">
        <v>10.81</v>
      </c>
      <c r="F145" t="n">
        <v>7.92</v>
      </c>
      <c r="G145" t="n">
        <v>118.81</v>
      </c>
      <c r="H145" t="n">
        <v>2.18</v>
      </c>
      <c r="I145" t="n">
        <v>4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112.02</v>
      </c>
      <c r="Q145" t="n">
        <v>198.08</v>
      </c>
      <c r="R145" t="n">
        <v>29.39</v>
      </c>
      <c r="S145" t="n">
        <v>21.27</v>
      </c>
      <c r="T145" t="n">
        <v>1362.34</v>
      </c>
      <c r="U145" t="n">
        <v>0.72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253.630634618564</v>
      </c>
      <c r="AB145" t="n">
        <v>347.028623678848</v>
      </c>
      <c r="AC145" t="n">
        <v>313.9086988927746</v>
      </c>
      <c r="AD145" t="n">
        <v>253630.634618564</v>
      </c>
      <c r="AE145" t="n">
        <v>347028.623678848</v>
      </c>
      <c r="AF145" t="n">
        <v>3.475976185298376e-06</v>
      </c>
      <c r="AG145" t="n">
        <v>9.383680555555555</v>
      </c>
      <c r="AH145" t="n">
        <v>313908.6988927746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9.2538</v>
      </c>
      <c r="E146" t="n">
        <v>10.81</v>
      </c>
      <c r="F146" t="n">
        <v>7.92</v>
      </c>
      <c r="G146" t="n">
        <v>118.73</v>
      </c>
      <c r="H146" t="n">
        <v>2.19</v>
      </c>
      <c r="I146" t="n">
        <v>4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111.7</v>
      </c>
      <c r="Q146" t="n">
        <v>198.05</v>
      </c>
      <c r="R146" t="n">
        <v>29.17</v>
      </c>
      <c r="S146" t="n">
        <v>21.27</v>
      </c>
      <c r="T146" t="n">
        <v>1253.61</v>
      </c>
      <c r="U146" t="n">
        <v>0.73</v>
      </c>
      <c r="V146" t="n">
        <v>0.77</v>
      </c>
      <c r="W146" t="n">
        <v>0.12</v>
      </c>
      <c r="X146" t="n">
        <v>0.06</v>
      </c>
      <c r="Y146" t="n">
        <v>1</v>
      </c>
      <c r="Z146" t="n">
        <v>10</v>
      </c>
      <c r="AA146" t="n">
        <v>253.3952668276939</v>
      </c>
      <c r="AB146" t="n">
        <v>346.7065830836856</v>
      </c>
      <c r="AC146" t="n">
        <v>313.6173934000275</v>
      </c>
      <c r="AD146" t="n">
        <v>253395.2668276938</v>
      </c>
      <c r="AE146" t="n">
        <v>346706.5830836856</v>
      </c>
      <c r="AF146" t="n">
        <v>3.4777801301237e-06</v>
      </c>
      <c r="AG146" t="n">
        <v>9.383680555555555</v>
      </c>
      <c r="AH146" t="n">
        <v>313617.3934000275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9.259499999999999</v>
      </c>
      <c r="E147" t="n">
        <v>10.8</v>
      </c>
      <c r="F147" t="n">
        <v>7.91</v>
      </c>
      <c r="G147" t="n">
        <v>118.63</v>
      </c>
      <c r="H147" t="n">
        <v>2.2</v>
      </c>
      <c r="I147" t="n">
        <v>4</v>
      </c>
      <c r="J147" t="n">
        <v>301.17</v>
      </c>
      <c r="K147" t="n">
        <v>57.72</v>
      </c>
      <c r="L147" t="n">
        <v>37.25</v>
      </c>
      <c r="M147" t="n">
        <v>2</v>
      </c>
      <c r="N147" t="n">
        <v>86.19</v>
      </c>
      <c r="O147" t="n">
        <v>37378.06</v>
      </c>
      <c r="P147" t="n">
        <v>111.41</v>
      </c>
      <c r="Q147" t="n">
        <v>198.05</v>
      </c>
      <c r="R147" t="n">
        <v>28.95</v>
      </c>
      <c r="S147" t="n">
        <v>21.27</v>
      </c>
      <c r="T147" t="n">
        <v>1143.21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253.1373838814838</v>
      </c>
      <c r="AB147" t="n">
        <v>346.3537362596885</v>
      </c>
      <c r="AC147" t="n">
        <v>313.2982217816891</v>
      </c>
      <c r="AD147" t="n">
        <v>253137.3838814838</v>
      </c>
      <c r="AE147" t="n">
        <v>346353.7362596885</v>
      </c>
      <c r="AF147" t="n">
        <v>3.479922314603774e-06</v>
      </c>
      <c r="AG147" t="n">
        <v>9.375</v>
      </c>
      <c r="AH147" t="n">
        <v>313298.2217816891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9.259499999999999</v>
      </c>
      <c r="E148" t="n">
        <v>10.8</v>
      </c>
      <c r="F148" t="n">
        <v>7.91</v>
      </c>
      <c r="G148" t="n">
        <v>118.63</v>
      </c>
      <c r="H148" t="n">
        <v>2.21</v>
      </c>
      <c r="I148" t="n">
        <v>4</v>
      </c>
      <c r="J148" t="n">
        <v>301.69</v>
      </c>
      <c r="K148" t="n">
        <v>57.72</v>
      </c>
      <c r="L148" t="n">
        <v>37.5</v>
      </c>
      <c r="M148" t="n">
        <v>2</v>
      </c>
      <c r="N148" t="n">
        <v>86.47</v>
      </c>
      <c r="O148" t="n">
        <v>37443.23</v>
      </c>
      <c r="P148" t="n">
        <v>110.98</v>
      </c>
      <c r="Q148" t="n">
        <v>198.05</v>
      </c>
      <c r="R148" t="n">
        <v>29.03</v>
      </c>
      <c r="S148" t="n">
        <v>21.27</v>
      </c>
      <c r="T148" t="n">
        <v>1181.49</v>
      </c>
      <c r="U148" t="n">
        <v>0.73</v>
      </c>
      <c r="V148" t="n">
        <v>0.77</v>
      </c>
      <c r="W148" t="n">
        <v>0.11</v>
      </c>
      <c r="X148" t="n">
        <v>0.06</v>
      </c>
      <c r="Y148" t="n">
        <v>1</v>
      </c>
      <c r="Z148" t="n">
        <v>10</v>
      </c>
      <c r="AA148" t="n">
        <v>252.8846658963019</v>
      </c>
      <c r="AB148" t="n">
        <v>346.0079563632322</v>
      </c>
      <c r="AC148" t="n">
        <v>312.9854426332453</v>
      </c>
      <c r="AD148" t="n">
        <v>252884.6658963019</v>
      </c>
      <c r="AE148" t="n">
        <v>346007.9563632322</v>
      </c>
      <c r="AF148" t="n">
        <v>3.479922314603774e-06</v>
      </c>
      <c r="AG148" t="n">
        <v>9.375</v>
      </c>
      <c r="AH148" t="n">
        <v>312985.4426332453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9.253299999999999</v>
      </c>
      <c r="E149" t="n">
        <v>10.81</v>
      </c>
      <c r="F149" t="n">
        <v>7.92</v>
      </c>
      <c r="G149" t="n">
        <v>118.74</v>
      </c>
      <c r="H149" t="n">
        <v>2.22</v>
      </c>
      <c r="I149" t="n">
        <v>4</v>
      </c>
      <c r="J149" t="n">
        <v>302.22</v>
      </c>
      <c r="K149" t="n">
        <v>57.72</v>
      </c>
      <c r="L149" t="n">
        <v>37.75</v>
      </c>
      <c r="M149" t="n">
        <v>2</v>
      </c>
      <c r="N149" t="n">
        <v>86.75</v>
      </c>
      <c r="O149" t="n">
        <v>37508.53</v>
      </c>
      <c r="P149" t="n">
        <v>110.88</v>
      </c>
      <c r="Q149" t="n">
        <v>198.05</v>
      </c>
      <c r="R149" t="n">
        <v>29.28</v>
      </c>
      <c r="S149" t="n">
        <v>21.27</v>
      </c>
      <c r="T149" t="n">
        <v>1310.3</v>
      </c>
      <c r="U149" t="n">
        <v>0.73</v>
      </c>
      <c r="V149" t="n">
        <v>0.77</v>
      </c>
      <c r="W149" t="n">
        <v>0.11</v>
      </c>
      <c r="X149" t="n">
        <v>0.06</v>
      </c>
      <c r="Y149" t="n">
        <v>1</v>
      </c>
      <c r="Z149" t="n">
        <v>10</v>
      </c>
      <c r="AA149" t="n">
        <v>252.9179190179624</v>
      </c>
      <c r="AB149" t="n">
        <v>346.0534547513121</v>
      </c>
      <c r="AC149" t="n">
        <v>313.0265987190243</v>
      </c>
      <c r="AD149" t="n">
        <v>252917.9190179624</v>
      </c>
      <c r="AE149" t="n">
        <v>346053.4547513122</v>
      </c>
      <c r="AF149" t="n">
        <v>3.477592219204396e-06</v>
      </c>
      <c r="AG149" t="n">
        <v>9.383680555555555</v>
      </c>
      <c r="AH149" t="n">
        <v>313026.5987190243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9.248100000000001</v>
      </c>
      <c r="E150" t="n">
        <v>10.81</v>
      </c>
      <c r="F150" t="n">
        <v>7.92</v>
      </c>
      <c r="G150" t="n">
        <v>118.83</v>
      </c>
      <c r="H150" t="n">
        <v>2.24</v>
      </c>
      <c r="I150" t="n">
        <v>4</v>
      </c>
      <c r="J150" t="n">
        <v>302.75</v>
      </c>
      <c r="K150" t="n">
        <v>57.72</v>
      </c>
      <c r="L150" t="n">
        <v>38</v>
      </c>
      <c r="M150" t="n">
        <v>2</v>
      </c>
      <c r="N150" t="n">
        <v>87.03</v>
      </c>
      <c r="O150" t="n">
        <v>37573.94</v>
      </c>
      <c r="P150" t="n">
        <v>110.75</v>
      </c>
      <c r="Q150" t="n">
        <v>198.05</v>
      </c>
      <c r="R150" t="n">
        <v>29.46</v>
      </c>
      <c r="S150" t="n">
        <v>21.27</v>
      </c>
      <c r="T150" t="n">
        <v>1398.66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252.8921671298675</v>
      </c>
      <c r="AB150" t="n">
        <v>346.0182198819278</v>
      </c>
      <c r="AC150" t="n">
        <v>312.9947266161215</v>
      </c>
      <c r="AD150" t="n">
        <v>252892.1671298675</v>
      </c>
      <c r="AE150" t="n">
        <v>346018.2198819278</v>
      </c>
      <c r="AF150" t="n">
        <v>3.475637945643627e-06</v>
      </c>
      <c r="AG150" t="n">
        <v>9.383680555555555</v>
      </c>
      <c r="AH150" t="n">
        <v>312994.7266161215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9.248799999999999</v>
      </c>
      <c r="E151" t="n">
        <v>10.81</v>
      </c>
      <c r="F151" t="n">
        <v>7.92</v>
      </c>
      <c r="G151" t="n">
        <v>118.82</v>
      </c>
      <c r="H151" t="n">
        <v>2.25</v>
      </c>
      <c r="I151" t="n">
        <v>4</v>
      </c>
      <c r="J151" t="n">
        <v>303.29</v>
      </c>
      <c r="K151" t="n">
        <v>57.72</v>
      </c>
      <c r="L151" t="n">
        <v>38.25</v>
      </c>
      <c r="M151" t="n">
        <v>2</v>
      </c>
      <c r="N151" t="n">
        <v>87.31</v>
      </c>
      <c r="O151" t="n">
        <v>37639.48</v>
      </c>
      <c r="P151" t="n">
        <v>110.49</v>
      </c>
      <c r="Q151" t="n">
        <v>198.05</v>
      </c>
      <c r="R151" t="n">
        <v>29.42</v>
      </c>
      <c r="S151" t="n">
        <v>21.27</v>
      </c>
      <c r="T151" t="n">
        <v>1379.54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252.7323554775899</v>
      </c>
      <c r="AB151" t="n">
        <v>345.799558528889</v>
      </c>
      <c r="AC151" t="n">
        <v>312.7969339957236</v>
      </c>
      <c r="AD151" t="n">
        <v>252732.3554775899</v>
      </c>
      <c r="AE151" t="n">
        <v>345799.558528889</v>
      </c>
      <c r="AF151" t="n">
        <v>3.475901020930653e-06</v>
      </c>
      <c r="AG151" t="n">
        <v>9.383680555555555</v>
      </c>
      <c r="AH151" t="n">
        <v>312796.9339957236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9.248799999999999</v>
      </c>
      <c r="E152" t="n">
        <v>10.81</v>
      </c>
      <c r="F152" t="n">
        <v>7.92</v>
      </c>
      <c r="G152" t="n">
        <v>118.82</v>
      </c>
      <c r="H152" t="n">
        <v>2.26</v>
      </c>
      <c r="I152" t="n">
        <v>4</v>
      </c>
      <c r="J152" t="n">
        <v>303.82</v>
      </c>
      <c r="K152" t="n">
        <v>57.72</v>
      </c>
      <c r="L152" t="n">
        <v>38.5</v>
      </c>
      <c r="M152" t="n">
        <v>2</v>
      </c>
      <c r="N152" t="n">
        <v>87.59</v>
      </c>
      <c r="O152" t="n">
        <v>37705.13</v>
      </c>
      <c r="P152" t="n">
        <v>110.17</v>
      </c>
      <c r="Q152" t="n">
        <v>198.05</v>
      </c>
      <c r="R152" t="n">
        <v>29.45</v>
      </c>
      <c r="S152" t="n">
        <v>21.27</v>
      </c>
      <c r="T152" t="n">
        <v>1394.16</v>
      </c>
      <c r="U152" t="n">
        <v>0.72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252.5440687007727</v>
      </c>
      <c r="AB152" t="n">
        <v>345.5419362542216</v>
      </c>
      <c r="AC152" t="n">
        <v>312.5638988293751</v>
      </c>
      <c r="AD152" t="n">
        <v>252544.0687007727</v>
      </c>
      <c r="AE152" t="n">
        <v>345541.9362542216</v>
      </c>
      <c r="AF152" t="n">
        <v>3.475901020930653e-06</v>
      </c>
      <c r="AG152" t="n">
        <v>9.383680555555555</v>
      </c>
      <c r="AH152" t="n">
        <v>312563.8988293752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9.250500000000001</v>
      </c>
      <c r="E153" t="n">
        <v>10.81</v>
      </c>
      <c r="F153" t="n">
        <v>7.92</v>
      </c>
      <c r="G153" t="n">
        <v>118.79</v>
      </c>
      <c r="H153" t="n">
        <v>2.27</v>
      </c>
      <c r="I153" t="n">
        <v>4</v>
      </c>
      <c r="J153" t="n">
        <v>304.35</v>
      </c>
      <c r="K153" t="n">
        <v>57.72</v>
      </c>
      <c r="L153" t="n">
        <v>38.75</v>
      </c>
      <c r="M153" t="n">
        <v>2</v>
      </c>
      <c r="N153" t="n">
        <v>87.88</v>
      </c>
      <c r="O153" t="n">
        <v>37770.91</v>
      </c>
      <c r="P153" t="n">
        <v>110.04</v>
      </c>
      <c r="Q153" t="n">
        <v>198.05</v>
      </c>
      <c r="R153" t="n">
        <v>29.35</v>
      </c>
      <c r="S153" t="n">
        <v>21.27</v>
      </c>
      <c r="T153" t="n">
        <v>1343.81</v>
      </c>
      <c r="U153" t="n">
        <v>0.72</v>
      </c>
      <c r="V153" t="n">
        <v>0.77</v>
      </c>
      <c r="W153" t="n">
        <v>0.11</v>
      </c>
      <c r="X153" t="n">
        <v>0.07000000000000001</v>
      </c>
      <c r="Y153" t="n">
        <v>1</v>
      </c>
      <c r="Z153" t="n">
        <v>10</v>
      </c>
      <c r="AA153" t="n">
        <v>252.4510744190485</v>
      </c>
      <c r="AB153" t="n">
        <v>345.4146973753484</v>
      </c>
      <c r="AC153" t="n">
        <v>312.4488034505208</v>
      </c>
      <c r="AD153" t="n">
        <v>252451.0744190485</v>
      </c>
      <c r="AE153" t="n">
        <v>345414.6973753484</v>
      </c>
      <c r="AF153" t="n">
        <v>3.47653991805629e-06</v>
      </c>
      <c r="AG153" t="n">
        <v>9.383680555555555</v>
      </c>
      <c r="AH153" t="n">
        <v>312448.8034505207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9.2483</v>
      </c>
      <c r="E154" t="n">
        <v>10.81</v>
      </c>
      <c r="F154" t="n">
        <v>7.92</v>
      </c>
      <c r="G154" t="n">
        <v>118.83</v>
      </c>
      <c r="H154" t="n">
        <v>2.28</v>
      </c>
      <c r="I154" t="n">
        <v>4</v>
      </c>
      <c r="J154" t="n">
        <v>304.89</v>
      </c>
      <c r="K154" t="n">
        <v>57.72</v>
      </c>
      <c r="L154" t="n">
        <v>39</v>
      </c>
      <c r="M154" t="n">
        <v>2</v>
      </c>
      <c r="N154" t="n">
        <v>88.16</v>
      </c>
      <c r="O154" t="n">
        <v>37836.81</v>
      </c>
      <c r="P154" t="n">
        <v>109.73</v>
      </c>
      <c r="Q154" t="n">
        <v>198.05</v>
      </c>
      <c r="R154" t="n">
        <v>29.43</v>
      </c>
      <c r="S154" t="n">
        <v>21.27</v>
      </c>
      <c r="T154" t="n">
        <v>1385.36</v>
      </c>
      <c r="U154" t="n">
        <v>0.72</v>
      </c>
      <c r="V154" t="n">
        <v>0.77</v>
      </c>
      <c r="W154" t="n">
        <v>0.12</v>
      </c>
      <c r="X154" t="n">
        <v>0.07000000000000001</v>
      </c>
      <c r="Y154" t="n">
        <v>1</v>
      </c>
      <c r="Z154" t="n">
        <v>10</v>
      </c>
      <c r="AA154" t="n">
        <v>252.2900194342689</v>
      </c>
      <c r="AB154" t="n">
        <v>345.1943348399286</v>
      </c>
      <c r="AC154" t="n">
        <v>312.2494720062005</v>
      </c>
      <c r="AD154" t="n">
        <v>252290.0194342688</v>
      </c>
      <c r="AE154" t="n">
        <v>345194.3348399285</v>
      </c>
      <c r="AF154" t="n">
        <v>3.47571311001135e-06</v>
      </c>
      <c r="AG154" t="n">
        <v>9.383680555555555</v>
      </c>
      <c r="AH154" t="n">
        <v>312249.4720062005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9.3192</v>
      </c>
      <c r="E155" t="n">
        <v>10.73</v>
      </c>
      <c r="F155" t="n">
        <v>7.88</v>
      </c>
      <c r="G155" t="n">
        <v>157.7</v>
      </c>
      <c r="H155" t="n">
        <v>2.29</v>
      </c>
      <c r="I155" t="n">
        <v>3</v>
      </c>
      <c r="J155" t="n">
        <v>305.42</v>
      </c>
      <c r="K155" t="n">
        <v>57.72</v>
      </c>
      <c r="L155" t="n">
        <v>39.25</v>
      </c>
      <c r="M155" t="n">
        <v>1</v>
      </c>
      <c r="N155" t="n">
        <v>88.45</v>
      </c>
      <c r="O155" t="n">
        <v>37902.83</v>
      </c>
      <c r="P155" t="n">
        <v>109.16</v>
      </c>
      <c r="Q155" t="n">
        <v>198.07</v>
      </c>
      <c r="R155" t="n">
        <v>28.2</v>
      </c>
      <c r="S155" t="n">
        <v>21.27</v>
      </c>
      <c r="T155" t="n">
        <v>774.33</v>
      </c>
      <c r="U155" t="n">
        <v>0.75</v>
      </c>
      <c r="V155" t="n">
        <v>0.77</v>
      </c>
      <c r="W155" t="n">
        <v>0.11</v>
      </c>
      <c r="X155" t="n">
        <v>0.03</v>
      </c>
      <c r="Y155" t="n">
        <v>1</v>
      </c>
      <c r="Z155" t="n">
        <v>10</v>
      </c>
      <c r="AA155" t="n">
        <v>251.149758120233</v>
      </c>
      <c r="AB155" t="n">
        <v>343.6341790052867</v>
      </c>
      <c r="AC155" t="n">
        <v>310.8382152547239</v>
      </c>
      <c r="AD155" t="n">
        <v>251149.758120233</v>
      </c>
      <c r="AE155" t="n">
        <v>343634.1790052867</v>
      </c>
      <c r="AF155" t="n">
        <v>3.502358878368756e-06</v>
      </c>
      <c r="AG155" t="n">
        <v>9.314236111111111</v>
      </c>
      <c r="AH155" t="n">
        <v>310838.2152547239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9.320399999999999</v>
      </c>
      <c r="E156" t="n">
        <v>10.73</v>
      </c>
      <c r="F156" t="n">
        <v>7.88</v>
      </c>
      <c r="G156" t="n">
        <v>157.67</v>
      </c>
      <c r="H156" t="n">
        <v>2.3</v>
      </c>
      <c r="I156" t="n">
        <v>3</v>
      </c>
      <c r="J156" t="n">
        <v>305.96</v>
      </c>
      <c r="K156" t="n">
        <v>57.72</v>
      </c>
      <c r="L156" t="n">
        <v>39.5</v>
      </c>
      <c r="M156" t="n">
        <v>1</v>
      </c>
      <c r="N156" t="n">
        <v>88.73</v>
      </c>
      <c r="O156" t="n">
        <v>37968.98</v>
      </c>
      <c r="P156" t="n">
        <v>109.24</v>
      </c>
      <c r="Q156" t="n">
        <v>198.05</v>
      </c>
      <c r="R156" t="n">
        <v>28.2</v>
      </c>
      <c r="S156" t="n">
        <v>21.27</v>
      </c>
      <c r="T156" t="n">
        <v>773.8</v>
      </c>
      <c r="U156" t="n">
        <v>0.75</v>
      </c>
      <c r="V156" t="n">
        <v>0.77</v>
      </c>
      <c r="W156" t="n">
        <v>0.11</v>
      </c>
      <c r="X156" t="n">
        <v>0.03</v>
      </c>
      <c r="Y156" t="n">
        <v>1</v>
      </c>
      <c r="Z156" t="n">
        <v>10</v>
      </c>
      <c r="AA156" t="n">
        <v>251.1850762188901</v>
      </c>
      <c r="AB156" t="n">
        <v>343.6825027859937</v>
      </c>
      <c r="AC156" t="n">
        <v>310.8819270816231</v>
      </c>
      <c r="AD156" t="n">
        <v>251185.0762188901</v>
      </c>
      <c r="AE156" t="n">
        <v>343682.5027859937</v>
      </c>
      <c r="AF156" t="n">
        <v>3.502809864575087e-06</v>
      </c>
      <c r="AG156" t="n">
        <v>9.314236111111111</v>
      </c>
      <c r="AH156" t="n">
        <v>310881.9270816231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9.3185</v>
      </c>
      <c r="E157" t="n">
        <v>10.73</v>
      </c>
      <c r="F157" t="n">
        <v>7.89</v>
      </c>
      <c r="G157" t="n">
        <v>157.72</v>
      </c>
      <c r="H157" t="n">
        <v>2.31</v>
      </c>
      <c r="I157" t="n">
        <v>3</v>
      </c>
      <c r="J157" t="n">
        <v>306.49</v>
      </c>
      <c r="K157" t="n">
        <v>57.72</v>
      </c>
      <c r="L157" t="n">
        <v>39.75</v>
      </c>
      <c r="M157" t="n">
        <v>1</v>
      </c>
      <c r="N157" t="n">
        <v>89.02</v>
      </c>
      <c r="O157" t="n">
        <v>38035.25</v>
      </c>
      <c r="P157" t="n">
        <v>109.4</v>
      </c>
      <c r="Q157" t="n">
        <v>198.05</v>
      </c>
      <c r="R157" t="n">
        <v>28.27</v>
      </c>
      <c r="S157" t="n">
        <v>21.27</v>
      </c>
      <c r="T157" t="n">
        <v>805.8</v>
      </c>
      <c r="U157" t="n">
        <v>0.75</v>
      </c>
      <c r="V157" t="n">
        <v>0.77</v>
      </c>
      <c r="W157" t="n">
        <v>0.11</v>
      </c>
      <c r="X157" t="n">
        <v>0.03</v>
      </c>
      <c r="Y157" t="n">
        <v>1</v>
      </c>
      <c r="Z157" t="n">
        <v>10</v>
      </c>
      <c r="AA157" t="n">
        <v>251.327958687364</v>
      </c>
      <c r="AB157" t="n">
        <v>343.8780008828892</v>
      </c>
      <c r="AC157" t="n">
        <v>311.0587671145344</v>
      </c>
      <c r="AD157" t="n">
        <v>251327.958687364</v>
      </c>
      <c r="AE157" t="n">
        <v>343878.0008828893</v>
      </c>
      <c r="AF157" t="n">
        <v>3.502095803081729e-06</v>
      </c>
      <c r="AG157" t="n">
        <v>9.314236111111111</v>
      </c>
      <c r="AH157" t="n">
        <v>311058.7671145343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9.315799999999999</v>
      </c>
      <c r="E158" t="n">
        <v>10.73</v>
      </c>
      <c r="F158" t="n">
        <v>7.89</v>
      </c>
      <c r="G158" t="n">
        <v>157.78</v>
      </c>
      <c r="H158" t="n">
        <v>2.32</v>
      </c>
      <c r="I158" t="n">
        <v>3</v>
      </c>
      <c r="J158" t="n">
        <v>307.03</v>
      </c>
      <c r="K158" t="n">
        <v>57.72</v>
      </c>
      <c r="L158" t="n">
        <v>40</v>
      </c>
      <c r="M158" t="n">
        <v>1</v>
      </c>
      <c r="N158" t="n">
        <v>89.31</v>
      </c>
      <c r="O158" t="n">
        <v>38101.64</v>
      </c>
      <c r="P158" t="n">
        <v>109.58</v>
      </c>
      <c r="Q158" t="n">
        <v>198.05</v>
      </c>
      <c r="R158" t="n">
        <v>28.38</v>
      </c>
      <c r="S158" t="n">
        <v>21.27</v>
      </c>
      <c r="T158" t="n">
        <v>863.17</v>
      </c>
      <c r="U158" t="n">
        <v>0.75</v>
      </c>
      <c r="V158" t="n">
        <v>0.77</v>
      </c>
      <c r="W158" t="n">
        <v>0.11</v>
      </c>
      <c r="X158" t="n">
        <v>0.04</v>
      </c>
      <c r="Y158" t="n">
        <v>1</v>
      </c>
      <c r="Z158" t="n">
        <v>10</v>
      </c>
      <c r="AA158" t="n">
        <v>251.4588045525082</v>
      </c>
      <c r="AB158" t="n">
        <v>344.0570299680916</v>
      </c>
      <c r="AC158" t="n">
        <v>311.2207099151139</v>
      </c>
      <c r="AD158" t="n">
        <v>251458.8045525082</v>
      </c>
      <c r="AE158" t="n">
        <v>344057.0299680916</v>
      </c>
      <c r="AF158" t="n">
        <v>3.501081084117484e-06</v>
      </c>
      <c r="AG158" t="n">
        <v>9.314236111111111</v>
      </c>
      <c r="AH158" t="n">
        <v>311220.7099151139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4.7588</v>
      </c>
      <c r="E2" t="n">
        <v>21.01</v>
      </c>
      <c r="F2" t="n">
        <v>10.68</v>
      </c>
      <c r="G2" t="n">
        <v>4.68</v>
      </c>
      <c r="H2" t="n">
        <v>0.06</v>
      </c>
      <c r="I2" t="n">
        <v>137</v>
      </c>
      <c r="J2" t="n">
        <v>285.18</v>
      </c>
      <c r="K2" t="n">
        <v>61.2</v>
      </c>
      <c r="L2" t="n">
        <v>1</v>
      </c>
      <c r="M2" t="n">
        <v>135</v>
      </c>
      <c r="N2" t="n">
        <v>77.98</v>
      </c>
      <c r="O2" t="n">
        <v>35406.83</v>
      </c>
      <c r="P2" t="n">
        <v>189.03</v>
      </c>
      <c r="Q2" t="n">
        <v>198.12</v>
      </c>
      <c r="R2" t="n">
        <v>115.81</v>
      </c>
      <c r="S2" t="n">
        <v>21.27</v>
      </c>
      <c r="T2" t="n">
        <v>43908.9</v>
      </c>
      <c r="U2" t="n">
        <v>0.18</v>
      </c>
      <c r="V2" t="n">
        <v>0.57</v>
      </c>
      <c r="W2" t="n">
        <v>0.32</v>
      </c>
      <c r="X2" t="n">
        <v>2.83</v>
      </c>
      <c r="Y2" t="n">
        <v>1</v>
      </c>
      <c r="Z2" t="n">
        <v>10</v>
      </c>
      <c r="AA2" t="n">
        <v>598.6691692865435</v>
      </c>
      <c r="AB2" t="n">
        <v>819.125568837574</v>
      </c>
      <c r="AC2" t="n">
        <v>740.9493741976717</v>
      </c>
      <c r="AD2" t="n">
        <v>598669.1692865435</v>
      </c>
      <c r="AE2" t="n">
        <v>819125.568837574</v>
      </c>
      <c r="AF2" t="n">
        <v>1.698059300157662e-06</v>
      </c>
      <c r="AG2" t="n">
        <v>18.23784722222222</v>
      </c>
      <c r="AH2" t="n">
        <v>740949.3741976717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5.4405</v>
      </c>
      <c r="E3" t="n">
        <v>18.38</v>
      </c>
      <c r="F3" t="n">
        <v>9.93</v>
      </c>
      <c r="G3" t="n">
        <v>5.84</v>
      </c>
      <c r="H3" t="n">
        <v>0.08</v>
      </c>
      <c r="I3" t="n">
        <v>102</v>
      </c>
      <c r="J3" t="n">
        <v>285.68</v>
      </c>
      <c r="K3" t="n">
        <v>61.2</v>
      </c>
      <c r="L3" t="n">
        <v>1.25</v>
      </c>
      <c r="M3" t="n">
        <v>100</v>
      </c>
      <c r="N3" t="n">
        <v>78.23999999999999</v>
      </c>
      <c r="O3" t="n">
        <v>35468.6</v>
      </c>
      <c r="P3" t="n">
        <v>175.69</v>
      </c>
      <c r="Q3" t="n">
        <v>198.1</v>
      </c>
      <c r="R3" t="n">
        <v>92.36</v>
      </c>
      <c r="S3" t="n">
        <v>21.27</v>
      </c>
      <c r="T3" t="n">
        <v>32359.49</v>
      </c>
      <c r="U3" t="n">
        <v>0.23</v>
      </c>
      <c r="V3" t="n">
        <v>0.61</v>
      </c>
      <c r="W3" t="n">
        <v>0.27</v>
      </c>
      <c r="X3" t="n">
        <v>2.08</v>
      </c>
      <c r="Y3" t="n">
        <v>1</v>
      </c>
      <c r="Z3" t="n">
        <v>10</v>
      </c>
      <c r="AA3" t="n">
        <v>511.5975660034538</v>
      </c>
      <c r="AB3" t="n">
        <v>699.9903598976213</v>
      </c>
      <c r="AC3" t="n">
        <v>633.1842623916319</v>
      </c>
      <c r="AD3" t="n">
        <v>511597.5660034538</v>
      </c>
      <c r="AE3" t="n">
        <v>699990.3598976212</v>
      </c>
      <c r="AF3" t="n">
        <v>1.941306972872943e-06</v>
      </c>
      <c r="AG3" t="n">
        <v>15.95486111111111</v>
      </c>
      <c r="AH3" t="n">
        <v>633184.262391632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5.956</v>
      </c>
      <c r="E4" t="n">
        <v>16.79</v>
      </c>
      <c r="F4" t="n">
        <v>9.48</v>
      </c>
      <c r="G4" t="n">
        <v>7.02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167.46</v>
      </c>
      <c r="Q4" t="n">
        <v>198.1</v>
      </c>
      <c r="R4" t="n">
        <v>78.06</v>
      </c>
      <c r="S4" t="n">
        <v>21.27</v>
      </c>
      <c r="T4" t="n">
        <v>25311.28</v>
      </c>
      <c r="U4" t="n">
        <v>0.27</v>
      </c>
      <c r="V4" t="n">
        <v>0.64</v>
      </c>
      <c r="W4" t="n">
        <v>0.23</v>
      </c>
      <c r="X4" t="n">
        <v>1.62</v>
      </c>
      <c r="Y4" t="n">
        <v>1</v>
      </c>
      <c r="Z4" t="n">
        <v>10</v>
      </c>
      <c r="AA4" t="n">
        <v>459.4479742520512</v>
      </c>
      <c r="AB4" t="n">
        <v>628.6369877857379</v>
      </c>
      <c r="AC4" t="n">
        <v>568.6407559690201</v>
      </c>
      <c r="AD4" t="n">
        <v>459447.9742520512</v>
      </c>
      <c r="AE4" t="n">
        <v>628636.987785738</v>
      </c>
      <c r="AF4" t="n">
        <v>2.12525031346958e-06</v>
      </c>
      <c r="AG4" t="n">
        <v>14.57465277777778</v>
      </c>
      <c r="AH4" t="n">
        <v>568640.7559690201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6.3213</v>
      </c>
      <c r="E5" t="n">
        <v>15.82</v>
      </c>
      <c r="F5" t="n">
        <v>9.210000000000001</v>
      </c>
      <c r="G5" t="n">
        <v>8.119999999999999</v>
      </c>
      <c r="H5" t="n">
        <v>0.11</v>
      </c>
      <c r="I5" t="n">
        <v>68</v>
      </c>
      <c r="J5" t="n">
        <v>286.69</v>
      </c>
      <c r="K5" t="n">
        <v>61.2</v>
      </c>
      <c r="L5" t="n">
        <v>1.75</v>
      </c>
      <c r="M5" t="n">
        <v>66</v>
      </c>
      <c r="N5" t="n">
        <v>78.73999999999999</v>
      </c>
      <c r="O5" t="n">
        <v>35592.57</v>
      </c>
      <c r="P5" t="n">
        <v>162.6</v>
      </c>
      <c r="Q5" t="n">
        <v>198.1</v>
      </c>
      <c r="R5" t="n">
        <v>69.26000000000001</v>
      </c>
      <c r="S5" t="n">
        <v>21.27</v>
      </c>
      <c r="T5" t="n">
        <v>20977.56</v>
      </c>
      <c r="U5" t="n">
        <v>0.31</v>
      </c>
      <c r="V5" t="n">
        <v>0.66</v>
      </c>
      <c r="W5" t="n">
        <v>0.22</v>
      </c>
      <c r="X5" t="n">
        <v>1.35</v>
      </c>
      <c r="Y5" t="n">
        <v>1</v>
      </c>
      <c r="Z5" t="n">
        <v>10</v>
      </c>
      <c r="AA5" t="n">
        <v>420.1231413270031</v>
      </c>
      <c r="AB5" t="n">
        <v>574.8310164885008</v>
      </c>
      <c r="AC5" t="n">
        <v>519.9699510552363</v>
      </c>
      <c r="AD5" t="n">
        <v>420123.1413270031</v>
      </c>
      <c r="AE5" t="n">
        <v>574831.0164885009</v>
      </c>
      <c r="AF5" t="n">
        <v>2.255598523595577e-06</v>
      </c>
      <c r="AG5" t="n">
        <v>13.73263888888889</v>
      </c>
      <c r="AH5" t="n">
        <v>519969.9510552363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6.6342</v>
      </c>
      <c r="E6" t="n">
        <v>15.07</v>
      </c>
      <c r="F6" t="n">
        <v>9</v>
      </c>
      <c r="G6" t="n">
        <v>9.31</v>
      </c>
      <c r="H6" t="n">
        <v>0.12</v>
      </c>
      <c r="I6" t="n">
        <v>58</v>
      </c>
      <c r="J6" t="n">
        <v>287.19</v>
      </c>
      <c r="K6" t="n">
        <v>61.2</v>
      </c>
      <c r="L6" t="n">
        <v>2</v>
      </c>
      <c r="M6" t="n">
        <v>56</v>
      </c>
      <c r="N6" t="n">
        <v>78.98999999999999</v>
      </c>
      <c r="O6" t="n">
        <v>35654.65</v>
      </c>
      <c r="P6" t="n">
        <v>158.85</v>
      </c>
      <c r="Q6" t="n">
        <v>198.1</v>
      </c>
      <c r="R6" t="n">
        <v>63.01</v>
      </c>
      <c r="S6" t="n">
        <v>21.27</v>
      </c>
      <c r="T6" t="n">
        <v>17901.88</v>
      </c>
      <c r="U6" t="n">
        <v>0.34</v>
      </c>
      <c r="V6" t="n">
        <v>0.68</v>
      </c>
      <c r="W6" t="n">
        <v>0.2</v>
      </c>
      <c r="X6" t="n">
        <v>1.14</v>
      </c>
      <c r="Y6" t="n">
        <v>1</v>
      </c>
      <c r="Z6" t="n">
        <v>10</v>
      </c>
      <c r="AA6" t="n">
        <v>396.252677458806</v>
      </c>
      <c r="AB6" t="n">
        <v>542.170394733491</v>
      </c>
      <c r="AC6" t="n">
        <v>490.4264132010541</v>
      </c>
      <c r="AD6" t="n">
        <v>396252.677458806</v>
      </c>
      <c r="AE6" t="n">
        <v>542170.394733491</v>
      </c>
      <c r="AF6" t="n">
        <v>2.367249098324359e-06</v>
      </c>
      <c r="AG6" t="n">
        <v>13.08159722222222</v>
      </c>
      <c r="AH6" t="n">
        <v>490426.413201054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6.8717</v>
      </c>
      <c r="E7" t="n">
        <v>14.55</v>
      </c>
      <c r="F7" t="n">
        <v>8.859999999999999</v>
      </c>
      <c r="G7" t="n">
        <v>10.42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156.26</v>
      </c>
      <c r="Q7" t="n">
        <v>198.05</v>
      </c>
      <c r="R7" t="n">
        <v>58.38</v>
      </c>
      <c r="S7" t="n">
        <v>21.27</v>
      </c>
      <c r="T7" t="n">
        <v>15622.87</v>
      </c>
      <c r="U7" t="n">
        <v>0.36</v>
      </c>
      <c r="V7" t="n">
        <v>0.6899999999999999</v>
      </c>
      <c r="W7" t="n">
        <v>0.19</v>
      </c>
      <c r="X7" t="n">
        <v>1</v>
      </c>
      <c r="Y7" t="n">
        <v>1</v>
      </c>
      <c r="Z7" t="n">
        <v>10</v>
      </c>
      <c r="AA7" t="n">
        <v>387.4036076734284</v>
      </c>
      <c r="AB7" t="n">
        <v>530.0627070597312</v>
      </c>
      <c r="AC7" t="n">
        <v>479.4742662456315</v>
      </c>
      <c r="AD7" t="n">
        <v>387403.6076734284</v>
      </c>
      <c r="AE7" t="n">
        <v>530062.7070597312</v>
      </c>
      <c r="AF7" t="n">
        <v>2.451995060286923e-06</v>
      </c>
      <c r="AG7" t="n">
        <v>12.63020833333333</v>
      </c>
      <c r="AH7" t="n">
        <v>479474.2662456315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7.0496</v>
      </c>
      <c r="E8" t="n">
        <v>14.19</v>
      </c>
      <c r="F8" t="n">
        <v>8.76</v>
      </c>
      <c r="G8" t="n">
        <v>11.42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154.48</v>
      </c>
      <c r="Q8" t="n">
        <v>198.08</v>
      </c>
      <c r="R8" t="n">
        <v>55.32</v>
      </c>
      <c r="S8" t="n">
        <v>21.27</v>
      </c>
      <c r="T8" t="n">
        <v>14119.17</v>
      </c>
      <c r="U8" t="n">
        <v>0.38</v>
      </c>
      <c r="V8" t="n">
        <v>0.6899999999999999</v>
      </c>
      <c r="W8" t="n">
        <v>0.18</v>
      </c>
      <c r="X8" t="n">
        <v>0.9</v>
      </c>
      <c r="Y8" t="n">
        <v>1</v>
      </c>
      <c r="Z8" t="n">
        <v>10</v>
      </c>
      <c r="AA8" t="n">
        <v>370.4085184889479</v>
      </c>
      <c r="AB8" t="n">
        <v>506.8092762671063</v>
      </c>
      <c r="AC8" t="n">
        <v>458.4401102514596</v>
      </c>
      <c r="AD8" t="n">
        <v>370408.5184889479</v>
      </c>
      <c r="AE8" t="n">
        <v>506809.2762671063</v>
      </c>
      <c r="AF8" t="n">
        <v>2.51547424611067e-06</v>
      </c>
      <c r="AG8" t="n">
        <v>12.31770833333333</v>
      </c>
      <c r="AH8" t="n">
        <v>458440.1102514596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7.2471</v>
      </c>
      <c r="E9" t="n">
        <v>13.8</v>
      </c>
      <c r="F9" t="n">
        <v>8.640000000000001</v>
      </c>
      <c r="G9" t="n">
        <v>12.64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152.33</v>
      </c>
      <c r="Q9" t="n">
        <v>198.07</v>
      </c>
      <c r="R9" t="n">
        <v>51.64</v>
      </c>
      <c r="S9" t="n">
        <v>21.27</v>
      </c>
      <c r="T9" t="n">
        <v>12302.89</v>
      </c>
      <c r="U9" t="n">
        <v>0.41</v>
      </c>
      <c r="V9" t="n">
        <v>0.7</v>
      </c>
      <c r="W9" t="n">
        <v>0.17</v>
      </c>
      <c r="X9" t="n">
        <v>0.79</v>
      </c>
      <c r="Y9" t="n">
        <v>1</v>
      </c>
      <c r="Z9" t="n">
        <v>10</v>
      </c>
      <c r="AA9" t="n">
        <v>363.7814366877117</v>
      </c>
      <c r="AB9" t="n">
        <v>497.74181058044</v>
      </c>
      <c r="AC9" t="n">
        <v>450.2380307636607</v>
      </c>
      <c r="AD9" t="n">
        <v>363781.4366877117</v>
      </c>
      <c r="AE9" t="n">
        <v>497741.81058044</v>
      </c>
      <c r="AF9" t="n">
        <v>2.585947203953222e-06</v>
      </c>
      <c r="AG9" t="n">
        <v>11.97916666666667</v>
      </c>
      <c r="AH9" t="n">
        <v>450238.0307636607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7.4503</v>
      </c>
      <c r="E10" t="n">
        <v>13.42</v>
      </c>
      <c r="F10" t="n">
        <v>8.48</v>
      </c>
      <c r="G10" t="n">
        <v>13.75</v>
      </c>
      <c r="H10" t="n">
        <v>0.18</v>
      </c>
      <c r="I10" t="n">
        <v>37</v>
      </c>
      <c r="J10" t="n">
        <v>289.21</v>
      </c>
      <c r="K10" t="n">
        <v>61.2</v>
      </c>
      <c r="L10" t="n">
        <v>3</v>
      </c>
      <c r="M10" t="n">
        <v>35</v>
      </c>
      <c r="N10" t="n">
        <v>80.02</v>
      </c>
      <c r="O10" t="n">
        <v>35903.99</v>
      </c>
      <c r="P10" t="n">
        <v>149.41</v>
      </c>
      <c r="Q10" t="n">
        <v>198.06</v>
      </c>
      <c r="R10" t="n">
        <v>46.25</v>
      </c>
      <c r="S10" t="n">
        <v>21.27</v>
      </c>
      <c r="T10" t="n">
        <v>9625.93</v>
      </c>
      <c r="U10" t="n">
        <v>0.46</v>
      </c>
      <c r="V10" t="n">
        <v>0.72</v>
      </c>
      <c r="W10" t="n">
        <v>0.17</v>
      </c>
      <c r="X10" t="n">
        <v>0.63</v>
      </c>
      <c r="Y10" t="n">
        <v>1</v>
      </c>
      <c r="Z10" t="n">
        <v>10</v>
      </c>
      <c r="AA10" t="n">
        <v>345.9716551210824</v>
      </c>
      <c r="AB10" t="n">
        <v>473.373681728868</v>
      </c>
      <c r="AC10" t="n">
        <v>428.195561928799</v>
      </c>
      <c r="AD10" t="n">
        <v>345971.6551210824</v>
      </c>
      <c r="AE10" t="n">
        <v>473373.6817288679</v>
      </c>
      <c r="AF10" t="n">
        <v>2.658454064882876e-06</v>
      </c>
      <c r="AG10" t="n">
        <v>11.64930555555556</v>
      </c>
      <c r="AH10" t="n">
        <v>428195.561928799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7.4499</v>
      </c>
      <c r="E11" t="n">
        <v>13.42</v>
      </c>
      <c r="F11" t="n">
        <v>8.59</v>
      </c>
      <c r="G11" t="n">
        <v>14.72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151.32</v>
      </c>
      <c r="Q11" t="n">
        <v>198.09</v>
      </c>
      <c r="R11" t="n">
        <v>51.17</v>
      </c>
      <c r="S11" t="n">
        <v>21.27</v>
      </c>
      <c r="T11" t="n">
        <v>12098.3</v>
      </c>
      <c r="U11" t="n">
        <v>0.42</v>
      </c>
      <c r="V11" t="n">
        <v>0.71</v>
      </c>
      <c r="W11" t="n">
        <v>0.14</v>
      </c>
      <c r="X11" t="n">
        <v>0.73</v>
      </c>
      <c r="Y11" t="n">
        <v>1</v>
      </c>
      <c r="Z11" t="n">
        <v>10</v>
      </c>
      <c r="AA11" t="n">
        <v>347.8408807527092</v>
      </c>
      <c r="AB11" t="n">
        <v>475.9312387024744</v>
      </c>
      <c r="AC11" t="n">
        <v>430.5090292543982</v>
      </c>
      <c r="AD11" t="n">
        <v>347840.8807527092</v>
      </c>
      <c r="AE11" t="n">
        <v>475931.2387024744</v>
      </c>
      <c r="AF11" t="n">
        <v>2.658311334841676e-06</v>
      </c>
      <c r="AG11" t="n">
        <v>11.64930555555556</v>
      </c>
      <c r="AH11" t="n">
        <v>430509.0292543983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7.5774</v>
      </c>
      <c r="E12" t="n">
        <v>13.2</v>
      </c>
      <c r="F12" t="n">
        <v>8.52</v>
      </c>
      <c r="G12" t="n">
        <v>15.98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150.14</v>
      </c>
      <c r="Q12" t="n">
        <v>198.05</v>
      </c>
      <c r="R12" t="n">
        <v>48.31</v>
      </c>
      <c r="S12" t="n">
        <v>21.27</v>
      </c>
      <c r="T12" t="n">
        <v>10683.79</v>
      </c>
      <c r="U12" t="n">
        <v>0.44</v>
      </c>
      <c r="V12" t="n">
        <v>0.71</v>
      </c>
      <c r="W12" t="n">
        <v>0.16</v>
      </c>
      <c r="X12" t="n">
        <v>0.67</v>
      </c>
      <c r="Y12" t="n">
        <v>1</v>
      </c>
      <c r="Z12" t="n">
        <v>10</v>
      </c>
      <c r="AA12" t="n">
        <v>344.0586058490996</v>
      </c>
      <c r="AB12" t="n">
        <v>470.7561633171636</v>
      </c>
      <c r="AC12" t="n">
        <v>425.8278558005975</v>
      </c>
      <c r="AD12" t="n">
        <v>344058.6058490996</v>
      </c>
      <c r="AE12" t="n">
        <v>470756.1633171636</v>
      </c>
      <c r="AF12" t="n">
        <v>2.703806535474209e-06</v>
      </c>
      <c r="AG12" t="n">
        <v>11.45833333333333</v>
      </c>
      <c r="AH12" t="n">
        <v>425827.8558005975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7.6807</v>
      </c>
      <c r="E13" t="n">
        <v>13.02</v>
      </c>
      <c r="F13" t="n">
        <v>8.449999999999999</v>
      </c>
      <c r="G13" t="n">
        <v>16.91</v>
      </c>
      <c r="H13" t="n">
        <v>0.23</v>
      </c>
      <c r="I13" t="n">
        <v>30</v>
      </c>
      <c r="J13" t="n">
        <v>290.74</v>
      </c>
      <c r="K13" t="n">
        <v>61.2</v>
      </c>
      <c r="L13" t="n">
        <v>3.75</v>
      </c>
      <c r="M13" t="n">
        <v>28</v>
      </c>
      <c r="N13" t="n">
        <v>80.79000000000001</v>
      </c>
      <c r="O13" t="n">
        <v>36092.1</v>
      </c>
      <c r="P13" t="n">
        <v>148.82</v>
      </c>
      <c r="Q13" t="n">
        <v>198.09</v>
      </c>
      <c r="R13" t="n">
        <v>45.99</v>
      </c>
      <c r="S13" t="n">
        <v>21.27</v>
      </c>
      <c r="T13" t="n">
        <v>9531.440000000001</v>
      </c>
      <c r="U13" t="n">
        <v>0.46</v>
      </c>
      <c r="V13" t="n">
        <v>0.72</v>
      </c>
      <c r="W13" t="n">
        <v>0.15</v>
      </c>
      <c r="X13" t="n">
        <v>0.6</v>
      </c>
      <c r="Y13" t="n">
        <v>1</v>
      </c>
      <c r="Z13" t="n">
        <v>10</v>
      </c>
      <c r="AA13" t="n">
        <v>340.907862589655</v>
      </c>
      <c r="AB13" t="n">
        <v>466.445177388609</v>
      </c>
      <c r="AC13" t="n">
        <v>421.9283043185575</v>
      </c>
      <c r="AD13" t="n">
        <v>340907.862589655</v>
      </c>
      <c r="AE13" t="n">
        <v>466445.177388609</v>
      </c>
      <c r="AF13" t="n">
        <v>2.740666568614137e-06</v>
      </c>
      <c r="AG13" t="n">
        <v>11.30208333333333</v>
      </c>
      <c r="AH13" t="n">
        <v>421928.3043185575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7.7713</v>
      </c>
      <c r="E14" t="n">
        <v>12.87</v>
      </c>
      <c r="F14" t="n">
        <v>8.41</v>
      </c>
      <c r="G14" t="n">
        <v>18.02</v>
      </c>
      <c r="H14" t="n">
        <v>0.24</v>
      </c>
      <c r="I14" t="n">
        <v>28</v>
      </c>
      <c r="J14" t="n">
        <v>291.25</v>
      </c>
      <c r="K14" t="n">
        <v>61.2</v>
      </c>
      <c r="L14" t="n">
        <v>4</v>
      </c>
      <c r="M14" t="n">
        <v>26</v>
      </c>
      <c r="N14" t="n">
        <v>81.05</v>
      </c>
      <c r="O14" t="n">
        <v>36155.02</v>
      </c>
      <c r="P14" t="n">
        <v>148.04</v>
      </c>
      <c r="Q14" t="n">
        <v>198.12</v>
      </c>
      <c r="R14" t="n">
        <v>44.62</v>
      </c>
      <c r="S14" t="n">
        <v>21.27</v>
      </c>
      <c r="T14" t="n">
        <v>8859.84</v>
      </c>
      <c r="U14" t="n">
        <v>0.48</v>
      </c>
      <c r="V14" t="n">
        <v>0.72</v>
      </c>
      <c r="W14" t="n">
        <v>0.15</v>
      </c>
      <c r="X14" t="n">
        <v>0.5600000000000001</v>
      </c>
      <c r="Y14" t="n">
        <v>1</v>
      </c>
      <c r="Z14" t="n">
        <v>10</v>
      </c>
      <c r="AA14" t="n">
        <v>327.7125946789173</v>
      </c>
      <c r="AB14" t="n">
        <v>448.3908296990026</v>
      </c>
      <c r="AC14" t="n">
        <v>405.5970382330109</v>
      </c>
      <c r="AD14" t="n">
        <v>327712.5946789173</v>
      </c>
      <c r="AE14" t="n">
        <v>448390.8296990026</v>
      </c>
      <c r="AF14" t="n">
        <v>2.772994922945961e-06</v>
      </c>
      <c r="AG14" t="n">
        <v>11.171875</v>
      </c>
      <c r="AH14" t="n">
        <v>405597.038233011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7.8615</v>
      </c>
      <c r="E15" t="n">
        <v>12.72</v>
      </c>
      <c r="F15" t="n">
        <v>8.369999999999999</v>
      </c>
      <c r="G15" t="n">
        <v>19.32</v>
      </c>
      <c r="H15" t="n">
        <v>0.26</v>
      </c>
      <c r="I15" t="n">
        <v>26</v>
      </c>
      <c r="J15" t="n">
        <v>291.76</v>
      </c>
      <c r="K15" t="n">
        <v>61.2</v>
      </c>
      <c r="L15" t="n">
        <v>4.25</v>
      </c>
      <c r="M15" t="n">
        <v>24</v>
      </c>
      <c r="N15" t="n">
        <v>81.31</v>
      </c>
      <c r="O15" t="n">
        <v>36218.04</v>
      </c>
      <c r="P15" t="n">
        <v>147.29</v>
      </c>
      <c r="Q15" t="n">
        <v>198.07</v>
      </c>
      <c r="R15" t="n">
        <v>43.41</v>
      </c>
      <c r="S15" t="n">
        <v>21.27</v>
      </c>
      <c r="T15" t="n">
        <v>8264.940000000001</v>
      </c>
      <c r="U15" t="n">
        <v>0.49</v>
      </c>
      <c r="V15" t="n">
        <v>0.73</v>
      </c>
      <c r="W15" t="n">
        <v>0.15</v>
      </c>
      <c r="X15" t="n">
        <v>0.52</v>
      </c>
      <c r="Y15" t="n">
        <v>1</v>
      </c>
      <c r="Z15" t="n">
        <v>10</v>
      </c>
      <c r="AA15" t="n">
        <v>325.4512542425859</v>
      </c>
      <c r="AB15" t="n">
        <v>445.2967639507149</v>
      </c>
      <c r="AC15" t="n">
        <v>402.7982657771913</v>
      </c>
      <c r="AD15" t="n">
        <v>325451.254242586</v>
      </c>
      <c r="AE15" t="n">
        <v>445296.7639507149</v>
      </c>
      <c r="AF15" t="n">
        <v>2.805180547236585e-06</v>
      </c>
      <c r="AG15" t="n">
        <v>11.04166666666667</v>
      </c>
      <c r="AH15" t="n">
        <v>402798.2657771913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7.9126</v>
      </c>
      <c r="E16" t="n">
        <v>12.64</v>
      </c>
      <c r="F16" t="n">
        <v>8.34</v>
      </c>
      <c r="G16" t="n">
        <v>20.02</v>
      </c>
      <c r="H16" t="n">
        <v>0.27</v>
      </c>
      <c r="I16" t="n">
        <v>25</v>
      </c>
      <c r="J16" t="n">
        <v>292.27</v>
      </c>
      <c r="K16" t="n">
        <v>61.2</v>
      </c>
      <c r="L16" t="n">
        <v>4.5</v>
      </c>
      <c r="M16" t="n">
        <v>23</v>
      </c>
      <c r="N16" t="n">
        <v>81.56999999999999</v>
      </c>
      <c r="O16" t="n">
        <v>36281.16</v>
      </c>
      <c r="P16" t="n">
        <v>146.73</v>
      </c>
      <c r="Q16" t="n">
        <v>198.05</v>
      </c>
      <c r="R16" t="n">
        <v>42.5</v>
      </c>
      <c r="S16" t="n">
        <v>21.27</v>
      </c>
      <c r="T16" t="n">
        <v>7813.92</v>
      </c>
      <c r="U16" t="n">
        <v>0.5</v>
      </c>
      <c r="V16" t="n">
        <v>0.73</v>
      </c>
      <c r="W16" t="n">
        <v>0.15</v>
      </c>
      <c r="X16" t="n">
        <v>0.49</v>
      </c>
      <c r="Y16" t="n">
        <v>1</v>
      </c>
      <c r="Z16" t="n">
        <v>10</v>
      </c>
      <c r="AA16" t="n">
        <v>323.9002355407393</v>
      </c>
      <c r="AB16" t="n">
        <v>443.1745917367324</v>
      </c>
      <c r="AC16" t="n">
        <v>400.878630700824</v>
      </c>
      <c r="AD16" t="n">
        <v>323900.2355407393</v>
      </c>
      <c r="AE16" t="n">
        <v>443174.5917367324</v>
      </c>
      <c r="AF16" t="n">
        <v>2.823414309999899e-06</v>
      </c>
      <c r="AG16" t="n">
        <v>10.97222222222222</v>
      </c>
      <c r="AH16" t="n">
        <v>400878.630700824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8.0069</v>
      </c>
      <c r="E17" t="n">
        <v>12.49</v>
      </c>
      <c r="F17" t="n">
        <v>8.300000000000001</v>
      </c>
      <c r="G17" t="n">
        <v>21.65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145.89</v>
      </c>
      <c r="Q17" t="n">
        <v>198.07</v>
      </c>
      <c r="R17" t="n">
        <v>41.26</v>
      </c>
      <c r="S17" t="n">
        <v>21.27</v>
      </c>
      <c r="T17" t="n">
        <v>7201.2</v>
      </c>
      <c r="U17" t="n">
        <v>0.52</v>
      </c>
      <c r="V17" t="n">
        <v>0.73</v>
      </c>
      <c r="W17" t="n">
        <v>0.14</v>
      </c>
      <c r="X17" t="n">
        <v>0.45</v>
      </c>
      <c r="Y17" t="n">
        <v>1</v>
      </c>
      <c r="Z17" t="n">
        <v>10</v>
      </c>
      <c r="AA17" t="n">
        <v>321.5910993592659</v>
      </c>
      <c r="AB17" t="n">
        <v>440.0151297413419</v>
      </c>
      <c r="AC17" t="n">
        <v>398.0207033239408</v>
      </c>
      <c r="AD17" t="n">
        <v>321591.0993592659</v>
      </c>
      <c r="AE17" t="n">
        <v>440015.1297413419</v>
      </c>
      <c r="AF17" t="n">
        <v>2.857062917212824e-06</v>
      </c>
      <c r="AG17" t="n">
        <v>10.84201388888889</v>
      </c>
      <c r="AH17" t="n">
        <v>398020.7033239408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8.0578</v>
      </c>
      <c r="E18" t="n">
        <v>12.41</v>
      </c>
      <c r="F18" t="n">
        <v>8.279999999999999</v>
      </c>
      <c r="G18" t="n">
        <v>22.57</v>
      </c>
      <c r="H18" t="n">
        <v>0.3</v>
      </c>
      <c r="I18" t="n">
        <v>22</v>
      </c>
      <c r="J18" t="n">
        <v>293.3</v>
      </c>
      <c r="K18" t="n">
        <v>61.2</v>
      </c>
      <c r="L18" t="n">
        <v>5</v>
      </c>
      <c r="M18" t="n">
        <v>20</v>
      </c>
      <c r="N18" t="n">
        <v>82.09999999999999</v>
      </c>
      <c r="O18" t="n">
        <v>36407.75</v>
      </c>
      <c r="P18" t="n">
        <v>145.5</v>
      </c>
      <c r="Q18" t="n">
        <v>198.13</v>
      </c>
      <c r="R18" t="n">
        <v>40.37</v>
      </c>
      <c r="S18" t="n">
        <v>21.27</v>
      </c>
      <c r="T18" t="n">
        <v>6764.79</v>
      </c>
      <c r="U18" t="n">
        <v>0.53</v>
      </c>
      <c r="V18" t="n">
        <v>0.73</v>
      </c>
      <c r="W18" t="n">
        <v>0.14</v>
      </c>
      <c r="X18" t="n">
        <v>0.42</v>
      </c>
      <c r="Y18" t="n">
        <v>1</v>
      </c>
      <c r="Z18" t="n">
        <v>10</v>
      </c>
      <c r="AA18" t="n">
        <v>320.416218569122</v>
      </c>
      <c r="AB18" t="n">
        <v>438.4076060121847</v>
      </c>
      <c r="AC18" t="n">
        <v>396.5665994033205</v>
      </c>
      <c r="AD18" t="n">
        <v>320416.218569122</v>
      </c>
      <c r="AE18" t="n">
        <v>438407.6060121846</v>
      </c>
      <c r="AF18" t="n">
        <v>2.875225314955538e-06</v>
      </c>
      <c r="AG18" t="n">
        <v>10.77256944444444</v>
      </c>
      <c r="AH18" t="n">
        <v>396566.5994033205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8.107900000000001</v>
      </c>
      <c r="E19" t="n">
        <v>12.33</v>
      </c>
      <c r="F19" t="n">
        <v>8.25</v>
      </c>
      <c r="G19" t="n">
        <v>23.58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145.04</v>
      </c>
      <c r="Q19" t="n">
        <v>198.06</v>
      </c>
      <c r="R19" t="n">
        <v>39.69</v>
      </c>
      <c r="S19" t="n">
        <v>21.27</v>
      </c>
      <c r="T19" t="n">
        <v>6430.28</v>
      </c>
      <c r="U19" t="n">
        <v>0.54</v>
      </c>
      <c r="V19" t="n">
        <v>0.74</v>
      </c>
      <c r="W19" t="n">
        <v>0.14</v>
      </c>
      <c r="X19" t="n">
        <v>0.4</v>
      </c>
      <c r="Y19" t="n">
        <v>1</v>
      </c>
      <c r="Z19" t="n">
        <v>10</v>
      </c>
      <c r="AA19" t="n">
        <v>319.1829422205846</v>
      </c>
      <c r="AB19" t="n">
        <v>436.7201829038033</v>
      </c>
      <c r="AC19" t="n">
        <v>395.0402215880899</v>
      </c>
      <c r="AD19" t="n">
        <v>319182.9422205846</v>
      </c>
      <c r="AE19" t="n">
        <v>436720.1829038034</v>
      </c>
      <c r="AF19" t="n">
        <v>2.893102252615851e-06</v>
      </c>
      <c r="AG19" t="n">
        <v>10.703125</v>
      </c>
      <c r="AH19" t="n">
        <v>395040.2215880899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8.161199999999999</v>
      </c>
      <c r="E20" t="n">
        <v>12.25</v>
      </c>
      <c r="F20" t="n">
        <v>8.23</v>
      </c>
      <c r="G20" t="n">
        <v>24.68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144.46</v>
      </c>
      <c r="Q20" t="n">
        <v>198.05</v>
      </c>
      <c r="R20" t="n">
        <v>38.92</v>
      </c>
      <c r="S20" t="n">
        <v>21.27</v>
      </c>
      <c r="T20" t="n">
        <v>6046.61</v>
      </c>
      <c r="U20" t="n">
        <v>0.55</v>
      </c>
      <c r="V20" t="n">
        <v>0.74</v>
      </c>
      <c r="W20" t="n">
        <v>0.14</v>
      </c>
      <c r="X20" t="n">
        <v>0.37</v>
      </c>
      <c r="Y20" t="n">
        <v>1</v>
      </c>
      <c r="Z20" t="n">
        <v>10</v>
      </c>
      <c r="AA20" t="n">
        <v>317.873195918642</v>
      </c>
      <c r="AB20" t="n">
        <v>434.9281302315566</v>
      </c>
      <c r="AC20" t="n">
        <v>393.4191999077207</v>
      </c>
      <c r="AD20" t="n">
        <v>317873.1959186419</v>
      </c>
      <c r="AE20" t="n">
        <v>434928.1302315566</v>
      </c>
      <c r="AF20" t="n">
        <v>2.912121030605764e-06</v>
      </c>
      <c r="AG20" t="n">
        <v>10.63368055555556</v>
      </c>
      <c r="AH20" t="n">
        <v>393419.1999077207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8.2166</v>
      </c>
      <c r="E21" t="n">
        <v>12.17</v>
      </c>
      <c r="F21" t="n">
        <v>8.199999999999999</v>
      </c>
      <c r="G21" t="n">
        <v>25.89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143.87</v>
      </c>
      <c r="Q21" t="n">
        <v>198.05</v>
      </c>
      <c r="R21" t="n">
        <v>37.85</v>
      </c>
      <c r="S21" t="n">
        <v>21.27</v>
      </c>
      <c r="T21" t="n">
        <v>5518.77</v>
      </c>
      <c r="U21" t="n">
        <v>0.5600000000000001</v>
      </c>
      <c r="V21" t="n">
        <v>0.74</v>
      </c>
      <c r="W21" t="n">
        <v>0.14</v>
      </c>
      <c r="X21" t="n">
        <v>0.34</v>
      </c>
      <c r="Y21" t="n">
        <v>1</v>
      </c>
      <c r="Z21" t="n">
        <v>10</v>
      </c>
      <c r="AA21" t="n">
        <v>316.5029662902326</v>
      </c>
      <c r="AB21" t="n">
        <v>433.0533216037022</v>
      </c>
      <c r="AC21" t="n">
        <v>391.7233203839982</v>
      </c>
      <c r="AD21" t="n">
        <v>316502.9662902326</v>
      </c>
      <c r="AE21" t="n">
        <v>433053.3216037021</v>
      </c>
      <c r="AF21" t="n">
        <v>2.931889141311979e-06</v>
      </c>
      <c r="AG21" t="n">
        <v>10.56423611111111</v>
      </c>
      <c r="AH21" t="n">
        <v>391723.3203839982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8.3116</v>
      </c>
      <c r="E22" t="n">
        <v>12.03</v>
      </c>
      <c r="F22" t="n">
        <v>8.109999999999999</v>
      </c>
      <c r="G22" t="n">
        <v>27.04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142.35</v>
      </c>
      <c r="Q22" t="n">
        <v>198.07</v>
      </c>
      <c r="R22" t="n">
        <v>35</v>
      </c>
      <c r="S22" t="n">
        <v>21.27</v>
      </c>
      <c r="T22" t="n">
        <v>4100.42</v>
      </c>
      <c r="U22" t="n">
        <v>0.61</v>
      </c>
      <c r="V22" t="n">
        <v>0.75</v>
      </c>
      <c r="W22" t="n">
        <v>0.14</v>
      </c>
      <c r="X22" t="n">
        <v>0.26</v>
      </c>
      <c r="Y22" t="n">
        <v>1</v>
      </c>
      <c r="Z22" t="n">
        <v>10</v>
      </c>
      <c r="AA22" t="n">
        <v>302.6936977695827</v>
      </c>
      <c r="AB22" t="n">
        <v>414.1588711918185</v>
      </c>
      <c r="AC22" t="n">
        <v>374.632129800897</v>
      </c>
      <c r="AD22" t="n">
        <v>302693.6977695827</v>
      </c>
      <c r="AE22" t="n">
        <v>414158.8711918185</v>
      </c>
      <c r="AF22" t="n">
        <v>2.965787526097005e-06</v>
      </c>
      <c r="AG22" t="n">
        <v>10.44270833333333</v>
      </c>
      <c r="AH22" t="n">
        <v>374632.129800897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8.221399999999999</v>
      </c>
      <c r="E23" t="n">
        <v>12.16</v>
      </c>
      <c r="F23" t="n">
        <v>8.24</v>
      </c>
      <c r="G23" t="n">
        <v>27.48</v>
      </c>
      <c r="H23" t="n">
        <v>0.38</v>
      </c>
      <c r="I23" t="n">
        <v>18</v>
      </c>
      <c r="J23" t="n">
        <v>295.88</v>
      </c>
      <c r="K23" t="n">
        <v>61.2</v>
      </c>
      <c r="L23" t="n">
        <v>6.25</v>
      </c>
      <c r="M23" t="n">
        <v>16</v>
      </c>
      <c r="N23" t="n">
        <v>83.43000000000001</v>
      </c>
      <c r="O23" t="n">
        <v>36726.12</v>
      </c>
      <c r="P23" t="n">
        <v>144.76</v>
      </c>
      <c r="Q23" t="n">
        <v>198.06</v>
      </c>
      <c r="R23" t="n">
        <v>40</v>
      </c>
      <c r="S23" t="n">
        <v>21.27</v>
      </c>
      <c r="T23" t="n">
        <v>6597.29</v>
      </c>
      <c r="U23" t="n">
        <v>0.53</v>
      </c>
      <c r="V23" t="n">
        <v>0.74</v>
      </c>
      <c r="W23" t="n">
        <v>0.13</v>
      </c>
      <c r="X23" t="n">
        <v>0.39</v>
      </c>
      <c r="Y23" t="n">
        <v>1</v>
      </c>
      <c r="Z23" t="n">
        <v>10</v>
      </c>
      <c r="AA23" t="n">
        <v>306.3194161539348</v>
      </c>
      <c r="AB23" t="n">
        <v>419.1197390406951</v>
      </c>
      <c r="AC23" t="n">
        <v>379.1195393848986</v>
      </c>
      <c r="AD23" t="n">
        <v>306319.4161539348</v>
      </c>
      <c r="AE23" t="n">
        <v>419119.7390406951</v>
      </c>
      <c r="AF23" t="n">
        <v>2.93360190180638e-06</v>
      </c>
      <c r="AG23" t="n">
        <v>10.55555555555556</v>
      </c>
      <c r="AH23" t="n">
        <v>379119.5393848986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8.291499999999999</v>
      </c>
      <c r="E24" t="n">
        <v>12.06</v>
      </c>
      <c r="F24" t="n">
        <v>8.199999999999999</v>
      </c>
      <c r="G24" t="n">
        <v>28.92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143.79</v>
      </c>
      <c r="Q24" t="n">
        <v>198.06</v>
      </c>
      <c r="R24" t="n">
        <v>38.01</v>
      </c>
      <c r="S24" t="n">
        <v>21.27</v>
      </c>
      <c r="T24" t="n">
        <v>5607.99</v>
      </c>
      <c r="U24" t="n">
        <v>0.5600000000000001</v>
      </c>
      <c r="V24" t="n">
        <v>0.74</v>
      </c>
      <c r="W24" t="n">
        <v>0.14</v>
      </c>
      <c r="X24" t="n">
        <v>0.34</v>
      </c>
      <c r="Y24" t="n">
        <v>1</v>
      </c>
      <c r="Z24" t="n">
        <v>10</v>
      </c>
      <c r="AA24" t="n">
        <v>304.282183498927</v>
      </c>
      <c r="AB24" t="n">
        <v>416.3323074457517</v>
      </c>
      <c r="AC24" t="n">
        <v>376.5981363491918</v>
      </c>
      <c r="AD24" t="n">
        <v>304282.183498927</v>
      </c>
      <c r="AE24" t="n">
        <v>416332.3074457517</v>
      </c>
      <c r="AF24" t="n">
        <v>2.958615341526699e-06</v>
      </c>
      <c r="AG24" t="n">
        <v>10.46875</v>
      </c>
      <c r="AH24" t="n">
        <v>376598.1363491918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8.2988</v>
      </c>
      <c r="E25" t="n">
        <v>12.05</v>
      </c>
      <c r="F25" t="n">
        <v>8.18</v>
      </c>
      <c r="G25" t="n">
        <v>28.89</v>
      </c>
      <c r="H25" t="n">
        <v>0.4</v>
      </c>
      <c r="I25" t="n">
        <v>17</v>
      </c>
      <c r="J25" t="n">
        <v>296.92</v>
      </c>
      <c r="K25" t="n">
        <v>61.2</v>
      </c>
      <c r="L25" t="n">
        <v>6.75</v>
      </c>
      <c r="M25" t="n">
        <v>15</v>
      </c>
      <c r="N25" t="n">
        <v>83.97</v>
      </c>
      <c r="O25" t="n">
        <v>36854.25</v>
      </c>
      <c r="P25" t="n">
        <v>143.63</v>
      </c>
      <c r="Q25" t="n">
        <v>198.07</v>
      </c>
      <c r="R25" t="n">
        <v>37.63</v>
      </c>
      <c r="S25" t="n">
        <v>21.27</v>
      </c>
      <c r="T25" t="n">
        <v>5419.73</v>
      </c>
      <c r="U25" t="n">
        <v>0.57</v>
      </c>
      <c r="V25" t="n">
        <v>0.74</v>
      </c>
      <c r="W25" t="n">
        <v>0.14</v>
      </c>
      <c r="X25" t="n">
        <v>0.33</v>
      </c>
      <c r="Y25" t="n">
        <v>1</v>
      </c>
      <c r="Z25" t="n">
        <v>10</v>
      </c>
      <c r="AA25" t="n">
        <v>303.9906804499179</v>
      </c>
      <c r="AB25" t="n">
        <v>415.9334601138906</v>
      </c>
      <c r="AC25" t="n">
        <v>376.2373544468978</v>
      </c>
      <c r="AD25" t="n">
        <v>303990.6804499179</v>
      </c>
      <c r="AE25" t="n">
        <v>415933.4601138906</v>
      </c>
      <c r="AF25" t="n">
        <v>2.961220164778601e-06</v>
      </c>
      <c r="AG25" t="n">
        <v>10.46006944444444</v>
      </c>
      <c r="AH25" t="n">
        <v>376237.3544468977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8.355</v>
      </c>
      <c r="E26" t="n">
        <v>11.97</v>
      </c>
      <c r="F26" t="n">
        <v>8.16</v>
      </c>
      <c r="G26" t="n">
        <v>30.59</v>
      </c>
      <c r="H26" t="n">
        <v>0.42</v>
      </c>
      <c r="I26" t="n">
        <v>16</v>
      </c>
      <c r="J26" t="n">
        <v>297.44</v>
      </c>
      <c r="K26" t="n">
        <v>61.2</v>
      </c>
      <c r="L26" t="n">
        <v>7</v>
      </c>
      <c r="M26" t="n">
        <v>14</v>
      </c>
      <c r="N26" t="n">
        <v>84.23999999999999</v>
      </c>
      <c r="O26" t="n">
        <v>36918.48</v>
      </c>
      <c r="P26" t="n">
        <v>142.98</v>
      </c>
      <c r="Q26" t="n">
        <v>198.05</v>
      </c>
      <c r="R26" t="n">
        <v>36.69</v>
      </c>
      <c r="S26" t="n">
        <v>21.27</v>
      </c>
      <c r="T26" t="n">
        <v>4954.74</v>
      </c>
      <c r="U26" t="n">
        <v>0.58</v>
      </c>
      <c r="V26" t="n">
        <v>0.74</v>
      </c>
      <c r="W26" t="n">
        <v>0.14</v>
      </c>
      <c r="X26" t="n">
        <v>0.3</v>
      </c>
      <c r="Y26" t="n">
        <v>1</v>
      </c>
      <c r="Z26" t="n">
        <v>10</v>
      </c>
      <c r="AA26" t="n">
        <v>302.6488243499029</v>
      </c>
      <c r="AB26" t="n">
        <v>414.097473399337</v>
      </c>
      <c r="AC26" t="n">
        <v>374.5765917275576</v>
      </c>
      <c r="AD26" t="n">
        <v>302648.8243499029</v>
      </c>
      <c r="AE26" t="n">
        <v>414097.473399337</v>
      </c>
      <c r="AF26" t="n">
        <v>2.981273735567215e-06</v>
      </c>
      <c r="AG26" t="n">
        <v>10.390625</v>
      </c>
      <c r="AH26" t="n">
        <v>374576.5917275577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8.3527</v>
      </c>
      <c r="E27" t="n">
        <v>11.97</v>
      </c>
      <c r="F27" t="n">
        <v>8.16</v>
      </c>
      <c r="G27" t="n">
        <v>30.6</v>
      </c>
      <c r="H27" t="n">
        <v>0.43</v>
      </c>
      <c r="I27" t="n">
        <v>16</v>
      </c>
      <c r="J27" t="n">
        <v>297.96</v>
      </c>
      <c r="K27" t="n">
        <v>61.2</v>
      </c>
      <c r="L27" t="n">
        <v>7.25</v>
      </c>
      <c r="M27" t="n">
        <v>14</v>
      </c>
      <c r="N27" t="n">
        <v>84.51000000000001</v>
      </c>
      <c r="O27" t="n">
        <v>36982.83</v>
      </c>
      <c r="P27" t="n">
        <v>143.04</v>
      </c>
      <c r="Q27" t="n">
        <v>198.05</v>
      </c>
      <c r="R27" t="n">
        <v>36.92</v>
      </c>
      <c r="S27" t="n">
        <v>21.27</v>
      </c>
      <c r="T27" t="n">
        <v>5070.06</v>
      </c>
      <c r="U27" t="n">
        <v>0.58</v>
      </c>
      <c r="V27" t="n">
        <v>0.74</v>
      </c>
      <c r="W27" t="n">
        <v>0.13</v>
      </c>
      <c r="X27" t="n">
        <v>0.31</v>
      </c>
      <c r="Y27" t="n">
        <v>1</v>
      </c>
      <c r="Z27" t="n">
        <v>10</v>
      </c>
      <c r="AA27" t="n">
        <v>302.7220514315146</v>
      </c>
      <c r="AB27" t="n">
        <v>414.197665922949</v>
      </c>
      <c r="AC27" t="n">
        <v>374.6672220173372</v>
      </c>
      <c r="AD27" t="n">
        <v>302722.0514315146</v>
      </c>
      <c r="AE27" t="n">
        <v>414197.665922949</v>
      </c>
      <c r="AF27" t="n">
        <v>2.980453037830315e-06</v>
      </c>
      <c r="AG27" t="n">
        <v>10.390625</v>
      </c>
      <c r="AH27" t="n">
        <v>374667.2220173372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8.4085</v>
      </c>
      <c r="E28" t="n">
        <v>11.89</v>
      </c>
      <c r="F28" t="n">
        <v>8.140000000000001</v>
      </c>
      <c r="G28" t="n">
        <v>32.54</v>
      </c>
      <c r="H28" t="n">
        <v>0.45</v>
      </c>
      <c r="I28" t="n">
        <v>15</v>
      </c>
      <c r="J28" t="n">
        <v>298.48</v>
      </c>
      <c r="K28" t="n">
        <v>61.2</v>
      </c>
      <c r="L28" t="n">
        <v>7.5</v>
      </c>
      <c r="M28" t="n">
        <v>13</v>
      </c>
      <c r="N28" t="n">
        <v>84.79000000000001</v>
      </c>
      <c r="O28" t="n">
        <v>37047.29</v>
      </c>
      <c r="P28" t="n">
        <v>142.62</v>
      </c>
      <c r="Q28" t="n">
        <v>198.05</v>
      </c>
      <c r="R28" t="n">
        <v>36.17</v>
      </c>
      <c r="S28" t="n">
        <v>21.27</v>
      </c>
      <c r="T28" t="n">
        <v>4699.34</v>
      </c>
      <c r="U28" t="n">
        <v>0.59</v>
      </c>
      <c r="V28" t="n">
        <v>0.75</v>
      </c>
      <c r="W28" t="n">
        <v>0.13</v>
      </c>
      <c r="X28" t="n">
        <v>0.28</v>
      </c>
      <c r="Y28" t="n">
        <v>1</v>
      </c>
      <c r="Z28" t="n">
        <v>10</v>
      </c>
      <c r="AA28" t="n">
        <v>301.5519683232749</v>
      </c>
      <c r="AB28" t="n">
        <v>412.5967065938318</v>
      </c>
      <c r="AC28" t="n">
        <v>373.2190559996305</v>
      </c>
      <c r="AD28" t="n">
        <v>301551.9683232749</v>
      </c>
      <c r="AE28" t="n">
        <v>412596.7065938318</v>
      </c>
      <c r="AF28" t="n">
        <v>3.00036387857773e-06</v>
      </c>
      <c r="AG28" t="n">
        <v>10.32118055555556</v>
      </c>
      <c r="AH28" t="n">
        <v>373219.0559996305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8.4069</v>
      </c>
      <c r="E29" t="n">
        <v>11.9</v>
      </c>
      <c r="F29" t="n">
        <v>8.140000000000001</v>
      </c>
      <c r="G29" t="n">
        <v>32.55</v>
      </c>
      <c r="H29" t="n">
        <v>0.46</v>
      </c>
      <c r="I29" t="n">
        <v>15</v>
      </c>
      <c r="J29" t="n">
        <v>299.01</v>
      </c>
      <c r="K29" t="n">
        <v>61.2</v>
      </c>
      <c r="L29" t="n">
        <v>7.75</v>
      </c>
      <c r="M29" t="n">
        <v>13</v>
      </c>
      <c r="N29" t="n">
        <v>85.06</v>
      </c>
      <c r="O29" t="n">
        <v>37111.87</v>
      </c>
      <c r="P29" t="n">
        <v>142.54</v>
      </c>
      <c r="Q29" t="n">
        <v>198.06</v>
      </c>
      <c r="R29" t="n">
        <v>36.22</v>
      </c>
      <c r="S29" t="n">
        <v>21.27</v>
      </c>
      <c r="T29" t="n">
        <v>4722.7</v>
      </c>
      <c r="U29" t="n">
        <v>0.59</v>
      </c>
      <c r="V29" t="n">
        <v>0.75</v>
      </c>
      <c r="W29" t="n">
        <v>0.13</v>
      </c>
      <c r="X29" t="n">
        <v>0.28</v>
      </c>
      <c r="Y29" t="n">
        <v>1</v>
      </c>
      <c r="Z29" t="n">
        <v>10</v>
      </c>
      <c r="AA29" t="n">
        <v>301.5235674973694</v>
      </c>
      <c r="AB29" t="n">
        <v>412.5578473308719</v>
      </c>
      <c r="AC29" t="n">
        <v>373.1839054101881</v>
      </c>
      <c r="AD29" t="n">
        <v>301523.5674973694</v>
      </c>
      <c r="AE29" t="n">
        <v>412557.8473308719</v>
      </c>
      <c r="AF29" t="n">
        <v>2.99979295841293e-06</v>
      </c>
      <c r="AG29" t="n">
        <v>10.32986111111111</v>
      </c>
      <c r="AH29" t="n">
        <v>373183.9054101881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8.464</v>
      </c>
      <c r="E30" t="n">
        <v>11.81</v>
      </c>
      <c r="F30" t="n">
        <v>8.109999999999999</v>
      </c>
      <c r="G30" t="n">
        <v>34.76</v>
      </c>
      <c r="H30" t="n">
        <v>0.48</v>
      </c>
      <c r="I30" t="n">
        <v>14</v>
      </c>
      <c r="J30" t="n">
        <v>299.53</v>
      </c>
      <c r="K30" t="n">
        <v>61.2</v>
      </c>
      <c r="L30" t="n">
        <v>8</v>
      </c>
      <c r="M30" t="n">
        <v>12</v>
      </c>
      <c r="N30" t="n">
        <v>85.33</v>
      </c>
      <c r="O30" t="n">
        <v>37176.68</v>
      </c>
      <c r="P30" t="n">
        <v>142.22</v>
      </c>
      <c r="Q30" t="n">
        <v>198.05</v>
      </c>
      <c r="R30" t="n">
        <v>35.34</v>
      </c>
      <c r="S30" t="n">
        <v>21.27</v>
      </c>
      <c r="T30" t="n">
        <v>4289.9</v>
      </c>
      <c r="U30" t="n">
        <v>0.6</v>
      </c>
      <c r="V30" t="n">
        <v>0.75</v>
      </c>
      <c r="W30" t="n">
        <v>0.13</v>
      </c>
      <c r="X30" t="n">
        <v>0.26</v>
      </c>
      <c r="Y30" t="n">
        <v>1</v>
      </c>
      <c r="Z30" t="n">
        <v>10</v>
      </c>
      <c r="AA30" t="n">
        <v>300.3771793478229</v>
      </c>
      <c r="AB30" t="n">
        <v>410.9893084895867</v>
      </c>
      <c r="AC30" t="n">
        <v>371.7650657144571</v>
      </c>
      <c r="AD30" t="n">
        <v>300377.1793478229</v>
      </c>
      <c r="AE30" t="n">
        <v>410989.3084895868</v>
      </c>
      <c r="AF30" t="n">
        <v>3.020167671794245e-06</v>
      </c>
      <c r="AG30" t="n">
        <v>10.25173611111111</v>
      </c>
      <c r="AH30" t="n">
        <v>371765.0657144571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8.460800000000001</v>
      </c>
      <c r="E31" t="n">
        <v>11.82</v>
      </c>
      <c r="F31" t="n">
        <v>8.119999999999999</v>
      </c>
      <c r="G31" t="n">
        <v>34.78</v>
      </c>
      <c r="H31" t="n">
        <v>0.49</v>
      </c>
      <c r="I31" t="n">
        <v>14</v>
      </c>
      <c r="J31" t="n">
        <v>300.06</v>
      </c>
      <c r="K31" t="n">
        <v>61.2</v>
      </c>
      <c r="L31" t="n">
        <v>8.25</v>
      </c>
      <c r="M31" t="n">
        <v>12</v>
      </c>
      <c r="N31" t="n">
        <v>85.61</v>
      </c>
      <c r="O31" t="n">
        <v>37241.49</v>
      </c>
      <c r="P31" t="n">
        <v>142.26</v>
      </c>
      <c r="Q31" t="n">
        <v>198.05</v>
      </c>
      <c r="R31" t="n">
        <v>35.46</v>
      </c>
      <c r="S31" t="n">
        <v>21.27</v>
      </c>
      <c r="T31" t="n">
        <v>4347.05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300.4862550614156</v>
      </c>
      <c r="AB31" t="n">
        <v>411.1385506930052</v>
      </c>
      <c r="AC31" t="n">
        <v>371.900064451444</v>
      </c>
      <c r="AD31" t="n">
        <v>300486.2550614156</v>
      </c>
      <c r="AE31" t="n">
        <v>411138.5506930052</v>
      </c>
      <c r="AF31" t="n">
        <v>3.019025831464644e-06</v>
      </c>
      <c r="AG31" t="n">
        <v>10.26041666666667</v>
      </c>
      <c r="AH31" t="n">
        <v>371900.064451444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8.5227</v>
      </c>
      <c r="E32" t="n">
        <v>11.73</v>
      </c>
      <c r="F32" t="n">
        <v>8.08</v>
      </c>
      <c r="G32" t="n">
        <v>37.31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141.54</v>
      </c>
      <c r="Q32" t="n">
        <v>198.06</v>
      </c>
      <c r="R32" t="n">
        <v>34.44</v>
      </c>
      <c r="S32" t="n">
        <v>21.27</v>
      </c>
      <c r="T32" t="n">
        <v>3844.12</v>
      </c>
      <c r="U32" t="n">
        <v>0.62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298.9936518579174</v>
      </c>
      <c r="AB32" t="n">
        <v>409.0963051409728</v>
      </c>
      <c r="AC32" t="n">
        <v>370.052727948588</v>
      </c>
      <c r="AD32" t="n">
        <v>298993.6518579174</v>
      </c>
      <c r="AE32" t="n">
        <v>409096.3051409728</v>
      </c>
      <c r="AF32" t="n">
        <v>3.041113305340361e-06</v>
      </c>
      <c r="AG32" t="n">
        <v>10.18229166666667</v>
      </c>
      <c r="AH32" t="n">
        <v>370052.727948588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8.529999999999999</v>
      </c>
      <c r="E33" t="n">
        <v>11.72</v>
      </c>
      <c r="F33" t="n">
        <v>8.07</v>
      </c>
      <c r="G33" t="n">
        <v>37.26</v>
      </c>
      <c r="H33" t="n">
        <v>0.52</v>
      </c>
      <c r="I33" t="n">
        <v>13</v>
      </c>
      <c r="J33" t="n">
        <v>301.11</v>
      </c>
      <c r="K33" t="n">
        <v>61.2</v>
      </c>
      <c r="L33" t="n">
        <v>8.75</v>
      </c>
      <c r="M33" t="n">
        <v>11</v>
      </c>
      <c r="N33" t="n">
        <v>86.16</v>
      </c>
      <c r="O33" t="n">
        <v>37371.47</v>
      </c>
      <c r="P33" t="n">
        <v>141.33</v>
      </c>
      <c r="Q33" t="n">
        <v>198.05</v>
      </c>
      <c r="R33" t="n">
        <v>34</v>
      </c>
      <c r="S33" t="n">
        <v>21.27</v>
      </c>
      <c r="T33" t="n">
        <v>3623.24</v>
      </c>
      <c r="U33" t="n">
        <v>0.63</v>
      </c>
      <c r="V33" t="n">
        <v>0.75</v>
      </c>
      <c r="W33" t="n">
        <v>0.13</v>
      </c>
      <c r="X33" t="n">
        <v>0.22</v>
      </c>
      <c r="Y33" t="n">
        <v>1</v>
      </c>
      <c r="Z33" t="n">
        <v>10</v>
      </c>
      <c r="AA33" t="n">
        <v>298.719694538459</v>
      </c>
      <c r="AB33" t="n">
        <v>408.7214646503459</v>
      </c>
      <c r="AC33" t="n">
        <v>369.7136617082945</v>
      </c>
      <c r="AD33" t="n">
        <v>298719.6945384589</v>
      </c>
      <c r="AE33" t="n">
        <v>408721.4646503459</v>
      </c>
      <c r="AF33" t="n">
        <v>3.043718128592262e-06</v>
      </c>
      <c r="AG33" t="n">
        <v>10.17361111111111</v>
      </c>
      <c r="AH33" t="n">
        <v>369713.6617082945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8.546200000000001</v>
      </c>
      <c r="E34" t="n">
        <v>11.7</v>
      </c>
      <c r="F34" t="n">
        <v>8.050000000000001</v>
      </c>
      <c r="G34" t="n">
        <v>37.16</v>
      </c>
      <c r="H34" t="n">
        <v>0.53</v>
      </c>
      <c r="I34" t="n">
        <v>13</v>
      </c>
      <c r="J34" t="n">
        <v>301.64</v>
      </c>
      <c r="K34" t="n">
        <v>61.2</v>
      </c>
      <c r="L34" t="n">
        <v>9</v>
      </c>
      <c r="M34" t="n">
        <v>11</v>
      </c>
      <c r="N34" t="n">
        <v>86.44</v>
      </c>
      <c r="O34" t="n">
        <v>37436.63</v>
      </c>
      <c r="P34" t="n">
        <v>140.79</v>
      </c>
      <c r="Q34" t="n">
        <v>198.05</v>
      </c>
      <c r="R34" t="n">
        <v>33.44</v>
      </c>
      <c r="S34" t="n">
        <v>21.27</v>
      </c>
      <c r="T34" t="n">
        <v>3345.07</v>
      </c>
      <c r="U34" t="n">
        <v>0.64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298.0744008096522</v>
      </c>
      <c r="AB34" t="n">
        <v>407.8385453022424</v>
      </c>
      <c r="AC34" t="n">
        <v>368.9150069435889</v>
      </c>
      <c r="AD34" t="n">
        <v>298074.4008096522</v>
      </c>
      <c r="AE34" t="n">
        <v>407838.5453022424</v>
      </c>
      <c r="AF34" t="n">
        <v>3.049498695260866e-06</v>
      </c>
      <c r="AG34" t="n">
        <v>10.15625</v>
      </c>
      <c r="AH34" t="n">
        <v>368915.006943589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8.545999999999999</v>
      </c>
      <c r="E35" t="n">
        <v>11.7</v>
      </c>
      <c r="F35" t="n">
        <v>8.109999999999999</v>
      </c>
      <c r="G35" t="n">
        <v>40.53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141.7</v>
      </c>
      <c r="Q35" t="n">
        <v>198.05</v>
      </c>
      <c r="R35" t="n">
        <v>35.31</v>
      </c>
      <c r="S35" t="n">
        <v>21.27</v>
      </c>
      <c r="T35" t="n">
        <v>4282.9</v>
      </c>
      <c r="U35" t="n">
        <v>0.6</v>
      </c>
      <c r="V35" t="n">
        <v>0.75</v>
      </c>
      <c r="W35" t="n">
        <v>0.13</v>
      </c>
      <c r="X35" t="n">
        <v>0.25</v>
      </c>
      <c r="Y35" t="n">
        <v>1</v>
      </c>
      <c r="Z35" t="n">
        <v>10</v>
      </c>
      <c r="AA35" t="n">
        <v>298.8783591876315</v>
      </c>
      <c r="AB35" t="n">
        <v>408.9385566231342</v>
      </c>
      <c r="AC35" t="n">
        <v>369.9100347278904</v>
      </c>
      <c r="AD35" t="n">
        <v>298878.3591876315</v>
      </c>
      <c r="AE35" t="n">
        <v>408938.5566231342</v>
      </c>
      <c r="AF35" t="n">
        <v>3.049427330240267e-06</v>
      </c>
      <c r="AG35" t="n">
        <v>10.15625</v>
      </c>
      <c r="AH35" t="n">
        <v>369910.0347278904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8.5594</v>
      </c>
      <c r="E36" t="n">
        <v>11.68</v>
      </c>
      <c r="F36" t="n">
        <v>8.09</v>
      </c>
      <c r="G36" t="n">
        <v>40.44</v>
      </c>
      <c r="H36" t="n">
        <v>0.5600000000000001</v>
      </c>
      <c r="I36" t="n">
        <v>12</v>
      </c>
      <c r="J36" t="n">
        <v>302.7</v>
      </c>
      <c r="K36" t="n">
        <v>61.2</v>
      </c>
      <c r="L36" t="n">
        <v>9.5</v>
      </c>
      <c r="M36" t="n">
        <v>10</v>
      </c>
      <c r="N36" t="n">
        <v>87</v>
      </c>
      <c r="O36" t="n">
        <v>37567.32</v>
      </c>
      <c r="P36" t="n">
        <v>141.47</v>
      </c>
      <c r="Q36" t="n">
        <v>198.05</v>
      </c>
      <c r="R36" t="n">
        <v>34.66</v>
      </c>
      <c r="S36" t="n">
        <v>21.27</v>
      </c>
      <c r="T36" t="n">
        <v>3959.56</v>
      </c>
      <c r="U36" t="n">
        <v>0.61</v>
      </c>
      <c r="V36" t="n">
        <v>0.75</v>
      </c>
      <c r="W36" t="n">
        <v>0.13</v>
      </c>
      <c r="X36" t="n">
        <v>0.23</v>
      </c>
      <c r="Y36" t="n">
        <v>1</v>
      </c>
      <c r="Z36" t="n">
        <v>10</v>
      </c>
      <c r="AA36" t="n">
        <v>298.4701740971256</v>
      </c>
      <c r="AB36" t="n">
        <v>408.3800597744486</v>
      </c>
      <c r="AC36" t="n">
        <v>369.4048400345881</v>
      </c>
      <c r="AD36" t="n">
        <v>298470.1740971255</v>
      </c>
      <c r="AE36" t="n">
        <v>408380.0597744486</v>
      </c>
      <c r="AF36" t="n">
        <v>3.05420878662047e-06</v>
      </c>
      <c r="AG36" t="n">
        <v>10.13888888888889</v>
      </c>
      <c r="AH36" t="n">
        <v>369404.8400345881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8.5631</v>
      </c>
      <c r="E37" t="n">
        <v>11.68</v>
      </c>
      <c r="F37" t="n">
        <v>8.08</v>
      </c>
      <c r="G37" t="n">
        <v>40.41</v>
      </c>
      <c r="H37" t="n">
        <v>0.57</v>
      </c>
      <c r="I37" t="n">
        <v>12</v>
      </c>
      <c r="J37" t="n">
        <v>303.23</v>
      </c>
      <c r="K37" t="n">
        <v>61.2</v>
      </c>
      <c r="L37" t="n">
        <v>9.75</v>
      </c>
      <c r="M37" t="n">
        <v>10</v>
      </c>
      <c r="N37" t="n">
        <v>87.28</v>
      </c>
      <c r="O37" t="n">
        <v>37632.84</v>
      </c>
      <c r="P37" t="n">
        <v>141.45</v>
      </c>
      <c r="Q37" t="n">
        <v>198.08</v>
      </c>
      <c r="R37" t="n">
        <v>34.45</v>
      </c>
      <c r="S37" t="n">
        <v>21.27</v>
      </c>
      <c r="T37" t="n">
        <v>3854.95</v>
      </c>
      <c r="U37" t="n">
        <v>0.62</v>
      </c>
      <c r="V37" t="n">
        <v>0.75</v>
      </c>
      <c r="W37" t="n">
        <v>0.13</v>
      </c>
      <c r="X37" t="n">
        <v>0.23</v>
      </c>
      <c r="Y37" t="n">
        <v>1</v>
      </c>
      <c r="Z37" t="n">
        <v>10</v>
      </c>
      <c r="AA37" t="n">
        <v>298.3688298562313</v>
      </c>
      <c r="AB37" t="n">
        <v>408.2413961130647</v>
      </c>
      <c r="AC37" t="n">
        <v>369.2794102384311</v>
      </c>
      <c r="AD37" t="n">
        <v>298368.8298562313</v>
      </c>
      <c r="AE37" t="n">
        <v>408241.3961130647</v>
      </c>
      <c r="AF37" t="n">
        <v>3.055529039501571e-06</v>
      </c>
      <c r="AG37" t="n">
        <v>10.13888888888889</v>
      </c>
      <c r="AH37" t="n">
        <v>369279.4102384311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8.565099999999999</v>
      </c>
      <c r="E38" t="n">
        <v>11.68</v>
      </c>
      <c r="F38" t="n">
        <v>8.08</v>
      </c>
      <c r="G38" t="n">
        <v>40.4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141.28</v>
      </c>
      <c r="Q38" t="n">
        <v>198.06</v>
      </c>
      <c r="R38" t="n">
        <v>34.4</v>
      </c>
      <c r="S38" t="n">
        <v>21.27</v>
      </c>
      <c r="T38" t="n">
        <v>3826.37</v>
      </c>
      <c r="U38" t="n">
        <v>0.62</v>
      </c>
      <c r="V38" t="n">
        <v>0.75</v>
      </c>
      <c r="W38" t="n">
        <v>0.13</v>
      </c>
      <c r="X38" t="n">
        <v>0.23</v>
      </c>
      <c r="Y38" t="n">
        <v>1</v>
      </c>
      <c r="Z38" t="n">
        <v>10</v>
      </c>
      <c r="AA38" t="n">
        <v>298.2328701001264</v>
      </c>
      <c r="AB38" t="n">
        <v>408.0553699766409</v>
      </c>
      <c r="AC38" t="n">
        <v>369.1111381753782</v>
      </c>
      <c r="AD38" t="n">
        <v>298232.8701001264</v>
      </c>
      <c r="AE38" t="n">
        <v>408055.3699766409</v>
      </c>
      <c r="AF38" t="n">
        <v>3.056242689707571e-06</v>
      </c>
      <c r="AG38" t="n">
        <v>10.13888888888889</v>
      </c>
      <c r="AH38" t="n">
        <v>369111.1381753782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8.6221</v>
      </c>
      <c r="E39" t="n">
        <v>11.6</v>
      </c>
      <c r="F39" t="n">
        <v>8.06</v>
      </c>
      <c r="G39" t="n">
        <v>43.94</v>
      </c>
      <c r="H39" t="n">
        <v>0.6</v>
      </c>
      <c r="I39" t="n">
        <v>11</v>
      </c>
      <c r="J39" t="n">
        <v>304.3</v>
      </c>
      <c r="K39" t="n">
        <v>61.2</v>
      </c>
      <c r="L39" t="n">
        <v>10.25</v>
      </c>
      <c r="M39" t="n">
        <v>9</v>
      </c>
      <c r="N39" t="n">
        <v>87.84999999999999</v>
      </c>
      <c r="O39" t="n">
        <v>37764.25</v>
      </c>
      <c r="P39" t="n">
        <v>140.76</v>
      </c>
      <c r="Q39" t="n">
        <v>198.06</v>
      </c>
      <c r="R39" t="n">
        <v>33.56</v>
      </c>
      <c r="S39" t="n">
        <v>21.27</v>
      </c>
      <c r="T39" t="n">
        <v>3415</v>
      </c>
      <c r="U39" t="n">
        <v>0.63</v>
      </c>
      <c r="V39" t="n">
        <v>0.75</v>
      </c>
      <c r="W39" t="n">
        <v>0.13</v>
      </c>
      <c r="X39" t="n">
        <v>0.2</v>
      </c>
      <c r="Y39" t="n">
        <v>1</v>
      </c>
      <c r="Z39" t="n">
        <v>10</v>
      </c>
      <c r="AA39" t="n">
        <v>297.0410716087252</v>
      </c>
      <c r="AB39" t="n">
        <v>406.4246987022672</v>
      </c>
      <c r="AC39" t="n">
        <v>367.6360958787692</v>
      </c>
      <c r="AD39" t="n">
        <v>297041.0716087252</v>
      </c>
      <c r="AE39" t="n">
        <v>406424.6987022672</v>
      </c>
      <c r="AF39" t="n">
        <v>3.076581720578586e-06</v>
      </c>
      <c r="AG39" t="n">
        <v>10.06944444444444</v>
      </c>
      <c r="AH39" t="n">
        <v>367636.0958787692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8.618600000000001</v>
      </c>
      <c r="E40" t="n">
        <v>11.6</v>
      </c>
      <c r="F40" t="n">
        <v>8.06</v>
      </c>
      <c r="G40" t="n">
        <v>43.97</v>
      </c>
      <c r="H40" t="n">
        <v>0.61</v>
      </c>
      <c r="I40" t="n">
        <v>11</v>
      </c>
      <c r="J40" t="n">
        <v>304.83</v>
      </c>
      <c r="K40" t="n">
        <v>61.2</v>
      </c>
      <c r="L40" t="n">
        <v>10.5</v>
      </c>
      <c r="M40" t="n">
        <v>9</v>
      </c>
      <c r="N40" t="n">
        <v>88.13</v>
      </c>
      <c r="O40" t="n">
        <v>37830.13</v>
      </c>
      <c r="P40" t="n">
        <v>140.89</v>
      </c>
      <c r="Q40" t="n">
        <v>198.05</v>
      </c>
      <c r="R40" t="n">
        <v>33.78</v>
      </c>
      <c r="S40" t="n">
        <v>21.27</v>
      </c>
      <c r="T40" t="n">
        <v>3524.05</v>
      </c>
      <c r="U40" t="n">
        <v>0.63</v>
      </c>
      <c r="V40" t="n">
        <v>0.75</v>
      </c>
      <c r="W40" t="n">
        <v>0.13</v>
      </c>
      <c r="X40" t="n">
        <v>0.21</v>
      </c>
      <c r="Y40" t="n">
        <v>1</v>
      </c>
      <c r="Z40" t="n">
        <v>10</v>
      </c>
      <c r="AA40" t="n">
        <v>297.1712221405334</v>
      </c>
      <c r="AB40" t="n">
        <v>406.6027764017234</v>
      </c>
      <c r="AC40" t="n">
        <v>367.7971780925229</v>
      </c>
      <c r="AD40" t="n">
        <v>297171.2221405334</v>
      </c>
      <c r="AE40" t="n">
        <v>406602.7764017234</v>
      </c>
      <c r="AF40" t="n">
        <v>3.075332832718087e-06</v>
      </c>
      <c r="AG40" t="n">
        <v>10.06944444444444</v>
      </c>
      <c r="AH40" t="n">
        <v>367797.178092523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8.6219</v>
      </c>
      <c r="E41" t="n">
        <v>11.6</v>
      </c>
      <c r="F41" t="n">
        <v>8.06</v>
      </c>
      <c r="G41" t="n">
        <v>43.94</v>
      </c>
      <c r="H41" t="n">
        <v>0.63</v>
      </c>
      <c r="I41" t="n">
        <v>11</v>
      </c>
      <c r="J41" t="n">
        <v>305.37</v>
      </c>
      <c r="K41" t="n">
        <v>61.2</v>
      </c>
      <c r="L41" t="n">
        <v>10.75</v>
      </c>
      <c r="M41" t="n">
        <v>9</v>
      </c>
      <c r="N41" t="n">
        <v>88.42</v>
      </c>
      <c r="O41" t="n">
        <v>37896.14</v>
      </c>
      <c r="P41" t="n">
        <v>140.77</v>
      </c>
      <c r="Q41" t="n">
        <v>198.08</v>
      </c>
      <c r="R41" t="n">
        <v>33.61</v>
      </c>
      <c r="S41" t="n">
        <v>21.27</v>
      </c>
      <c r="T41" t="n">
        <v>3438.38</v>
      </c>
      <c r="U41" t="n">
        <v>0.63</v>
      </c>
      <c r="V41" t="n">
        <v>0.75</v>
      </c>
      <c r="W41" t="n">
        <v>0.12</v>
      </c>
      <c r="X41" t="n">
        <v>0.2</v>
      </c>
      <c r="Y41" t="n">
        <v>1</v>
      </c>
      <c r="Z41" t="n">
        <v>10</v>
      </c>
      <c r="AA41" t="n">
        <v>297.0501289660459</v>
      </c>
      <c r="AB41" t="n">
        <v>406.4370913781357</v>
      </c>
      <c r="AC41" t="n">
        <v>367.6473058150461</v>
      </c>
      <c r="AD41" t="n">
        <v>297050.1289660459</v>
      </c>
      <c r="AE41" t="n">
        <v>406437.0913781357</v>
      </c>
      <c r="AF41" t="n">
        <v>3.076510355557987e-06</v>
      </c>
      <c r="AG41" t="n">
        <v>10.06944444444444</v>
      </c>
      <c r="AH41" t="n">
        <v>367647.3058150461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8.619899999999999</v>
      </c>
      <c r="E42" t="n">
        <v>11.6</v>
      </c>
      <c r="F42" t="n">
        <v>8.06</v>
      </c>
      <c r="G42" t="n">
        <v>43.96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140.83</v>
      </c>
      <c r="Q42" t="n">
        <v>198.06</v>
      </c>
      <c r="R42" t="n">
        <v>33.71</v>
      </c>
      <c r="S42" t="n">
        <v>21.27</v>
      </c>
      <c r="T42" t="n">
        <v>3485.9</v>
      </c>
      <c r="U42" t="n">
        <v>0.63</v>
      </c>
      <c r="V42" t="n">
        <v>0.75</v>
      </c>
      <c r="W42" t="n">
        <v>0.12</v>
      </c>
      <c r="X42" t="n">
        <v>0.21</v>
      </c>
      <c r="Y42" t="n">
        <v>1</v>
      </c>
      <c r="Z42" t="n">
        <v>10</v>
      </c>
      <c r="AA42" t="n">
        <v>297.1154726548206</v>
      </c>
      <c r="AB42" t="n">
        <v>406.5264974958773</v>
      </c>
      <c r="AC42" t="n">
        <v>367.7281791383926</v>
      </c>
      <c r="AD42" t="n">
        <v>297115.4726548205</v>
      </c>
      <c r="AE42" t="n">
        <v>406526.4974958773</v>
      </c>
      <c r="AF42" t="n">
        <v>3.075796705351986e-06</v>
      </c>
      <c r="AG42" t="n">
        <v>10.06944444444444</v>
      </c>
      <c r="AH42" t="n">
        <v>367728.1791383927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8.6829</v>
      </c>
      <c r="E43" t="n">
        <v>11.52</v>
      </c>
      <c r="F43" t="n">
        <v>8.029999999999999</v>
      </c>
      <c r="G43" t="n">
        <v>48.17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140.24</v>
      </c>
      <c r="Q43" t="n">
        <v>198.05</v>
      </c>
      <c r="R43" t="n">
        <v>32.72</v>
      </c>
      <c r="S43" t="n">
        <v>21.27</v>
      </c>
      <c r="T43" t="n">
        <v>2996.91</v>
      </c>
      <c r="U43" t="n">
        <v>0.65</v>
      </c>
      <c r="V43" t="n">
        <v>0.76</v>
      </c>
      <c r="W43" t="n">
        <v>0.12</v>
      </c>
      <c r="X43" t="n">
        <v>0.18</v>
      </c>
      <c r="Y43" t="n">
        <v>1</v>
      </c>
      <c r="Z43" t="n">
        <v>10</v>
      </c>
      <c r="AA43" t="n">
        <v>295.6066846737629</v>
      </c>
      <c r="AB43" t="n">
        <v>404.4621072171662</v>
      </c>
      <c r="AC43" t="n">
        <v>365.8608113704919</v>
      </c>
      <c r="AD43" t="n">
        <v>295606.6846737629</v>
      </c>
      <c r="AE43" t="n">
        <v>404462.1072171662</v>
      </c>
      <c r="AF43" t="n">
        <v>3.098276686841003e-06</v>
      </c>
      <c r="AG43" t="n">
        <v>10</v>
      </c>
      <c r="AH43" t="n">
        <v>365860.8113704919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8.029999999999999</v>
      </c>
      <c r="G44" t="n">
        <v>48.16</v>
      </c>
      <c r="H44" t="n">
        <v>0.67</v>
      </c>
      <c r="I44" t="n">
        <v>10</v>
      </c>
      <c r="J44" t="n">
        <v>306.98</v>
      </c>
      <c r="K44" t="n">
        <v>61.2</v>
      </c>
      <c r="L44" t="n">
        <v>11.5</v>
      </c>
      <c r="M44" t="n">
        <v>8</v>
      </c>
      <c r="N44" t="n">
        <v>89.28</v>
      </c>
      <c r="O44" t="n">
        <v>38094.91</v>
      </c>
      <c r="P44" t="n">
        <v>140.31</v>
      </c>
      <c r="Q44" t="n">
        <v>198.05</v>
      </c>
      <c r="R44" t="n">
        <v>32.61</v>
      </c>
      <c r="S44" t="n">
        <v>21.27</v>
      </c>
      <c r="T44" t="n">
        <v>2945.24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295.619535883674</v>
      </c>
      <c r="AB44" t="n">
        <v>404.4796908095219</v>
      </c>
      <c r="AC44" t="n">
        <v>365.8767168094719</v>
      </c>
      <c r="AD44" t="n">
        <v>295619.535883674</v>
      </c>
      <c r="AE44" t="n">
        <v>404479.6908095219</v>
      </c>
      <c r="AF44" t="n">
        <v>3.099097384577903e-06</v>
      </c>
      <c r="AG44" t="n">
        <v>9.991319444444445</v>
      </c>
      <c r="AH44" t="n">
        <v>365876.716809472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8.7036</v>
      </c>
      <c r="E45" t="n">
        <v>11.49</v>
      </c>
      <c r="F45" t="n">
        <v>8</v>
      </c>
      <c r="G45" t="n">
        <v>48.01</v>
      </c>
      <c r="H45" t="n">
        <v>0.68</v>
      </c>
      <c r="I45" t="n">
        <v>10</v>
      </c>
      <c r="J45" t="n">
        <v>307.52</v>
      </c>
      <c r="K45" t="n">
        <v>61.2</v>
      </c>
      <c r="L45" t="n">
        <v>11.75</v>
      </c>
      <c r="M45" t="n">
        <v>8</v>
      </c>
      <c r="N45" t="n">
        <v>89.56999999999999</v>
      </c>
      <c r="O45" t="n">
        <v>38161.42</v>
      </c>
      <c r="P45" t="n">
        <v>139.95</v>
      </c>
      <c r="Q45" t="n">
        <v>198.05</v>
      </c>
      <c r="R45" t="n">
        <v>31.65</v>
      </c>
      <c r="S45" t="n">
        <v>21.27</v>
      </c>
      <c r="T45" t="n">
        <v>2461</v>
      </c>
      <c r="U45" t="n">
        <v>0.67</v>
      </c>
      <c r="V45" t="n">
        <v>0.76</v>
      </c>
      <c r="W45" t="n">
        <v>0.13</v>
      </c>
      <c r="X45" t="n">
        <v>0.15</v>
      </c>
      <c r="Y45" t="n">
        <v>1</v>
      </c>
      <c r="Z45" t="n">
        <v>10</v>
      </c>
      <c r="AA45" t="n">
        <v>295.0380294537119</v>
      </c>
      <c r="AB45" t="n">
        <v>403.6840480577947</v>
      </c>
      <c r="AC45" t="n">
        <v>365.1570090852779</v>
      </c>
      <c r="AD45" t="n">
        <v>295038.0294537119</v>
      </c>
      <c r="AE45" t="n">
        <v>403684.0480577947</v>
      </c>
      <c r="AF45" t="n">
        <v>3.105662966473108e-06</v>
      </c>
      <c r="AG45" t="n">
        <v>9.973958333333334</v>
      </c>
      <c r="AH45" t="n">
        <v>365157.0090852779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8.692299999999999</v>
      </c>
      <c r="E46" t="n">
        <v>11.5</v>
      </c>
      <c r="F46" t="n">
        <v>8.02</v>
      </c>
      <c r="G46" t="n">
        <v>48.1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140.08</v>
      </c>
      <c r="Q46" t="n">
        <v>198.05</v>
      </c>
      <c r="R46" t="n">
        <v>32.41</v>
      </c>
      <c r="S46" t="n">
        <v>21.27</v>
      </c>
      <c r="T46" t="n">
        <v>2841.4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295.3435574282522</v>
      </c>
      <c r="AB46" t="n">
        <v>404.1020849115036</v>
      </c>
      <c r="AC46" t="n">
        <v>365.5351490883872</v>
      </c>
      <c r="AD46" t="n">
        <v>295343.5574282521</v>
      </c>
      <c r="AE46" t="n">
        <v>404102.0849115036</v>
      </c>
      <c r="AF46" t="n">
        <v>3.101630842809206e-06</v>
      </c>
      <c r="AG46" t="n">
        <v>9.982638888888889</v>
      </c>
      <c r="AH46" t="n">
        <v>365535.1490883873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8.665900000000001</v>
      </c>
      <c r="E47" t="n">
        <v>11.54</v>
      </c>
      <c r="F47" t="n">
        <v>8.050000000000001</v>
      </c>
      <c r="G47" t="n">
        <v>48.31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140.58</v>
      </c>
      <c r="Q47" t="n">
        <v>198.05</v>
      </c>
      <c r="R47" t="n">
        <v>33.56</v>
      </c>
      <c r="S47" t="n">
        <v>21.27</v>
      </c>
      <c r="T47" t="n">
        <v>3417.09</v>
      </c>
      <c r="U47" t="n">
        <v>0.63</v>
      </c>
      <c r="V47" t="n">
        <v>0.75</v>
      </c>
      <c r="W47" t="n">
        <v>0.12</v>
      </c>
      <c r="X47" t="n">
        <v>0.2</v>
      </c>
      <c r="Y47" t="n">
        <v>1</v>
      </c>
      <c r="Z47" t="n">
        <v>10</v>
      </c>
      <c r="AA47" t="n">
        <v>296.2933718585398</v>
      </c>
      <c r="AB47" t="n">
        <v>405.4016629178784</v>
      </c>
      <c r="AC47" t="n">
        <v>366.7106971938028</v>
      </c>
      <c r="AD47" t="n">
        <v>296293.3718585398</v>
      </c>
      <c r="AE47" t="n">
        <v>405401.6629178784</v>
      </c>
      <c r="AF47" t="n">
        <v>3.092210660089998e-06</v>
      </c>
      <c r="AG47" t="n">
        <v>10.01736111111111</v>
      </c>
      <c r="AH47" t="n">
        <v>366710.6971938028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8.734500000000001</v>
      </c>
      <c r="E48" t="n">
        <v>11.45</v>
      </c>
      <c r="F48" t="n">
        <v>8.01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139.69</v>
      </c>
      <c r="Q48" t="n">
        <v>198.09</v>
      </c>
      <c r="R48" t="n">
        <v>32.4</v>
      </c>
      <c r="S48" t="n">
        <v>21.27</v>
      </c>
      <c r="T48" t="n">
        <v>2843.85</v>
      </c>
      <c r="U48" t="n">
        <v>0.66</v>
      </c>
      <c r="V48" t="n">
        <v>0.76</v>
      </c>
      <c r="W48" t="n">
        <v>0.12</v>
      </c>
      <c r="X48" t="n">
        <v>0.16</v>
      </c>
      <c r="Y48" t="n">
        <v>1</v>
      </c>
      <c r="Z48" t="n">
        <v>10</v>
      </c>
      <c r="AA48" t="n">
        <v>294.4999498823898</v>
      </c>
      <c r="AB48" t="n">
        <v>402.9478238499166</v>
      </c>
      <c r="AC48" t="n">
        <v>364.4910490825024</v>
      </c>
      <c r="AD48" t="n">
        <v>294499.9498823898</v>
      </c>
      <c r="AE48" t="n">
        <v>402947.8238499166</v>
      </c>
      <c r="AF48" t="n">
        <v>3.116688862155817e-06</v>
      </c>
      <c r="AG48" t="n">
        <v>9.939236111111111</v>
      </c>
      <c r="AH48" t="n">
        <v>364491.0490825024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8.7334</v>
      </c>
      <c r="E49" t="n">
        <v>11.45</v>
      </c>
      <c r="F49" t="n">
        <v>8.02</v>
      </c>
      <c r="G49" t="n">
        <v>53.44</v>
      </c>
      <c r="H49" t="n">
        <v>0.73</v>
      </c>
      <c r="I49" t="n">
        <v>9</v>
      </c>
      <c r="J49" t="n">
        <v>309.68</v>
      </c>
      <c r="K49" t="n">
        <v>61.2</v>
      </c>
      <c r="L49" t="n">
        <v>12.75</v>
      </c>
      <c r="M49" t="n">
        <v>7</v>
      </c>
      <c r="N49" t="n">
        <v>90.73999999999999</v>
      </c>
      <c r="O49" t="n">
        <v>38428.72</v>
      </c>
      <c r="P49" t="n">
        <v>139.72</v>
      </c>
      <c r="Q49" t="n">
        <v>198.05</v>
      </c>
      <c r="R49" t="n">
        <v>32.31</v>
      </c>
      <c r="S49" t="n">
        <v>21.27</v>
      </c>
      <c r="T49" t="n">
        <v>2800.35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294.5694083554713</v>
      </c>
      <c r="AB49" t="n">
        <v>403.0428599970782</v>
      </c>
      <c r="AC49" t="n">
        <v>364.577015113163</v>
      </c>
      <c r="AD49" t="n">
        <v>294569.4083554713</v>
      </c>
      <c r="AE49" t="n">
        <v>403042.8599970782</v>
      </c>
      <c r="AF49" t="n">
        <v>3.116296354542516e-06</v>
      </c>
      <c r="AG49" t="n">
        <v>9.939236111111111</v>
      </c>
      <c r="AH49" t="n">
        <v>364577.015113163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8.729799999999999</v>
      </c>
      <c r="E50" t="n">
        <v>11.46</v>
      </c>
      <c r="F50" t="n">
        <v>8.02</v>
      </c>
      <c r="G50" t="n">
        <v>53.47</v>
      </c>
      <c r="H50" t="n">
        <v>0.75</v>
      </c>
      <c r="I50" t="n">
        <v>9</v>
      </c>
      <c r="J50" t="n">
        <v>310.23</v>
      </c>
      <c r="K50" t="n">
        <v>61.2</v>
      </c>
      <c r="L50" t="n">
        <v>13</v>
      </c>
      <c r="M50" t="n">
        <v>7</v>
      </c>
      <c r="N50" t="n">
        <v>91.03</v>
      </c>
      <c r="O50" t="n">
        <v>38495.87</v>
      </c>
      <c r="P50" t="n">
        <v>139.97</v>
      </c>
      <c r="Q50" t="n">
        <v>198.05</v>
      </c>
      <c r="R50" t="n">
        <v>32.48</v>
      </c>
      <c r="S50" t="n">
        <v>21.27</v>
      </c>
      <c r="T50" t="n">
        <v>2882.68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294.7731132017902</v>
      </c>
      <c r="AB50" t="n">
        <v>403.3215779546352</v>
      </c>
      <c r="AC50" t="n">
        <v>364.829132620034</v>
      </c>
      <c r="AD50" t="n">
        <v>294773.1132017902</v>
      </c>
      <c r="AE50" t="n">
        <v>403321.5779546353</v>
      </c>
      <c r="AF50" t="n">
        <v>3.115011784171715e-06</v>
      </c>
      <c r="AG50" t="n">
        <v>9.947916666666666</v>
      </c>
      <c r="AH50" t="n">
        <v>364829.132620034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8.733000000000001</v>
      </c>
      <c r="E51" t="n">
        <v>11.45</v>
      </c>
      <c r="F51" t="n">
        <v>8.02</v>
      </c>
      <c r="G51" t="n">
        <v>53.44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140.01</v>
      </c>
      <c r="Q51" t="n">
        <v>198.05</v>
      </c>
      <c r="R51" t="n">
        <v>32.42</v>
      </c>
      <c r="S51" t="n">
        <v>21.27</v>
      </c>
      <c r="T51" t="n">
        <v>2854.99</v>
      </c>
      <c r="U51" t="n">
        <v>0.66</v>
      </c>
      <c r="V51" t="n">
        <v>0.76</v>
      </c>
      <c r="W51" t="n">
        <v>0.12</v>
      </c>
      <c r="X51" t="n">
        <v>0.16</v>
      </c>
      <c r="Y51" t="n">
        <v>1</v>
      </c>
      <c r="Z51" t="n">
        <v>10</v>
      </c>
      <c r="AA51" t="n">
        <v>294.7554373996513</v>
      </c>
      <c r="AB51" t="n">
        <v>403.2973931423475</v>
      </c>
      <c r="AC51" t="n">
        <v>364.8072559722873</v>
      </c>
      <c r="AD51" t="n">
        <v>294755.4373996513</v>
      </c>
      <c r="AE51" t="n">
        <v>403297.3931423475</v>
      </c>
      <c r="AF51" t="n">
        <v>3.116153624501316e-06</v>
      </c>
      <c r="AG51" t="n">
        <v>9.939236111111111</v>
      </c>
      <c r="AH51" t="n">
        <v>364807.2559722873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8.7349</v>
      </c>
      <c r="E52" t="n">
        <v>11.45</v>
      </c>
      <c r="F52" t="n">
        <v>8.01</v>
      </c>
      <c r="G52" t="n">
        <v>53.43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139.95</v>
      </c>
      <c r="Q52" t="n">
        <v>198.05</v>
      </c>
      <c r="R52" t="n">
        <v>32.26</v>
      </c>
      <c r="S52" t="n">
        <v>21.27</v>
      </c>
      <c r="T52" t="n">
        <v>2771.83</v>
      </c>
      <c r="U52" t="n">
        <v>0.66</v>
      </c>
      <c r="V52" t="n">
        <v>0.76</v>
      </c>
      <c r="W52" t="n">
        <v>0.12</v>
      </c>
      <c r="X52" t="n">
        <v>0.16</v>
      </c>
      <c r="Y52" t="n">
        <v>1</v>
      </c>
      <c r="Z52" t="n">
        <v>10</v>
      </c>
      <c r="AA52" t="n">
        <v>294.6566217793082</v>
      </c>
      <c r="AB52" t="n">
        <v>403.1621892511565</v>
      </c>
      <c r="AC52" t="n">
        <v>364.6849557507118</v>
      </c>
      <c r="AD52" t="n">
        <v>294656.6217793082</v>
      </c>
      <c r="AE52" t="n">
        <v>403162.1892511565</v>
      </c>
      <c r="AF52" t="n">
        <v>3.116831592197016e-06</v>
      </c>
      <c r="AG52" t="n">
        <v>9.939236111111111</v>
      </c>
      <c r="AH52" t="n">
        <v>364684.9557507118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8.7311</v>
      </c>
      <c r="E53" t="n">
        <v>11.45</v>
      </c>
      <c r="F53" t="n">
        <v>8.02</v>
      </c>
      <c r="G53" t="n">
        <v>53.46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139.84</v>
      </c>
      <c r="Q53" t="n">
        <v>198.05</v>
      </c>
      <c r="R53" t="n">
        <v>32.43</v>
      </c>
      <c r="S53" t="n">
        <v>21.27</v>
      </c>
      <c r="T53" t="n">
        <v>2859.04</v>
      </c>
      <c r="U53" t="n">
        <v>0.66</v>
      </c>
      <c r="V53" t="n">
        <v>0.76</v>
      </c>
      <c r="W53" t="n">
        <v>0.12</v>
      </c>
      <c r="X53" t="n">
        <v>0.17</v>
      </c>
      <c r="Y53" t="n">
        <v>1</v>
      </c>
      <c r="Z53" t="n">
        <v>10</v>
      </c>
      <c r="AA53" t="n">
        <v>294.6747754986571</v>
      </c>
      <c r="AB53" t="n">
        <v>403.1870279708554</v>
      </c>
      <c r="AC53" t="n">
        <v>364.707423897864</v>
      </c>
      <c r="AD53" t="n">
        <v>294674.7754986571</v>
      </c>
      <c r="AE53" t="n">
        <v>403187.0279708554</v>
      </c>
      <c r="AF53" t="n">
        <v>3.115475656805615e-06</v>
      </c>
      <c r="AG53" t="n">
        <v>9.939236111111111</v>
      </c>
      <c r="AH53" t="n">
        <v>364707.4238978639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8.733000000000001</v>
      </c>
      <c r="E54" t="n">
        <v>11.45</v>
      </c>
      <c r="F54" t="n">
        <v>8.02</v>
      </c>
      <c r="G54" t="n">
        <v>53.44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139.67</v>
      </c>
      <c r="Q54" t="n">
        <v>198.05</v>
      </c>
      <c r="R54" t="n">
        <v>32.4</v>
      </c>
      <c r="S54" t="n">
        <v>21.27</v>
      </c>
      <c r="T54" t="n">
        <v>2841.22</v>
      </c>
      <c r="U54" t="n">
        <v>0.66</v>
      </c>
      <c r="V54" t="n">
        <v>0.76</v>
      </c>
      <c r="W54" t="n">
        <v>0.12</v>
      </c>
      <c r="X54" t="n">
        <v>0.16</v>
      </c>
      <c r="Y54" t="n">
        <v>1</v>
      </c>
      <c r="Z54" t="n">
        <v>10</v>
      </c>
      <c r="AA54" t="n">
        <v>294.543566803892</v>
      </c>
      <c r="AB54" t="n">
        <v>403.0075024461586</v>
      </c>
      <c r="AC54" t="n">
        <v>364.5450320372786</v>
      </c>
      <c r="AD54" t="n">
        <v>294543.566803892</v>
      </c>
      <c r="AE54" t="n">
        <v>403007.5024461586</v>
      </c>
      <c r="AF54" t="n">
        <v>3.116153624501316e-06</v>
      </c>
      <c r="AG54" t="n">
        <v>9.939236111111111</v>
      </c>
      <c r="AH54" t="n">
        <v>364545.0320372786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8.7957</v>
      </c>
      <c r="E55" t="n">
        <v>11.37</v>
      </c>
      <c r="F55" t="n">
        <v>7.99</v>
      </c>
      <c r="G55" t="n">
        <v>59.92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139.04</v>
      </c>
      <c r="Q55" t="n">
        <v>198.05</v>
      </c>
      <c r="R55" t="n">
        <v>31.44</v>
      </c>
      <c r="S55" t="n">
        <v>21.27</v>
      </c>
      <c r="T55" t="n">
        <v>2365.93</v>
      </c>
      <c r="U55" t="n">
        <v>0.68</v>
      </c>
      <c r="V55" t="n">
        <v>0.76</v>
      </c>
      <c r="W55" t="n">
        <v>0.12</v>
      </c>
      <c r="X55" t="n">
        <v>0.14</v>
      </c>
      <c r="Y55" t="n">
        <v>1</v>
      </c>
      <c r="Z55" t="n">
        <v>10</v>
      </c>
      <c r="AA55" t="n">
        <v>282.3666791529565</v>
      </c>
      <c r="AB55" t="n">
        <v>386.3465475557797</v>
      </c>
      <c r="AC55" t="n">
        <v>349.4741752978404</v>
      </c>
      <c r="AD55" t="n">
        <v>282366.6791529565</v>
      </c>
      <c r="AE55" t="n">
        <v>386346.5475557797</v>
      </c>
      <c r="AF55" t="n">
        <v>3.138526558459433e-06</v>
      </c>
      <c r="AG55" t="n">
        <v>9.869791666666666</v>
      </c>
      <c r="AH55" t="n">
        <v>349474.1752978404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8.801500000000001</v>
      </c>
      <c r="E56" t="n">
        <v>11.36</v>
      </c>
      <c r="F56" t="n">
        <v>7.98</v>
      </c>
      <c r="G56" t="n">
        <v>59.86</v>
      </c>
      <c r="H56" t="n">
        <v>0.82</v>
      </c>
      <c r="I56" t="n">
        <v>8</v>
      </c>
      <c r="J56" t="n">
        <v>313.52</v>
      </c>
      <c r="K56" t="n">
        <v>61.2</v>
      </c>
      <c r="L56" t="n">
        <v>14.5</v>
      </c>
      <c r="M56" t="n">
        <v>6</v>
      </c>
      <c r="N56" t="n">
        <v>92.81999999999999</v>
      </c>
      <c r="O56" t="n">
        <v>38901.63</v>
      </c>
      <c r="P56" t="n">
        <v>139.15</v>
      </c>
      <c r="Q56" t="n">
        <v>198.07</v>
      </c>
      <c r="R56" t="n">
        <v>31.11</v>
      </c>
      <c r="S56" t="n">
        <v>21.27</v>
      </c>
      <c r="T56" t="n">
        <v>2204.49</v>
      </c>
      <c r="U56" t="n">
        <v>0.68</v>
      </c>
      <c r="V56" t="n">
        <v>0.76</v>
      </c>
      <c r="W56" t="n">
        <v>0.12</v>
      </c>
      <c r="X56" t="n">
        <v>0.13</v>
      </c>
      <c r="Y56" t="n">
        <v>1</v>
      </c>
      <c r="Z56" t="n">
        <v>10</v>
      </c>
      <c r="AA56" t="n">
        <v>282.3232256378785</v>
      </c>
      <c r="AB56" t="n">
        <v>386.2870925394162</v>
      </c>
      <c r="AC56" t="n">
        <v>349.420394584793</v>
      </c>
      <c r="AD56" t="n">
        <v>282323.2256378785</v>
      </c>
      <c r="AE56" t="n">
        <v>386287.0925394162</v>
      </c>
      <c r="AF56" t="n">
        <v>3.140596144056835e-06</v>
      </c>
      <c r="AG56" t="n">
        <v>9.861111111111111</v>
      </c>
      <c r="AH56" t="n">
        <v>349420.394584793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8.819000000000001</v>
      </c>
      <c r="E57" t="n">
        <v>11.34</v>
      </c>
      <c r="F57" t="n">
        <v>7.96</v>
      </c>
      <c r="G57" t="n">
        <v>59.69</v>
      </c>
      <c r="H57" t="n">
        <v>0.84</v>
      </c>
      <c r="I57" t="n">
        <v>8</v>
      </c>
      <c r="J57" t="n">
        <v>314.07</v>
      </c>
      <c r="K57" t="n">
        <v>61.2</v>
      </c>
      <c r="L57" t="n">
        <v>14.75</v>
      </c>
      <c r="M57" t="n">
        <v>6</v>
      </c>
      <c r="N57" t="n">
        <v>93.12</v>
      </c>
      <c r="O57" t="n">
        <v>38969.71</v>
      </c>
      <c r="P57" t="n">
        <v>138.71</v>
      </c>
      <c r="Q57" t="n">
        <v>198.05</v>
      </c>
      <c r="R57" t="n">
        <v>30.53</v>
      </c>
      <c r="S57" t="n">
        <v>21.27</v>
      </c>
      <c r="T57" t="n">
        <v>1915.45</v>
      </c>
      <c r="U57" t="n">
        <v>0.7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281.7525684600413</v>
      </c>
      <c r="AB57" t="n">
        <v>385.5062942130813</v>
      </c>
      <c r="AC57" t="n">
        <v>348.7141145548662</v>
      </c>
      <c r="AD57" t="n">
        <v>281752.5684600413</v>
      </c>
      <c r="AE57" t="n">
        <v>385506.2942130814</v>
      </c>
      <c r="AF57" t="n">
        <v>3.146840583359339e-06</v>
      </c>
      <c r="AG57" t="n">
        <v>9.84375</v>
      </c>
      <c r="AH57" t="n">
        <v>348714.1145548662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8.790100000000001</v>
      </c>
      <c r="E58" t="n">
        <v>11.38</v>
      </c>
      <c r="F58" t="n">
        <v>8</v>
      </c>
      <c r="G58" t="n">
        <v>59.97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139.36</v>
      </c>
      <c r="Q58" t="n">
        <v>198.05</v>
      </c>
      <c r="R58" t="n">
        <v>31.85</v>
      </c>
      <c r="S58" t="n">
        <v>21.27</v>
      </c>
      <c r="T58" t="n">
        <v>2573.01</v>
      </c>
      <c r="U58" t="n">
        <v>0.67</v>
      </c>
      <c r="V58" t="n">
        <v>0.76</v>
      </c>
      <c r="W58" t="n">
        <v>0.12</v>
      </c>
      <c r="X58" t="n">
        <v>0.14</v>
      </c>
      <c r="Y58" t="n">
        <v>1</v>
      </c>
      <c r="Z58" t="n">
        <v>10</v>
      </c>
      <c r="AA58" t="n">
        <v>282.6737924464226</v>
      </c>
      <c r="AB58" t="n">
        <v>386.7667535127821</v>
      </c>
      <c r="AC58" t="n">
        <v>349.8542773880693</v>
      </c>
      <c r="AD58" t="n">
        <v>282673.7924464226</v>
      </c>
      <c r="AE58" t="n">
        <v>386766.7535127822</v>
      </c>
      <c r="AF58" t="n">
        <v>3.136528337882631e-06</v>
      </c>
      <c r="AG58" t="n">
        <v>9.878472222222221</v>
      </c>
      <c r="AH58" t="n">
        <v>349854.2773880693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8.7858</v>
      </c>
      <c r="E59" t="n">
        <v>11.38</v>
      </c>
      <c r="F59" t="n">
        <v>8</v>
      </c>
      <c r="G59" t="n">
        <v>60.01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139.52</v>
      </c>
      <c r="Q59" t="n">
        <v>198.05</v>
      </c>
      <c r="R59" t="n">
        <v>31.96</v>
      </c>
      <c r="S59" t="n">
        <v>21.27</v>
      </c>
      <c r="T59" t="n">
        <v>2626.5</v>
      </c>
      <c r="U59" t="n">
        <v>0.67</v>
      </c>
      <c r="V59" t="n">
        <v>0.76</v>
      </c>
      <c r="W59" t="n">
        <v>0.12</v>
      </c>
      <c r="X59" t="n">
        <v>0.15</v>
      </c>
      <c r="Y59" t="n">
        <v>1</v>
      </c>
      <c r="Z59" t="n">
        <v>10</v>
      </c>
      <c r="AA59" t="n">
        <v>282.8291887994897</v>
      </c>
      <c r="AB59" t="n">
        <v>386.9793736586518</v>
      </c>
      <c r="AC59" t="n">
        <v>350.0466053656314</v>
      </c>
      <c r="AD59" t="n">
        <v>282829.1887994896</v>
      </c>
      <c r="AE59" t="n">
        <v>386979.3736586518</v>
      </c>
      <c r="AF59" t="n">
        <v>3.13499398993973e-06</v>
      </c>
      <c r="AG59" t="n">
        <v>9.878472222222221</v>
      </c>
      <c r="AH59" t="n">
        <v>350046.6053656314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8.784800000000001</v>
      </c>
      <c r="E60" t="n">
        <v>11.38</v>
      </c>
      <c r="F60" t="n">
        <v>8</v>
      </c>
      <c r="G60" t="n">
        <v>60.02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139.48</v>
      </c>
      <c r="Q60" t="n">
        <v>198.05</v>
      </c>
      <c r="R60" t="n">
        <v>32</v>
      </c>
      <c r="S60" t="n">
        <v>21.27</v>
      </c>
      <c r="T60" t="n">
        <v>2646.52</v>
      </c>
      <c r="U60" t="n">
        <v>0.66</v>
      </c>
      <c r="V60" t="n">
        <v>0.76</v>
      </c>
      <c r="W60" t="n">
        <v>0.12</v>
      </c>
      <c r="X60" t="n">
        <v>0.15</v>
      </c>
      <c r="Y60" t="n">
        <v>1</v>
      </c>
      <c r="Z60" t="n">
        <v>10</v>
      </c>
      <c r="AA60" t="n">
        <v>282.8175201042715</v>
      </c>
      <c r="AB60" t="n">
        <v>386.9634080350679</v>
      </c>
      <c r="AC60" t="n">
        <v>350.0321634787543</v>
      </c>
      <c r="AD60" t="n">
        <v>282817.5201042715</v>
      </c>
      <c r="AE60" t="n">
        <v>386963.4080350678</v>
      </c>
      <c r="AF60" t="n">
        <v>3.13463716483673e-06</v>
      </c>
      <c r="AG60" t="n">
        <v>9.878472222222221</v>
      </c>
      <c r="AH60" t="n">
        <v>350032.1634787543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8.787599999999999</v>
      </c>
      <c r="E61" t="n">
        <v>11.38</v>
      </c>
      <c r="F61" t="n">
        <v>8</v>
      </c>
      <c r="G61" t="n">
        <v>60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139.53</v>
      </c>
      <c r="Q61" t="n">
        <v>198.05</v>
      </c>
      <c r="R61" t="n">
        <v>31.83</v>
      </c>
      <c r="S61" t="n">
        <v>21.27</v>
      </c>
      <c r="T61" t="n">
        <v>2563.19</v>
      </c>
      <c r="U61" t="n">
        <v>0.67</v>
      </c>
      <c r="V61" t="n">
        <v>0.76</v>
      </c>
      <c r="W61" t="n">
        <v>0.12</v>
      </c>
      <c r="X61" t="n">
        <v>0.15</v>
      </c>
      <c r="Y61" t="n">
        <v>1</v>
      </c>
      <c r="Z61" t="n">
        <v>10</v>
      </c>
      <c r="AA61" t="n">
        <v>282.8117905844597</v>
      </c>
      <c r="AB61" t="n">
        <v>386.9555686532929</v>
      </c>
      <c r="AC61" t="n">
        <v>350.0250722765733</v>
      </c>
      <c r="AD61" t="n">
        <v>282811.7905844597</v>
      </c>
      <c r="AE61" t="n">
        <v>386955.5686532928</v>
      </c>
      <c r="AF61" t="n">
        <v>3.13563627512513e-06</v>
      </c>
      <c r="AG61" t="n">
        <v>9.878472222222221</v>
      </c>
      <c r="AH61" t="n">
        <v>350025.0722765733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8.785</v>
      </c>
      <c r="E62" t="n">
        <v>11.38</v>
      </c>
      <c r="F62" t="n">
        <v>8</v>
      </c>
      <c r="G62" t="n">
        <v>60.02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139.2</v>
      </c>
      <c r="Q62" t="n">
        <v>198.05</v>
      </c>
      <c r="R62" t="n">
        <v>31.98</v>
      </c>
      <c r="S62" t="n">
        <v>21.27</v>
      </c>
      <c r="T62" t="n">
        <v>2639.49</v>
      </c>
      <c r="U62" t="n">
        <v>0.66</v>
      </c>
      <c r="V62" t="n">
        <v>0.76</v>
      </c>
      <c r="W62" t="n">
        <v>0.12</v>
      </c>
      <c r="X62" t="n">
        <v>0.15</v>
      </c>
      <c r="Y62" t="n">
        <v>1</v>
      </c>
      <c r="Z62" t="n">
        <v>10</v>
      </c>
      <c r="AA62" t="n">
        <v>282.6414494949608</v>
      </c>
      <c r="AB62" t="n">
        <v>386.7225004597219</v>
      </c>
      <c r="AC62" t="n">
        <v>349.8142477842835</v>
      </c>
      <c r="AD62" t="n">
        <v>282641.4494949608</v>
      </c>
      <c r="AE62" t="n">
        <v>386722.5004597219</v>
      </c>
      <c r="AF62" t="n">
        <v>3.13470852985733e-06</v>
      </c>
      <c r="AG62" t="n">
        <v>9.878472222222221</v>
      </c>
      <c r="AH62" t="n">
        <v>349814.2477842835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8.781599999999999</v>
      </c>
      <c r="E63" t="n">
        <v>11.39</v>
      </c>
      <c r="F63" t="n">
        <v>8.01</v>
      </c>
      <c r="G63" t="n">
        <v>60.05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139.23</v>
      </c>
      <c r="Q63" t="n">
        <v>198.05</v>
      </c>
      <c r="R63" t="n">
        <v>32.08</v>
      </c>
      <c r="S63" t="n">
        <v>21.27</v>
      </c>
      <c r="T63" t="n">
        <v>2685.67</v>
      </c>
      <c r="U63" t="n">
        <v>0.66</v>
      </c>
      <c r="V63" t="n">
        <v>0.76</v>
      </c>
      <c r="W63" t="n">
        <v>0.12</v>
      </c>
      <c r="X63" t="n">
        <v>0.15</v>
      </c>
      <c r="Y63" t="n">
        <v>1</v>
      </c>
      <c r="Z63" t="n">
        <v>10</v>
      </c>
      <c r="AA63" t="n">
        <v>282.7405161458246</v>
      </c>
      <c r="AB63" t="n">
        <v>386.858047821946</v>
      </c>
      <c r="AC63" t="n">
        <v>349.9368586964989</v>
      </c>
      <c r="AD63" t="n">
        <v>282740.5161458246</v>
      </c>
      <c r="AE63" t="n">
        <v>386858.047821946</v>
      </c>
      <c r="AF63" t="n">
        <v>3.133495324507128e-06</v>
      </c>
      <c r="AG63" t="n">
        <v>9.887152777777779</v>
      </c>
      <c r="AH63" t="n">
        <v>349936.8586964989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8.851100000000001</v>
      </c>
      <c r="E64" t="n">
        <v>11.3</v>
      </c>
      <c r="F64" t="n">
        <v>7.97</v>
      </c>
      <c r="G64" t="n">
        <v>68.33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138.38</v>
      </c>
      <c r="Q64" t="n">
        <v>198.05</v>
      </c>
      <c r="R64" t="n">
        <v>30.94</v>
      </c>
      <c r="S64" t="n">
        <v>21.27</v>
      </c>
      <c r="T64" t="n">
        <v>2121.7</v>
      </c>
      <c r="U64" t="n">
        <v>0.6899999999999999</v>
      </c>
      <c r="V64" t="n">
        <v>0.76</v>
      </c>
      <c r="W64" t="n">
        <v>0.12</v>
      </c>
      <c r="X64" t="n">
        <v>0.12</v>
      </c>
      <c r="Y64" t="n">
        <v>1</v>
      </c>
      <c r="Z64" t="n">
        <v>10</v>
      </c>
      <c r="AA64" t="n">
        <v>281.1715648827212</v>
      </c>
      <c r="AB64" t="n">
        <v>384.7113394865232</v>
      </c>
      <c r="AC64" t="n">
        <v>347.9950291916848</v>
      </c>
      <c r="AD64" t="n">
        <v>281171.5648827212</v>
      </c>
      <c r="AE64" t="n">
        <v>384711.3394865232</v>
      </c>
      <c r="AF64" t="n">
        <v>3.158294669165648e-06</v>
      </c>
      <c r="AG64" t="n">
        <v>9.809027777777779</v>
      </c>
      <c r="AH64" t="n">
        <v>347995.0291916848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8.8506</v>
      </c>
      <c r="E65" t="n">
        <v>11.3</v>
      </c>
      <c r="F65" t="n">
        <v>7.97</v>
      </c>
      <c r="G65" t="n">
        <v>68.33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138.5</v>
      </c>
      <c r="Q65" t="n">
        <v>198.06</v>
      </c>
      <c r="R65" t="n">
        <v>31</v>
      </c>
      <c r="S65" t="n">
        <v>21.27</v>
      </c>
      <c r="T65" t="n">
        <v>2150.92</v>
      </c>
      <c r="U65" t="n">
        <v>0.6899999999999999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281.2517619101023</v>
      </c>
      <c r="AB65" t="n">
        <v>384.8210685974292</v>
      </c>
      <c r="AC65" t="n">
        <v>348.0942859102516</v>
      </c>
      <c r="AD65" t="n">
        <v>281251.7619101023</v>
      </c>
      <c r="AE65" t="n">
        <v>384821.0685974292</v>
      </c>
      <c r="AF65" t="n">
        <v>3.158116256614148e-06</v>
      </c>
      <c r="AG65" t="n">
        <v>9.809027777777779</v>
      </c>
      <c r="AH65" t="n">
        <v>348094.2859102517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8.853300000000001</v>
      </c>
      <c r="E66" t="n">
        <v>11.3</v>
      </c>
      <c r="F66" t="n">
        <v>7.97</v>
      </c>
      <c r="G66" t="n">
        <v>68.3</v>
      </c>
      <c r="H66" t="n">
        <v>0.95</v>
      </c>
      <c r="I66" t="n">
        <v>7</v>
      </c>
      <c r="J66" t="n">
        <v>319.09</v>
      </c>
      <c r="K66" t="n">
        <v>61.2</v>
      </c>
      <c r="L66" t="n">
        <v>17</v>
      </c>
      <c r="M66" t="n">
        <v>5</v>
      </c>
      <c r="N66" t="n">
        <v>95.89</v>
      </c>
      <c r="O66" t="n">
        <v>39588.58</v>
      </c>
      <c r="P66" t="n">
        <v>138.59</v>
      </c>
      <c r="Q66" t="n">
        <v>198.05</v>
      </c>
      <c r="R66" t="n">
        <v>30.84</v>
      </c>
      <c r="S66" t="n">
        <v>21.27</v>
      </c>
      <c r="T66" t="n">
        <v>2073.79</v>
      </c>
      <c r="U66" t="n">
        <v>0.6899999999999999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281.2724404269862</v>
      </c>
      <c r="AB66" t="n">
        <v>384.8493618565015</v>
      </c>
      <c r="AC66" t="n">
        <v>348.1198789003879</v>
      </c>
      <c r="AD66" t="n">
        <v>281272.4404269862</v>
      </c>
      <c r="AE66" t="n">
        <v>384849.3618565015</v>
      </c>
      <c r="AF66" t="n">
        <v>3.159079684392248e-06</v>
      </c>
      <c r="AG66" t="n">
        <v>9.809027777777779</v>
      </c>
      <c r="AH66" t="n">
        <v>348119.8789003879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8.852399999999999</v>
      </c>
      <c r="E67" t="n">
        <v>11.3</v>
      </c>
      <c r="F67" t="n">
        <v>7.97</v>
      </c>
      <c r="G67" t="n">
        <v>68.31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138.71</v>
      </c>
      <c r="Q67" t="n">
        <v>198.06</v>
      </c>
      <c r="R67" t="n">
        <v>30.79</v>
      </c>
      <c r="S67" t="n">
        <v>21.27</v>
      </c>
      <c r="T67" t="n">
        <v>2048.12</v>
      </c>
      <c r="U67" t="n">
        <v>0.6899999999999999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281.3577605689288</v>
      </c>
      <c r="AB67" t="n">
        <v>384.9661006387665</v>
      </c>
      <c r="AC67" t="n">
        <v>348.2254762971175</v>
      </c>
      <c r="AD67" t="n">
        <v>281357.7605689288</v>
      </c>
      <c r="AE67" t="n">
        <v>384966.1006387665</v>
      </c>
      <c r="AF67" t="n">
        <v>3.158758541799547e-06</v>
      </c>
      <c r="AG67" t="n">
        <v>9.809027777777779</v>
      </c>
      <c r="AH67" t="n">
        <v>348225.4762971175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8.872199999999999</v>
      </c>
      <c r="E68" t="n">
        <v>11.27</v>
      </c>
      <c r="F68" t="n">
        <v>7.94</v>
      </c>
      <c r="G68" t="n">
        <v>68.09999999999999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138.19</v>
      </c>
      <c r="Q68" t="n">
        <v>198.05</v>
      </c>
      <c r="R68" t="n">
        <v>30.01</v>
      </c>
      <c r="S68" t="n">
        <v>21.27</v>
      </c>
      <c r="T68" t="n">
        <v>1658.26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280.6782946683518</v>
      </c>
      <c r="AB68" t="n">
        <v>384.0364254176769</v>
      </c>
      <c r="AC68" t="n">
        <v>347.3845279743214</v>
      </c>
      <c r="AD68" t="n">
        <v>280678.2946683518</v>
      </c>
      <c r="AE68" t="n">
        <v>384036.4254176769</v>
      </c>
      <c r="AF68" t="n">
        <v>3.165823678838953e-06</v>
      </c>
      <c r="AG68" t="n">
        <v>9.782986111111111</v>
      </c>
      <c r="AH68" t="n">
        <v>347384.5279743214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8.8611</v>
      </c>
      <c r="E69" t="n">
        <v>11.29</v>
      </c>
      <c r="F69" t="n">
        <v>7.96</v>
      </c>
      <c r="G69" t="n">
        <v>68.22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138.53</v>
      </c>
      <c r="Q69" t="n">
        <v>198.05</v>
      </c>
      <c r="R69" t="n">
        <v>30.57</v>
      </c>
      <c r="S69" t="n">
        <v>21.27</v>
      </c>
      <c r="T69" t="n">
        <v>1937.51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281.0999481443307</v>
      </c>
      <c r="AB69" t="n">
        <v>384.6133503055498</v>
      </c>
      <c r="AC69" t="n">
        <v>347.9063919606148</v>
      </c>
      <c r="AD69" t="n">
        <v>281099.9481443306</v>
      </c>
      <c r="AE69" t="n">
        <v>384613.3503055498</v>
      </c>
      <c r="AF69" t="n">
        <v>3.161862920195651e-06</v>
      </c>
      <c r="AG69" t="n">
        <v>9.800347222222221</v>
      </c>
      <c r="AH69" t="n">
        <v>347906.3919606148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8.8376</v>
      </c>
      <c r="E70" t="n">
        <v>11.32</v>
      </c>
      <c r="F70" t="n">
        <v>7.99</v>
      </c>
      <c r="G70" t="n">
        <v>68.48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139.11</v>
      </c>
      <c r="Q70" t="n">
        <v>198.05</v>
      </c>
      <c r="R70" t="n">
        <v>31.62</v>
      </c>
      <c r="S70" t="n">
        <v>21.27</v>
      </c>
      <c r="T70" t="n">
        <v>2462.16</v>
      </c>
      <c r="U70" t="n">
        <v>0.67</v>
      </c>
      <c r="V70" t="n">
        <v>0.76</v>
      </c>
      <c r="W70" t="n">
        <v>0.12</v>
      </c>
      <c r="X70" t="n">
        <v>0.14</v>
      </c>
      <c r="Y70" t="n">
        <v>1</v>
      </c>
      <c r="Z70" t="n">
        <v>10</v>
      </c>
      <c r="AA70" t="n">
        <v>281.8659372589899</v>
      </c>
      <c r="AB70" t="n">
        <v>385.6614104052813</v>
      </c>
      <c r="AC70" t="n">
        <v>348.8544266753895</v>
      </c>
      <c r="AD70" t="n">
        <v>281865.9372589899</v>
      </c>
      <c r="AE70" t="n">
        <v>385661.4104052813</v>
      </c>
      <c r="AF70" t="n">
        <v>3.153477530275143e-06</v>
      </c>
      <c r="AG70" t="n">
        <v>9.826388888888889</v>
      </c>
      <c r="AH70" t="n">
        <v>348854.4266753895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8.8459</v>
      </c>
      <c r="E71" t="n">
        <v>11.3</v>
      </c>
      <c r="F71" t="n">
        <v>7.98</v>
      </c>
      <c r="G71" t="n">
        <v>68.39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138.98</v>
      </c>
      <c r="Q71" t="n">
        <v>198.05</v>
      </c>
      <c r="R71" t="n">
        <v>31.18</v>
      </c>
      <c r="S71" t="n">
        <v>21.27</v>
      </c>
      <c r="T71" t="n">
        <v>2241.99</v>
      </c>
      <c r="U71" t="n">
        <v>0.68</v>
      </c>
      <c r="V71" t="n">
        <v>0.76</v>
      </c>
      <c r="W71" t="n">
        <v>0.12</v>
      </c>
      <c r="X71" t="n">
        <v>0.13</v>
      </c>
      <c r="Y71" t="n">
        <v>1</v>
      </c>
      <c r="Z71" t="n">
        <v>10</v>
      </c>
      <c r="AA71" t="n">
        <v>281.643106149718</v>
      </c>
      <c r="AB71" t="n">
        <v>385.3565230509607</v>
      </c>
      <c r="AC71" t="n">
        <v>348.5786373422532</v>
      </c>
      <c r="AD71" t="n">
        <v>281643.106149718</v>
      </c>
      <c r="AE71" t="n">
        <v>385356.5230509607</v>
      </c>
      <c r="AF71" t="n">
        <v>3.156439178630046e-06</v>
      </c>
      <c r="AG71" t="n">
        <v>9.809027777777779</v>
      </c>
      <c r="AH71" t="n">
        <v>348578.6373422532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8.844799999999999</v>
      </c>
      <c r="E72" t="n">
        <v>11.31</v>
      </c>
      <c r="F72" t="n">
        <v>7.98</v>
      </c>
      <c r="G72" t="n">
        <v>68.40000000000001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138.84</v>
      </c>
      <c r="Q72" t="n">
        <v>198.06</v>
      </c>
      <c r="R72" t="n">
        <v>31.26</v>
      </c>
      <c r="S72" t="n">
        <v>21.27</v>
      </c>
      <c r="T72" t="n">
        <v>2285.34</v>
      </c>
      <c r="U72" t="n">
        <v>0.68</v>
      </c>
      <c r="V72" t="n">
        <v>0.76</v>
      </c>
      <c r="W72" t="n">
        <v>0.12</v>
      </c>
      <c r="X72" t="n">
        <v>0.13</v>
      </c>
      <c r="Y72" t="n">
        <v>1</v>
      </c>
      <c r="Z72" t="n">
        <v>10</v>
      </c>
      <c r="AA72" t="n">
        <v>281.5711440270617</v>
      </c>
      <c r="AB72" t="n">
        <v>385.2580612999976</v>
      </c>
      <c r="AC72" t="n">
        <v>348.4895726426101</v>
      </c>
      <c r="AD72" t="n">
        <v>281571.1440270618</v>
      </c>
      <c r="AE72" t="n">
        <v>385258.0612999976</v>
      </c>
      <c r="AF72" t="n">
        <v>3.156046671016746e-06</v>
      </c>
      <c r="AG72" t="n">
        <v>9.817708333333334</v>
      </c>
      <c r="AH72" t="n">
        <v>348489.5726426101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8.844099999999999</v>
      </c>
      <c r="E73" t="n">
        <v>11.31</v>
      </c>
      <c r="F73" t="n">
        <v>7.98</v>
      </c>
      <c r="G73" t="n">
        <v>68.40000000000001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138.73</v>
      </c>
      <c r="Q73" t="n">
        <v>198.05</v>
      </c>
      <c r="R73" t="n">
        <v>31.25</v>
      </c>
      <c r="S73" t="n">
        <v>21.27</v>
      </c>
      <c r="T73" t="n">
        <v>2278.57</v>
      </c>
      <c r="U73" t="n">
        <v>0.68</v>
      </c>
      <c r="V73" t="n">
        <v>0.76</v>
      </c>
      <c r="W73" t="n">
        <v>0.12</v>
      </c>
      <c r="X73" t="n">
        <v>0.13</v>
      </c>
      <c r="Y73" t="n">
        <v>1</v>
      </c>
      <c r="Z73" t="n">
        <v>10</v>
      </c>
      <c r="AA73" t="n">
        <v>281.5124748304834</v>
      </c>
      <c r="AB73" t="n">
        <v>385.1777875169369</v>
      </c>
      <c r="AC73" t="n">
        <v>348.4169600767398</v>
      </c>
      <c r="AD73" t="n">
        <v>281512.4748304834</v>
      </c>
      <c r="AE73" t="n">
        <v>385177.7875169369</v>
      </c>
      <c r="AF73" t="n">
        <v>3.155796893444645e-06</v>
      </c>
      <c r="AG73" t="n">
        <v>9.817708333333334</v>
      </c>
      <c r="AH73" t="n">
        <v>348416.9600767398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8.842000000000001</v>
      </c>
      <c r="E74" t="n">
        <v>11.31</v>
      </c>
      <c r="F74" t="n">
        <v>7.98</v>
      </c>
      <c r="G74" t="n">
        <v>68.43000000000001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138.75</v>
      </c>
      <c r="Q74" t="n">
        <v>198.05</v>
      </c>
      <c r="R74" t="n">
        <v>31.39</v>
      </c>
      <c r="S74" t="n">
        <v>21.27</v>
      </c>
      <c r="T74" t="n">
        <v>2348.97</v>
      </c>
      <c r="U74" t="n">
        <v>0.68</v>
      </c>
      <c r="V74" t="n">
        <v>0.76</v>
      </c>
      <c r="W74" t="n">
        <v>0.12</v>
      </c>
      <c r="X74" t="n">
        <v>0.13</v>
      </c>
      <c r="Y74" t="n">
        <v>1</v>
      </c>
      <c r="Z74" t="n">
        <v>10</v>
      </c>
      <c r="AA74" t="n">
        <v>281.5518249287359</v>
      </c>
      <c r="AB74" t="n">
        <v>385.2316280573698</v>
      </c>
      <c r="AC74" t="n">
        <v>348.4656621515594</v>
      </c>
      <c r="AD74" t="n">
        <v>281551.8249287359</v>
      </c>
      <c r="AE74" t="n">
        <v>385231.6280573698</v>
      </c>
      <c r="AF74" t="n">
        <v>3.155047560728345e-06</v>
      </c>
      <c r="AG74" t="n">
        <v>9.817708333333334</v>
      </c>
      <c r="AH74" t="n">
        <v>348465.6621515594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8.846500000000001</v>
      </c>
      <c r="E75" t="n">
        <v>11.3</v>
      </c>
      <c r="F75" t="n">
        <v>7.98</v>
      </c>
      <c r="G75" t="n">
        <v>68.38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138.52</v>
      </c>
      <c r="Q75" t="n">
        <v>198.05</v>
      </c>
      <c r="R75" t="n">
        <v>31.15</v>
      </c>
      <c r="S75" t="n">
        <v>21.27</v>
      </c>
      <c r="T75" t="n">
        <v>2227.89</v>
      </c>
      <c r="U75" t="n">
        <v>0.68</v>
      </c>
      <c r="V75" t="n">
        <v>0.76</v>
      </c>
      <c r="W75" t="n">
        <v>0.12</v>
      </c>
      <c r="X75" t="n">
        <v>0.12</v>
      </c>
      <c r="Y75" t="n">
        <v>1</v>
      </c>
      <c r="Z75" t="n">
        <v>10</v>
      </c>
      <c r="AA75" t="n">
        <v>281.3524045157875</v>
      </c>
      <c r="AB75" t="n">
        <v>384.958772250566</v>
      </c>
      <c r="AC75" t="n">
        <v>348.2188473200014</v>
      </c>
      <c r="AD75" t="n">
        <v>281352.4045157875</v>
      </c>
      <c r="AE75" t="n">
        <v>384958.772250566</v>
      </c>
      <c r="AF75" t="n">
        <v>3.156653273691846e-06</v>
      </c>
      <c r="AG75" t="n">
        <v>9.809027777777779</v>
      </c>
      <c r="AH75" t="n">
        <v>348218.8473200015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8.846299999999999</v>
      </c>
      <c r="E76" t="n">
        <v>11.3</v>
      </c>
      <c r="F76" t="n">
        <v>7.98</v>
      </c>
      <c r="G76" t="n">
        <v>68.38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138.43</v>
      </c>
      <c r="Q76" t="n">
        <v>198.05</v>
      </c>
      <c r="R76" t="n">
        <v>31.2</v>
      </c>
      <c r="S76" t="n">
        <v>21.27</v>
      </c>
      <c r="T76" t="n">
        <v>2252.35</v>
      </c>
      <c r="U76" t="n">
        <v>0.68</v>
      </c>
      <c r="V76" t="n">
        <v>0.76</v>
      </c>
      <c r="W76" t="n">
        <v>0.12</v>
      </c>
      <c r="X76" t="n">
        <v>0.12</v>
      </c>
      <c r="Y76" t="n">
        <v>1</v>
      </c>
      <c r="Z76" t="n">
        <v>10</v>
      </c>
      <c r="AA76" t="n">
        <v>281.2996098569926</v>
      </c>
      <c r="AB76" t="n">
        <v>384.8865362692669</v>
      </c>
      <c r="AC76" t="n">
        <v>348.1535054393736</v>
      </c>
      <c r="AD76" t="n">
        <v>281299.6098569926</v>
      </c>
      <c r="AE76" t="n">
        <v>384886.5362692669</v>
      </c>
      <c r="AF76" t="n">
        <v>3.156581908671246e-06</v>
      </c>
      <c r="AG76" t="n">
        <v>9.809027777777779</v>
      </c>
      <c r="AH76" t="n">
        <v>348153.5054393736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8.9093</v>
      </c>
      <c r="E77" t="n">
        <v>11.22</v>
      </c>
      <c r="F77" t="n">
        <v>7.95</v>
      </c>
      <c r="G77" t="n">
        <v>79.52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137.75</v>
      </c>
      <c r="Q77" t="n">
        <v>198.05</v>
      </c>
      <c r="R77" t="n">
        <v>30.3</v>
      </c>
      <c r="S77" t="n">
        <v>21.27</v>
      </c>
      <c r="T77" t="n">
        <v>1810.12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279.9743388591586</v>
      </c>
      <c r="AB77" t="n">
        <v>383.0732420232004</v>
      </c>
      <c r="AC77" t="n">
        <v>346.5132694511773</v>
      </c>
      <c r="AD77" t="n">
        <v>279974.3388591586</v>
      </c>
      <c r="AE77" t="n">
        <v>383073.2420232004</v>
      </c>
      <c r="AF77" t="n">
        <v>3.179061890160264e-06</v>
      </c>
      <c r="AG77" t="n">
        <v>9.739583333333334</v>
      </c>
      <c r="AH77" t="n">
        <v>346513.2694511773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8.909800000000001</v>
      </c>
      <c r="E78" t="n">
        <v>11.22</v>
      </c>
      <c r="F78" t="n">
        <v>7.95</v>
      </c>
      <c r="G78" t="n">
        <v>79.51000000000001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137.84</v>
      </c>
      <c r="Q78" t="n">
        <v>198.05</v>
      </c>
      <c r="R78" t="n">
        <v>30.26</v>
      </c>
      <c r="S78" t="n">
        <v>21.27</v>
      </c>
      <c r="T78" t="n">
        <v>1787.82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280.0230064051792</v>
      </c>
      <c r="AB78" t="n">
        <v>383.1398311067263</v>
      </c>
      <c r="AC78" t="n">
        <v>346.5735033660298</v>
      </c>
      <c r="AD78" t="n">
        <v>280023.0064051792</v>
      </c>
      <c r="AE78" t="n">
        <v>383139.8311067263</v>
      </c>
      <c r="AF78" t="n">
        <v>3.179240302711763e-06</v>
      </c>
      <c r="AG78" t="n">
        <v>9.739583333333334</v>
      </c>
      <c r="AH78" t="n">
        <v>346573.5033660298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8.9239</v>
      </c>
      <c r="E79" t="n">
        <v>11.21</v>
      </c>
      <c r="F79" t="n">
        <v>7.93</v>
      </c>
      <c r="G79" t="n">
        <v>79.33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137.53</v>
      </c>
      <c r="Q79" t="n">
        <v>198.05</v>
      </c>
      <c r="R79" t="n">
        <v>29.58</v>
      </c>
      <c r="S79" t="n">
        <v>21.27</v>
      </c>
      <c r="T79" t="n">
        <v>1447.09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279.5856554511274</v>
      </c>
      <c r="AB79" t="n">
        <v>382.5414282368305</v>
      </c>
      <c r="AC79" t="n">
        <v>346.0322112261732</v>
      </c>
      <c r="AD79" t="n">
        <v>279585.6554511274</v>
      </c>
      <c r="AE79" t="n">
        <v>382541.4282368305</v>
      </c>
      <c r="AF79" t="n">
        <v>3.184271536664066e-06</v>
      </c>
      <c r="AG79" t="n">
        <v>9.730902777777779</v>
      </c>
      <c r="AH79" t="n">
        <v>346032.2112261732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8.926600000000001</v>
      </c>
      <c r="E80" t="n">
        <v>11.2</v>
      </c>
      <c r="F80" t="n">
        <v>7.93</v>
      </c>
      <c r="G80" t="n">
        <v>79.3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137.63</v>
      </c>
      <c r="Q80" t="n">
        <v>198.07</v>
      </c>
      <c r="R80" t="n">
        <v>29.67</v>
      </c>
      <c r="S80" t="n">
        <v>21.27</v>
      </c>
      <c r="T80" t="n">
        <v>1495.36</v>
      </c>
      <c r="U80" t="n">
        <v>0.72</v>
      </c>
      <c r="V80" t="n">
        <v>0.77</v>
      </c>
      <c r="W80" t="n">
        <v>0.11</v>
      </c>
      <c r="X80" t="n">
        <v>0.08</v>
      </c>
      <c r="Y80" t="n">
        <v>1</v>
      </c>
      <c r="Z80" t="n">
        <v>10</v>
      </c>
      <c r="AA80" t="n">
        <v>279.6127644496976</v>
      </c>
      <c r="AB80" t="n">
        <v>382.5785199646388</v>
      </c>
      <c r="AC80" t="n">
        <v>346.065762971538</v>
      </c>
      <c r="AD80" t="n">
        <v>279612.7644496976</v>
      </c>
      <c r="AE80" t="n">
        <v>382578.5199646387</v>
      </c>
      <c r="AF80" t="n">
        <v>3.185234964442168e-06</v>
      </c>
      <c r="AG80" t="n">
        <v>9.722222222222221</v>
      </c>
      <c r="AH80" t="n">
        <v>346065.762971538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8.9107</v>
      </c>
      <c r="E81" t="n">
        <v>11.22</v>
      </c>
      <c r="F81" t="n">
        <v>7.95</v>
      </c>
      <c r="G81" t="n">
        <v>79.5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138.11</v>
      </c>
      <c r="Q81" t="n">
        <v>198.05</v>
      </c>
      <c r="R81" t="n">
        <v>30.33</v>
      </c>
      <c r="S81" t="n">
        <v>21.27</v>
      </c>
      <c r="T81" t="n">
        <v>1825.15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280.1765521768021</v>
      </c>
      <c r="AB81" t="n">
        <v>383.3499192054222</v>
      </c>
      <c r="AC81" t="n">
        <v>346.7635409514467</v>
      </c>
      <c r="AD81" t="n">
        <v>280176.5521768021</v>
      </c>
      <c r="AE81" t="n">
        <v>383349.9192054222</v>
      </c>
      <c r="AF81" t="n">
        <v>3.179561445304464e-06</v>
      </c>
      <c r="AG81" t="n">
        <v>9.739583333333334</v>
      </c>
      <c r="AH81" t="n">
        <v>346763.5409514466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8.9008</v>
      </c>
      <c r="E82" t="n">
        <v>11.24</v>
      </c>
      <c r="F82" t="n">
        <v>7.96</v>
      </c>
      <c r="G82" t="n">
        <v>79.62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138.39</v>
      </c>
      <c r="Q82" t="n">
        <v>198.05</v>
      </c>
      <c r="R82" t="n">
        <v>30.68</v>
      </c>
      <c r="S82" t="n">
        <v>21.27</v>
      </c>
      <c r="T82" t="n">
        <v>1999.1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280.5083699102703</v>
      </c>
      <c r="AB82" t="n">
        <v>383.8039268671187</v>
      </c>
      <c r="AC82" t="n">
        <v>347.1742187591147</v>
      </c>
      <c r="AD82" t="n">
        <v>280508.3699102703</v>
      </c>
      <c r="AE82" t="n">
        <v>383803.9268671187</v>
      </c>
      <c r="AF82" t="n">
        <v>3.176028876784761e-06</v>
      </c>
      <c r="AG82" t="n">
        <v>9.756944444444445</v>
      </c>
      <c r="AH82" t="n">
        <v>347174.2187591147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8.9085</v>
      </c>
      <c r="E83" t="n">
        <v>11.23</v>
      </c>
      <c r="F83" t="n">
        <v>7.95</v>
      </c>
      <c r="G83" t="n">
        <v>79.53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138.25</v>
      </c>
      <c r="Q83" t="n">
        <v>198.05</v>
      </c>
      <c r="R83" t="n">
        <v>30.41</v>
      </c>
      <c r="S83" t="n">
        <v>21.27</v>
      </c>
      <c r="T83" t="n">
        <v>1861.45</v>
      </c>
      <c r="U83" t="n">
        <v>0.7</v>
      </c>
      <c r="V83" t="n">
        <v>0.76</v>
      </c>
      <c r="W83" t="n">
        <v>0.12</v>
      </c>
      <c r="X83" t="n">
        <v>0.1</v>
      </c>
      <c r="Y83" t="n">
        <v>1</v>
      </c>
      <c r="Z83" t="n">
        <v>10</v>
      </c>
      <c r="AA83" t="n">
        <v>280.2898613775027</v>
      </c>
      <c r="AB83" t="n">
        <v>383.5049538526699</v>
      </c>
      <c r="AC83" t="n">
        <v>346.9037793095535</v>
      </c>
      <c r="AD83" t="n">
        <v>280289.8613775027</v>
      </c>
      <c r="AE83" t="n">
        <v>383504.9538526699</v>
      </c>
      <c r="AF83" t="n">
        <v>3.178776430077863e-06</v>
      </c>
      <c r="AG83" t="n">
        <v>9.748263888888889</v>
      </c>
      <c r="AH83" t="n">
        <v>346903.7793095535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8.9056</v>
      </c>
      <c r="E84" t="n">
        <v>11.23</v>
      </c>
      <c r="F84" t="n">
        <v>7.96</v>
      </c>
      <c r="G84" t="n">
        <v>79.56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138.41</v>
      </c>
      <c r="Q84" t="n">
        <v>198.05</v>
      </c>
      <c r="R84" t="n">
        <v>30.54</v>
      </c>
      <c r="S84" t="n">
        <v>21.27</v>
      </c>
      <c r="T84" t="n">
        <v>1927.35</v>
      </c>
      <c r="U84" t="n">
        <v>0.7</v>
      </c>
      <c r="V84" t="n">
        <v>0.76</v>
      </c>
      <c r="W84" t="n">
        <v>0.12</v>
      </c>
      <c r="X84" t="n">
        <v>0.1</v>
      </c>
      <c r="Y84" t="n">
        <v>1</v>
      </c>
      <c r="Z84" t="n">
        <v>10</v>
      </c>
      <c r="AA84" t="n">
        <v>280.4597664916532</v>
      </c>
      <c r="AB84" t="n">
        <v>383.7374255255352</v>
      </c>
      <c r="AC84" t="n">
        <v>347.1140642122367</v>
      </c>
      <c r="AD84" t="n">
        <v>280459.7664916532</v>
      </c>
      <c r="AE84" t="n">
        <v>383737.4255255352</v>
      </c>
      <c r="AF84" t="n">
        <v>3.177741637279162e-06</v>
      </c>
      <c r="AG84" t="n">
        <v>9.748263888888889</v>
      </c>
      <c r="AH84" t="n">
        <v>347114.0642122367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8.9023</v>
      </c>
      <c r="E85" t="n">
        <v>11.23</v>
      </c>
      <c r="F85" t="n">
        <v>7.96</v>
      </c>
      <c r="G85" t="n">
        <v>79.61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138.68</v>
      </c>
      <c r="Q85" t="n">
        <v>198.05</v>
      </c>
      <c r="R85" t="n">
        <v>30.65</v>
      </c>
      <c r="S85" t="n">
        <v>21.27</v>
      </c>
      <c r="T85" t="n">
        <v>1983.43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280.6666315313529</v>
      </c>
      <c r="AB85" t="n">
        <v>384.0204673990938</v>
      </c>
      <c r="AC85" t="n">
        <v>347.3700929666346</v>
      </c>
      <c r="AD85" t="n">
        <v>280666.6315313529</v>
      </c>
      <c r="AE85" t="n">
        <v>384020.4673990938</v>
      </c>
      <c r="AF85" t="n">
        <v>3.176564114439261e-06</v>
      </c>
      <c r="AG85" t="n">
        <v>9.748263888888889</v>
      </c>
      <c r="AH85" t="n">
        <v>347370.0929666345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8.9054</v>
      </c>
      <c r="E86" t="n">
        <v>11.23</v>
      </c>
      <c r="F86" t="n">
        <v>7.96</v>
      </c>
      <c r="G86" t="n">
        <v>79.56999999999999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138.5</v>
      </c>
      <c r="Q86" t="n">
        <v>198.05</v>
      </c>
      <c r="R86" t="n">
        <v>30.48</v>
      </c>
      <c r="S86" t="n">
        <v>21.27</v>
      </c>
      <c r="T86" t="n">
        <v>1896.79</v>
      </c>
      <c r="U86" t="n">
        <v>0.7</v>
      </c>
      <c r="V86" t="n">
        <v>0.76</v>
      </c>
      <c r="W86" t="n">
        <v>0.12</v>
      </c>
      <c r="X86" t="n">
        <v>0.1</v>
      </c>
      <c r="Y86" t="n">
        <v>1</v>
      </c>
      <c r="Z86" t="n">
        <v>10</v>
      </c>
      <c r="AA86" t="n">
        <v>280.5172974980482</v>
      </c>
      <c r="AB86" t="n">
        <v>383.8161419865738</v>
      </c>
      <c r="AC86" t="n">
        <v>347.1852680847129</v>
      </c>
      <c r="AD86" t="n">
        <v>280517.2974980482</v>
      </c>
      <c r="AE86" t="n">
        <v>383816.1419865738</v>
      </c>
      <c r="AF86" t="n">
        <v>3.177670272258562e-06</v>
      </c>
      <c r="AG86" t="n">
        <v>9.748263888888889</v>
      </c>
      <c r="AH86" t="n">
        <v>347185.2680847129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8.9056</v>
      </c>
      <c r="E87" t="n">
        <v>11.23</v>
      </c>
      <c r="F87" t="n">
        <v>7.96</v>
      </c>
      <c r="G87" t="n">
        <v>79.56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138.47</v>
      </c>
      <c r="Q87" t="n">
        <v>198.05</v>
      </c>
      <c r="R87" t="n">
        <v>30.51</v>
      </c>
      <c r="S87" t="n">
        <v>21.27</v>
      </c>
      <c r="T87" t="n">
        <v>1914.61</v>
      </c>
      <c r="U87" t="n">
        <v>0.7</v>
      </c>
      <c r="V87" t="n">
        <v>0.76</v>
      </c>
      <c r="W87" t="n">
        <v>0.12</v>
      </c>
      <c r="X87" t="n">
        <v>0.1</v>
      </c>
      <c r="Y87" t="n">
        <v>1</v>
      </c>
      <c r="Z87" t="n">
        <v>10</v>
      </c>
      <c r="AA87" t="n">
        <v>280.4964307831123</v>
      </c>
      <c r="AB87" t="n">
        <v>383.7875912266239</v>
      </c>
      <c r="AC87" t="n">
        <v>347.1594421692214</v>
      </c>
      <c r="AD87" t="n">
        <v>280496.4307831122</v>
      </c>
      <c r="AE87" t="n">
        <v>383787.5912266239</v>
      </c>
      <c r="AF87" t="n">
        <v>3.177741637279162e-06</v>
      </c>
      <c r="AG87" t="n">
        <v>9.748263888888889</v>
      </c>
      <c r="AH87" t="n">
        <v>347159.4421692215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8.9054</v>
      </c>
      <c r="E88" t="n">
        <v>11.23</v>
      </c>
      <c r="F88" t="n">
        <v>7.96</v>
      </c>
      <c r="G88" t="n">
        <v>79.56999999999999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138.51</v>
      </c>
      <c r="Q88" t="n">
        <v>198.05</v>
      </c>
      <c r="R88" t="n">
        <v>30.53</v>
      </c>
      <c r="S88" t="n">
        <v>21.27</v>
      </c>
      <c r="T88" t="n">
        <v>1920.59</v>
      </c>
      <c r="U88" t="n">
        <v>0.7</v>
      </c>
      <c r="V88" t="n">
        <v>0.76</v>
      </c>
      <c r="W88" t="n">
        <v>0.12</v>
      </c>
      <c r="X88" t="n">
        <v>0.1</v>
      </c>
      <c r="Y88" t="n">
        <v>1</v>
      </c>
      <c r="Z88" t="n">
        <v>10</v>
      </c>
      <c r="AA88" t="n">
        <v>280.5234083505275</v>
      </c>
      <c r="AB88" t="n">
        <v>383.8245031245277</v>
      </c>
      <c r="AC88" t="n">
        <v>347.1928312473955</v>
      </c>
      <c r="AD88" t="n">
        <v>280523.4083505275</v>
      </c>
      <c r="AE88" t="n">
        <v>383824.5031245277</v>
      </c>
      <c r="AF88" t="n">
        <v>3.177670272258562e-06</v>
      </c>
      <c r="AG88" t="n">
        <v>9.748263888888889</v>
      </c>
      <c r="AH88" t="n">
        <v>347192.8312473955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8.9054</v>
      </c>
      <c r="E89" t="n">
        <v>11.23</v>
      </c>
      <c r="F89" t="n">
        <v>7.96</v>
      </c>
      <c r="G89" t="n">
        <v>79.56999999999999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138.41</v>
      </c>
      <c r="Q89" t="n">
        <v>198.05</v>
      </c>
      <c r="R89" t="n">
        <v>30.49</v>
      </c>
      <c r="S89" t="n">
        <v>21.27</v>
      </c>
      <c r="T89" t="n">
        <v>1905.13</v>
      </c>
      <c r="U89" t="n">
        <v>0.7</v>
      </c>
      <c r="V89" t="n">
        <v>0.76</v>
      </c>
      <c r="W89" t="n">
        <v>0.12</v>
      </c>
      <c r="X89" t="n">
        <v>0.1</v>
      </c>
      <c r="Y89" t="n">
        <v>1</v>
      </c>
      <c r="Z89" t="n">
        <v>10</v>
      </c>
      <c r="AA89" t="n">
        <v>280.4622998257341</v>
      </c>
      <c r="AB89" t="n">
        <v>383.7408917449874</v>
      </c>
      <c r="AC89" t="n">
        <v>347.1171996205692</v>
      </c>
      <c r="AD89" t="n">
        <v>280462.2998257341</v>
      </c>
      <c r="AE89" t="n">
        <v>383740.8917449875</v>
      </c>
      <c r="AF89" t="n">
        <v>3.177670272258562e-06</v>
      </c>
      <c r="AG89" t="n">
        <v>9.748263888888889</v>
      </c>
      <c r="AH89" t="n">
        <v>347117.1996205692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8.909800000000001</v>
      </c>
      <c r="E90" t="n">
        <v>11.22</v>
      </c>
      <c r="F90" t="n">
        <v>7.95</v>
      </c>
      <c r="G90" t="n">
        <v>79.51000000000001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138.3</v>
      </c>
      <c r="Q90" t="n">
        <v>198.05</v>
      </c>
      <c r="R90" t="n">
        <v>30.28</v>
      </c>
      <c r="S90" t="n">
        <v>21.27</v>
      </c>
      <c r="T90" t="n">
        <v>1800.16</v>
      </c>
      <c r="U90" t="n">
        <v>0.7</v>
      </c>
      <c r="V90" t="n">
        <v>0.76</v>
      </c>
      <c r="W90" t="n">
        <v>0.12</v>
      </c>
      <c r="X90" t="n">
        <v>0.1</v>
      </c>
      <c r="Y90" t="n">
        <v>1</v>
      </c>
      <c r="Z90" t="n">
        <v>10</v>
      </c>
      <c r="AA90" t="n">
        <v>280.3039668016864</v>
      </c>
      <c r="AB90" t="n">
        <v>383.5242535163255</v>
      </c>
      <c r="AC90" t="n">
        <v>346.9212370403971</v>
      </c>
      <c r="AD90" t="n">
        <v>280303.9668016864</v>
      </c>
      <c r="AE90" t="n">
        <v>383524.2535163256</v>
      </c>
      <c r="AF90" t="n">
        <v>3.179240302711763e-06</v>
      </c>
      <c r="AG90" t="n">
        <v>9.739583333333334</v>
      </c>
      <c r="AH90" t="n">
        <v>346921.2370403971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8.9215</v>
      </c>
      <c r="E91" t="n">
        <v>11.21</v>
      </c>
      <c r="F91" t="n">
        <v>7.94</v>
      </c>
      <c r="G91" t="n">
        <v>79.36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137.91</v>
      </c>
      <c r="Q91" t="n">
        <v>198.05</v>
      </c>
      <c r="R91" t="n">
        <v>29.76</v>
      </c>
      <c r="S91" t="n">
        <v>21.27</v>
      </c>
      <c r="T91" t="n">
        <v>1538.14</v>
      </c>
      <c r="U91" t="n">
        <v>0.71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279.8829520766203</v>
      </c>
      <c r="AB91" t="n">
        <v>382.9482025956312</v>
      </c>
      <c r="AC91" t="n">
        <v>346.4001636110814</v>
      </c>
      <c r="AD91" t="n">
        <v>279882.9520766203</v>
      </c>
      <c r="AE91" t="n">
        <v>382948.2025956312</v>
      </c>
      <c r="AF91" t="n">
        <v>3.183415156416866e-06</v>
      </c>
      <c r="AG91" t="n">
        <v>9.730902777777779</v>
      </c>
      <c r="AH91" t="n">
        <v>346400.1636110814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8.9175</v>
      </c>
      <c r="E92" t="n">
        <v>11.21</v>
      </c>
      <c r="F92" t="n">
        <v>7.94</v>
      </c>
      <c r="G92" t="n">
        <v>79.41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137.83</v>
      </c>
      <c r="Q92" t="n">
        <v>198.05</v>
      </c>
      <c r="R92" t="n">
        <v>30.07</v>
      </c>
      <c r="S92" t="n">
        <v>21.27</v>
      </c>
      <c r="T92" t="n">
        <v>1694.52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279.8844707896516</v>
      </c>
      <c r="AB92" t="n">
        <v>382.9502805658014</v>
      </c>
      <c r="AC92" t="n">
        <v>346.402043262695</v>
      </c>
      <c r="AD92" t="n">
        <v>279884.4707896516</v>
      </c>
      <c r="AE92" t="n">
        <v>382950.2805658014</v>
      </c>
      <c r="AF92" t="n">
        <v>3.181987856004865e-06</v>
      </c>
      <c r="AG92" t="n">
        <v>9.730902777777779</v>
      </c>
      <c r="AH92" t="n">
        <v>346402.043262695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8.9016</v>
      </c>
      <c r="E93" t="n">
        <v>11.23</v>
      </c>
      <c r="F93" t="n">
        <v>7.96</v>
      </c>
      <c r="G93" t="n">
        <v>79.61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138.18</v>
      </c>
      <c r="Q93" t="n">
        <v>198.05</v>
      </c>
      <c r="R93" t="n">
        <v>30.75</v>
      </c>
      <c r="S93" t="n">
        <v>21.27</v>
      </c>
      <c r="T93" t="n">
        <v>2034.24</v>
      </c>
      <c r="U93" t="n">
        <v>0.6899999999999999</v>
      </c>
      <c r="V93" t="n">
        <v>0.76</v>
      </c>
      <c r="W93" t="n">
        <v>0.12</v>
      </c>
      <c r="X93" t="n">
        <v>0.11</v>
      </c>
      <c r="Y93" t="n">
        <v>1</v>
      </c>
      <c r="Z93" t="n">
        <v>10</v>
      </c>
      <c r="AA93" t="n">
        <v>280.3698451961639</v>
      </c>
      <c r="AB93" t="n">
        <v>383.6143912419991</v>
      </c>
      <c r="AC93" t="n">
        <v>347.0027721480416</v>
      </c>
      <c r="AD93" t="n">
        <v>280369.8451961639</v>
      </c>
      <c r="AE93" t="n">
        <v>383614.3912419991</v>
      </c>
      <c r="AF93" t="n">
        <v>3.176314336867161e-06</v>
      </c>
      <c r="AG93" t="n">
        <v>9.748263888888889</v>
      </c>
      <c r="AH93" t="n">
        <v>347002.7721480416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8.900499999999999</v>
      </c>
      <c r="E94" t="n">
        <v>11.24</v>
      </c>
      <c r="F94" t="n">
        <v>7.96</v>
      </c>
      <c r="G94" t="n">
        <v>79.63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138.15</v>
      </c>
      <c r="Q94" t="n">
        <v>198.05</v>
      </c>
      <c r="R94" t="n">
        <v>30.74</v>
      </c>
      <c r="S94" t="n">
        <v>21.27</v>
      </c>
      <c r="T94" t="n">
        <v>2029.68</v>
      </c>
      <c r="U94" t="n">
        <v>0.6899999999999999</v>
      </c>
      <c r="V94" t="n">
        <v>0.76</v>
      </c>
      <c r="W94" t="n">
        <v>0.12</v>
      </c>
      <c r="X94" t="n">
        <v>0.11</v>
      </c>
      <c r="Y94" t="n">
        <v>1</v>
      </c>
      <c r="Z94" t="n">
        <v>10</v>
      </c>
      <c r="AA94" t="n">
        <v>280.3654324410205</v>
      </c>
      <c r="AB94" t="n">
        <v>383.6083535157349</v>
      </c>
      <c r="AC94" t="n">
        <v>346.9973106538981</v>
      </c>
      <c r="AD94" t="n">
        <v>280365.4324410205</v>
      </c>
      <c r="AE94" t="n">
        <v>383608.3535157349</v>
      </c>
      <c r="AF94" t="n">
        <v>3.17592182925386e-06</v>
      </c>
      <c r="AG94" t="n">
        <v>9.756944444444445</v>
      </c>
      <c r="AH94" t="n">
        <v>346997.3106538981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8.903</v>
      </c>
      <c r="E95" t="n">
        <v>11.23</v>
      </c>
      <c r="F95" t="n">
        <v>7.96</v>
      </c>
      <c r="G95" t="n">
        <v>79.59999999999999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137.96</v>
      </c>
      <c r="Q95" t="n">
        <v>198.05</v>
      </c>
      <c r="R95" t="n">
        <v>30.63</v>
      </c>
      <c r="S95" t="n">
        <v>21.27</v>
      </c>
      <c r="T95" t="n">
        <v>1971.74</v>
      </c>
      <c r="U95" t="n">
        <v>0.6899999999999999</v>
      </c>
      <c r="V95" t="n">
        <v>0.76</v>
      </c>
      <c r="W95" t="n">
        <v>0.12</v>
      </c>
      <c r="X95" t="n">
        <v>0.11</v>
      </c>
      <c r="Y95" t="n">
        <v>1</v>
      </c>
      <c r="Z95" t="n">
        <v>10</v>
      </c>
      <c r="AA95" t="n">
        <v>280.217646221865</v>
      </c>
      <c r="AB95" t="n">
        <v>383.4061458908186</v>
      </c>
      <c r="AC95" t="n">
        <v>346.8144014409035</v>
      </c>
      <c r="AD95" t="n">
        <v>280217.646221865</v>
      </c>
      <c r="AE95" t="n">
        <v>383406.1458908186</v>
      </c>
      <c r="AF95" t="n">
        <v>3.176813892011362e-06</v>
      </c>
      <c r="AG95" t="n">
        <v>9.748263888888889</v>
      </c>
      <c r="AH95" t="n">
        <v>346814.4014409034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8.898300000000001</v>
      </c>
      <c r="E96" t="n">
        <v>11.24</v>
      </c>
      <c r="F96" t="n">
        <v>7.97</v>
      </c>
      <c r="G96" t="n">
        <v>79.66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137.78</v>
      </c>
      <c r="Q96" t="n">
        <v>198.05</v>
      </c>
      <c r="R96" t="n">
        <v>30.87</v>
      </c>
      <c r="S96" t="n">
        <v>21.27</v>
      </c>
      <c r="T96" t="n">
        <v>2095.27</v>
      </c>
      <c r="U96" t="n">
        <v>0.6899999999999999</v>
      </c>
      <c r="V96" t="n">
        <v>0.76</v>
      </c>
      <c r="W96" t="n">
        <v>0.12</v>
      </c>
      <c r="X96" t="n">
        <v>0.11</v>
      </c>
      <c r="Y96" t="n">
        <v>1</v>
      </c>
      <c r="Z96" t="n">
        <v>10</v>
      </c>
      <c r="AA96" t="n">
        <v>280.2025016449558</v>
      </c>
      <c r="AB96" t="n">
        <v>383.3854244125598</v>
      </c>
      <c r="AC96" t="n">
        <v>346.795657591447</v>
      </c>
      <c r="AD96" t="n">
        <v>280202.5016449558</v>
      </c>
      <c r="AE96" t="n">
        <v>383385.4244125598</v>
      </c>
      <c r="AF96" t="n">
        <v>3.17513681402726e-06</v>
      </c>
      <c r="AG96" t="n">
        <v>9.756944444444445</v>
      </c>
      <c r="AH96" t="n">
        <v>346795.657591447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8.9617</v>
      </c>
      <c r="E97" t="n">
        <v>11.16</v>
      </c>
      <c r="F97" t="n">
        <v>7.94</v>
      </c>
      <c r="G97" t="n">
        <v>95.28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137.31</v>
      </c>
      <c r="Q97" t="n">
        <v>198.05</v>
      </c>
      <c r="R97" t="n">
        <v>29.99</v>
      </c>
      <c r="S97" t="n">
        <v>21.27</v>
      </c>
      <c r="T97" t="n">
        <v>1659.68</v>
      </c>
      <c r="U97" t="n">
        <v>0.71</v>
      </c>
      <c r="V97" t="n">
        <v>0.76</v>
      </c>
      <c r="W97" t="n">
        <v>0.12</v>
      </c>
      <c r="X97" t="n">
        <v>0.09</v>
      </c>
      <c r="Y97" t="n">
        <v>1</v>
      </c>
      <c r="Z97" t="n">
        <v>10</v>
      </c>
      <c r="AA97" t="n">
        <v>279.0151905783846</v>
      </c>
      <c r="AB97" t="n">
        <v>381.7608930308098</v>
      </c>
      <c r="AC97" t="n">
        <v>345.326169204727</v>
      </c>
      <c r="AD97" t="n">
        <v>279015.1905783847</v>
      </c>
      <c r="AE97" t="n">
        <v>381760.8930308098</v>
      </c>
      <c r="AF97" t="n">
        <v>3.197759525557477e-06</v>
      </c>
      <c r="AG97" t="n">
        <v>9.6875</v>
      </c>
      <c r="AH97" t="n">
        <v>345326.169204727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8.968400000000001</v>
      </c>
      <c r="E98" t="n">
        <v>11.15</v>
      </c>
      <c r="F98" t="n">
        <v>7.93</v>
      </c>
      <c r="G98" t="n">
        <v>95.18000000000001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137.25</v>
      </c>
      <c r="Q98" t="n">
        <v>198.07</v>
      </c>
      <c r="R98" t="n">
        <v>29.66</v>
      </c>
      <c r="S98" t="n">
        <v>21.27</v>
      </c>
      <c r="T98" t="n">
        <v>1495.05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278.860383488241</v>
      </c>
      <c r="AB98" t="n">
        <v>381.5490791404685</v>
      </c>
      <c r="AC98" t="n">
        <v>345.1345705347973</v>
      </c>
      <c r="AD98" t="n">
        <v>278860.383488241</v>
      </c>
      <c r="AE98" t="n">
        <v>381549.0791404685</v>
      </c>
      <c r="AF98" t="n">
        <v>3.200150253747579e-06</v>
      </c>
      <c r="AG98" t="n">
        <v>9.678819444444445</v>
      </c>
      <c r="AH98" t="n">
        <v>345134.5705347973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8.971500000000001</v>
      </c>
      <c r="E99" t="n">
        <v>11.15</v>
      </c>
      <c r="F99" t="n">
        <v>7.93</v>
      </c>
      <c r="G99" t="n">
        <v>95.13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137.36</v>
      </c>
      <c r="Q99" t="n">
        <v>198.05</v>
      </c>
      <c r="R99" t="n">
        <v>29.59</v>
      </c>
      <c r="S99" t="n">
        <v>21.27</v>
      </c>
      <c r="T99" t="n">
        <v>1458.89</v>
      </c>
      <c r="U99" t="n">
        <v>0.72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278.8886828866872</v>
      </c>
      <c r="AB99" t="n">
        <v>381.5877996259039</v>
      </c>
      <c r="AC99" t="n">
        <v>345.1695955914473</v>
      </c>
      <c r="AD99" t="n">
        <v>278888.6828866872</v>
      </c>
      <c r="AE99" t="n">
        <v>381587.799625904</v>
      </c>
      <c r="AF99" t="n">
        <v>3.201256411566879e-06</v>
      </c>
      <c r="AG99" t="n">
        <v>9.678819444444445</v>
      </c>
      <c r="AH99" t="n">
        <v>345169.5955914473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8.9673</v>
      </c>
      <c r="E100" t="n">
        <v>11.15</v>
      </c>
      <c r="F100" t="n">
        <v>7.93</v>
      </c>
      <c r="G100" t="n">
        <v>95.2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137.63</v>
      </c>
      <c r="Q100" t="n">
        <v>198.05</v>
      </c>
      <c r="R100" t="n">
        <v>29.81</v>
      </c>
      <c r="S100" t="n">
        <v>21.27</v>
      </c>
      <c r="T100" t="n">
        <v>1569.3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279.1046339178487</v>
      </c>
      <c r="AB100" t="n">
        <v>381.8832733538261</v>
      </c>
      <c r="AC100" t="n">
        <v>345.4368697214765</v>
      </c>
      <c r="AD100" t="n">
        <v>279104.6339178487</v>
      </c>
      <c r="AE100" t="n">
        <v>381883.2733538261</v>
      </c>
      <c r="AF100" t="n">
        <v>3.199757746134279e-06</v>
      </c>
      <c r="AG100" t="n">
        <v>9.678819444444445</v>
      </c>
      <c r="AH100" t="n">
        <v>345436.8697214765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8.967000000000001</v>
      </c>
      <c r="E101" t="n">
        <v>11.15</v>
      </c>
      <c r="F101" t="n">
        <v>7.93</v>
      </c>
      <c r="G101" t="n">
        <v>95.2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137.77</v>
      </c>
      <c r="Q101" t="n">
        <v>198.05</v>
      </c>
      <c r="R101" t="n">
        <v>29.69</v>
      </c>
      <c r="S101" t="n">
        <v>21.27</v>
      </c>
      <c r="T101" t="n">
        <v>1508.07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279.1933267013423</v>
      </c>
      <c r="AB101" t="n">
        <v>382.0046267330515</v>
      </c>
      <c r="AC101" t="n">
        <v>345.5466413045093</v>
      </c>
      <c r="AD101" t="n">
        <v>279193.3267013423</v>
      </c>
      <c r="AE101" t="n">
        <v>382004.6267330515</v>
      </c>
      <c r="AF101" t="n">
        <v>3.199650698603379e-06</v>
      </c>
      <c r="AG101" t="n">
        <v>9.678819444444445</v>
      </c>
      <c r="AH101" t="n">
        <v>345546.6413045092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8.9793</v>
      </c>
      <c r="E102" t="n">
        <v>11.14</v>
      </c>
      <c r="F102" t="n">
        <v>7.92</v>
      </c>
      <c r="G102" t="n">
        <v>95.02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137.57</v>
      </c>
      <c r="Q102" t="n">
        <v>198.05</v>
      </c>
      <c r="R102" t="n">
        <v>29.14</v>
      </c>
      <c r="S102" t="n">
        <v>21.27</v>
      </c>
      <c r="T102" t="n">
        <v>1233.69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278.8841670286643</v>
      </c>
      <c r="AB102" t="n">
        <v>381.5816208297313</v>
      </c>
      <c r="AC102" t="n">
        <v>345.1640064909095</v>
      </c>
      <c r="AD102" t="n">
        <v>278884.1670286643</v>
      </c>
      <c r="AE102" t="n">
        <v>381581.6208297313</v>
      </c>
      <c r="AF102" t="n">
        <v>3.204039647370281e-06</v>
      </c>
      <c r="AG102" t="n">
        <v>9.670138888888889</v>
      </c>
      <c r="AH102" t="n">
        <v>345164.0064909094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8.9818</v>
      </c>
      <c r="E103" t="n">
        <v>11.13</v>
      </c>
      <c r="F103" t="n">
        <v>7.92</v>
      </c>
      <c r="G103" t="n">
        <v>94.98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137.75</v>
      </c>
      <c r="Q103" t="n">
        <v>198.05</v>
      </c>
      <c r="R103" t="n">
        <v>29.17</v>
      </c>
      <c r="S103" t="n">
        <v>21.27</v>
      </c>
      <c r="T103" t="n">
        <v>1248.13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  <c r="AA103" t="n">
        <v>278.9622679799397</v>
      </c>
      <c r="AB103" t="n">
        <v>381.6884819968371</v>
      </c>
      <c r="AC103" t="n">
        <v>345.2606689782071</v>
      </c>
      <c r="AD103" t="n">
        <v>278962.2679799396</v>
      </c>
      <c r="AE103" t="n">
        <v>381688.4819968371</v>
      </c>
      <c r="AF103" t="n">
        <v>3.204931710127782e-06</v>
      </c>
      <c r="AG103" t="n">
        <v>9.661458333333334</v>
      </c>
      <c r="AH103" t="n">
        <v>345260.6689782072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8.9733</v>
      </c>
      <c r="E104" t="n">
        <v>11.14</v>
      </c>
      <c r="F104" t="n">
        <v>7.93</v>
      </c>
      <c r="G104" t="n">
        <v>95.11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137.99</v>
      </c>
      <c r="Q104" t="n">
        <v>198.05</v>
      </c>
      <c r="R104" t="n">
        <v>29.54</v>
      </c>
      <c r="S104" t="n">
        <v>21.27</v>
      </c>
      <c r="T104" t="n">
        <v>1434.23</v>
      </c>
      <c r="U104" t="n">
        <v>0.72</v>
      </c>
      <c r="V104" t="n">
        <v>0.77</v>
      </c>
      <c r="W104" t="n">
        <v>0.12</v>
      </c>
      <c r="X104" t="n">
        <v>0.07000000000000001</v>
      </c>
      <c r="Y104" t="n">
        <v>1</v>
      </c>
      <c r="Z104" t="n">
        <v>10</v>
      </c>
      <c r="AA104" t="n">
        <v>279.2484411325678</v>
      </c>
      <c r="AB104" t="n">
        <v>382.0800367293314</v>
      </c>
      <c r="AC104" t="n">
        <v>345.6148542765827</v>
      </c>
      <c r="AD104" t="n">
        <v>279248.4411325678</v>
      </c>
      <c r="AE104" t="n">
        <v>382080.0367293314</v>
      </c>
      <c r="AF104" t="n">
        <v>3.20189869675228e-06</v>
      </c>
      <c r="AG104" t="n">
        <v>9.670138888888889</v>
      </c>
      <c r="AH104" t="n">
        <v>345614.8542765827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8.9617</v>
      </c>
      <c r="E105" t="n">
        <v>11.16</v>
      </c>
      <c r="F105" t="n">
        <v>7.94</v>
      </c>
      <c r="G105" t="n">
        <v>95.28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138.22</v>
      </c>
      <c r="Q105" t="n">
        <v>198.05</v>
      </c>
      <c r="R105" t="n">
        <v>30.05</v>
      </c>
      <c r="S105" t="n">
        <v>21.27</v>
      </c>
      <c r="T105" t="n">
        <v>1690.19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279.567784650484</v>
      </c>
      <c r="AB105" t="n">
        <v>382.516976618986</v>
      </c>
      <c r="AC105" t="n">
        <v>346.0100932364176</v>
      </c>
      <c r="AD105" t="n">
        <v>279567.784650484</v>
      </c>
      <c r="AE105" t="n">
        <v>382516.976618986</v>
      </c>
      <c r="AF105" t="n">
        <v>3.197759525557477e-06</v>
      </c>
      <c r="AG105" t="n">
        <v>9.6875</v>
      </c>
      <c r="AH105" t="n">
        <v>346010.0932364176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8.9621</v>
      </c>
      <c r="E106" t="n">
        <v>11.16</v>
      </c>
      <c r="F106" t="n">
        <v>7.94</v>
      </c>
      <c r="G106" t="n">
        <v>95.27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138.35</v>
      </c>
      <c r="Q106" t="n">
        <v>198.05</v>
      </c>
      <c r="R106" t="n">
        <v>29.96</v>
      </c>
      <c r="S106" t="n">
        <v>21.27</v>
      </c>
      <c r="T106" t="n">
        <v>1644.41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279.6417283355348</v>
      </c>
      <c r="AB106" t="n">
        <v>382.6181496310377</v>
      </c>
      <c r="AC106" t="n">
        <v>346.1016104381965</v>
      </c>
      <c r="AD106" t="n">
        <v>279641.7283355348</v>
      </c>
      <c r="AE106" t="n">
        <v>382618.1496310377</v>
      </c>
      <c r="AF106" t="n">
        <v>3.197902255598676e-06</v>
      </c>
      <c r="AG106" t="n">
        <v>9.6875</v>
      </c>
      <c r="AH106" t="n">
        <v>346101.6104381965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8.9673</v>
      </c>
      <c r="E107" t="n">
        <v>11.15</v>
      </c>
      <c r="F107" t="n">
        <v>7.93</v>
      </c>
      <c r="G107" t="n">
        <v>95.2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138.28</v>
      </c>
      <c r="Q107" t="n">
        <v>198.05</v>
      </c>
      <c r="R107" t="n">
        <v>29.77</v>
      </c>
      <c r="S107" t="n">
        <v>21.27</v>
      </c>
      <c r="T107" t="n">
        <v>1547.11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279.4990974763917</v>
      </c>
      <c r="AB107" t="n">
        <v>382.4229957971287</v>
      </c>
      <c r="AC107" t="n">
        <v>345.9250818122956</v>
      </c>
      <c r="AD107" t="n">
        <v>279499.0974763917</v>
      </c>
      <c r="AE107" t="n">
        <v>382422.9957971287</v>
      </c>
      <c r="AF107" t="n">
        <v>3.199757746134279e-06</v>
      </c>
      <c r="AG107" t="n">
        <v>9.678819444444445</v>
      </c>
      <c r="AH107" t="n">
        <v>345925.0818122956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8.964600000000001</v>
      </c>
      <c r="E108" t="n">
        <v>11.16</v>
      </c>
      <c r="F108" t="n">
        <v>7.94</v>
      </c>
      <c r="G108" t="n">
        <v>95.23999999999999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138.36</v>
      </c>
      <c r="Q108" t="n">
        <v>198.05</v>
      </c>
      <c r="R108" t="n">
        <v>29.9</v>
      </c>
      <c r="S108" t="n">
        <v>21.27</v>
      </c>
      <c r="T108" t="n">
        <v>1613.58</v>
      </c>
      <c r="U108" t="n">
        <v>0.71</v>
      </c>
      <c r="V108" t="n">
        <v>0.77</v>
      </c>
      <c r="W108" t="n">
        <v>0.12</v>
      </c>
      <c r="X108" t="n">
        <v>0.08</v>
      </c>
      <c r="Y108" t="n">
        <v>1</v>
      </c>
      <c r="Z108" t="n">
        <v>10</v>
      </c>
      <c r="AA108" t="n">
        <v>279.616569406471</v>
      </c>
      <c r="AB108" t="n">
        <v>382.583726074359</v>
      </c>
      <c r="AC108" t="n">
        <v>346.0704722174533</v>
      </c>
      <c r="AD108" t="n">
        <v>279616.569406471</v>
      </c>
      <c r="AE108" t="n">
        <v>382583.726074359</v>
      </c>
      <c r="AF108" t="n">
        <v>3.198794318356177e-06</v>
      </c>
      <c r="AG108" t="n">
        <v>9.6875</v>
      </c>
      <c r="AH108" t="n">
        <v>346070.4722174533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8.9604</v>
      </c>
      <c r="E109" t="n">
        <v>11.16</v>
      </c>
      <c r="F109" t="n">
        <v>7.94</v>
      </c>
      <c r="G109" t="n">
        <v>95.3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138.6</v>
      </c>
      <c r="Q109" t="n">
        <v>198.05</v>
      </c>
      <c r="R109" t="n">
        <v>30.07</v>
      </c>
      <c r="S109" t="n">
        <v>21.27</v>
      </c>
      <c r="T109" t="n">
        <v>1699.75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279.8148078833368</v>
      </c>
      <c r="AB109" t="n">
        <v>382.8549647040711</v>
      </c>
      <c r="AC109" t="n">
        <v>346.3158242130316</v>
      </c>
      <c r="AD109" t="n">
        <v>279814.8078833368</v>
      </c>
      <c r="AE109" t="n">
        <v>382854.9647040711</v>
      </c>
      <c r="AF109" t="n">
        <v>3.197295652923577e-06</v>
      </c>
      <c r="AG109" t="n">
        <v>9.6875</v>
      </c>
      <c r="AH109" t="n">
        <v>346315.8242130316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8.9659</v>
      </c>
      <c r="E110" t="n">
        <v>11.15</v>
      </c>
      <c r="F110" t="n">
        <v>7.93</v>
      </c>
      <c r="G110" t="n">
        <v>95.22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138.58</v>
      </c>
      <c r="Q110" t="n">
        <v>198.05</v>
      </c>
      <c r="R110" t="n">
        <v>29.8</v>
      </c>
      <c r="S110" t="n">
        <v>21.27</v>
      </c>
      <c r="T110" t="n">
        <v>1563.52</v>
      </c>
      <c r="U110" t="n">
        <v>0.71</v>
      </c>
      <c r="V110" t="n">
        <v>0.77</v>
      </c>
      <c r="W110" t="n">
        <v>0.12</v>
      </c>
      <c r="X110" t="n">
        <v>0.08</v>
      </c>
      <c r="Y110" t="n">
        <v>1</v>
      </c>
      <c r="Z110" t="n">
        <v>10</v>
      </c>
      <c r="AA110" t="n">
        <v>279.6986496804908</v>
      </c>
      <c r="AB110" t="n">
        <v>382.6960319263989</v>
      </c>
      <c r="AC110" t="n">
        <v>346.1720597565969</v>
      </c>
      <c r="AD110" t="n">
        <v>279698.6496804908</v>
      </c>
      <c r="AE110" t="n">
        <v>382696.0319263989</v>
      </c>
      <c r="AF110" t="n">
        <v>3.199258190990078e-06</v>
      </c>
      <c r="AG110" t="n">
        <v>9.678819444444445</v>
      </c>
      <c r="AH110" t="n">
        <v>346172.0597565969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8.9657</v>
      </c>
      <c r="E111" t="n">
        <v>11.15</v>
      </c>
      <c r="F111" t="n">
        <v>7.93</v>
      </c>
      <c r="G111" t="n">
        <v>95.22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138.69</v>
      </c>
      <c r="Q111" t="n">
        <v>198.05</v>
      </c>
      <c r="R111" t="n">
        <v>29.83</v>
      </c>
      <c r="S111" t="n">
        <v>21.27</v>
      </c>
      <c r="T111" t="n">
        <v>1577.93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279.7679162823542</v>
      </c>
      <c r="AB111" t="n">
        <v>382.7908055468952</v>
      </c>
      <c r="AC111" t="n">
        <v>346.2577883157686</v>
      </c>
      <c r="AD111" t="n">
        <v>279767.9162823542</v>
      </c>
      <c r="AE111" t="n">
        <v>382790.8055468953</v>
      </c>
      <c r="AF111" t="n">
        <v>3.199186825969478e-06</v>
      </c>
      <c r="AG111" t="n">
        <v>9.678819444444445</v>
      </c>
      <c r="AH111" t="n">
        <v>346257.7883157686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8.9673</v>
      </c>
      <c r="E112" t="n">
        <v>11.15</v>
      </c>
      <c r="F112" t="n">
        <v>7.93</v>
      </c>
      <c r="G112" t="n">
        <v>95.2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138.71</v>
      </c>
      <c r="Q112" t="n">
        <v>198.05</v>
      </c>
      <c r="R112" t="n">
        <v>29.72</v>
      </c>
      <c r="S112" t="n">
        <v>21.27</v>
      </c>
      <c r="T112" t="n">
        <v>1525.36</v>
      </c>
      <c r="U112" t="n">
        <v>0.72</v>
      </c>
      <c r="V112" t="n">
        <v>0.77</v>
      </c>
      <c r="W112" t="n">
        <v>0.12</v>
      </c>
      <c r="X112" t="n">
        <v>0.08</v>
      </c>
      <c r="Y112" t="n">
        <v>1</v>
      </c>
      <c r="Z112" t="n">
        <v>10</v>
      </c>
      <c r="AA112" t="n">
        <v>279.7600502920433</v>
      </c>
      <c r="AB112" t="n">
        <v>382.7800429519289</v>
      </c>
      <c r="AC112" t="n">
        <v>346.2480528877605</v>
      </c>
      <c r="AD112" t="n">
        <v>279760.0502920433</v>
      </c>
      <c r="AE112" t="n">
        <v>382780.0429519289</v>
      </c>
      <c r="AF112" t="n">
        <v>3.199757746134279e-06</v>
      </c>
      <c r="AG112" t="n">
        <v>9.678819444444445</v>
      </c>
      <c r="AH112" t="n">
        <v>346248.0528877605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8.970599999999999</v>
      </c>
      <c r="E113" t="n">
        <v>11.15</v>
      </c>
      <c r="F113" t="n">
        <v>7.93</v>
      </c>
      <c r="G113" t="n">
        <v>95.15000000000001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138.6</v>
      </c>
      <c r="Q113" t="n">
        <v>198.05</v>
      </c>
      <c r="R113" t="n">
        <v>29.56</v>
      </c>
      <c r="S113" t="n">
        <v>21.27</v>
      </c>
      <c r="T113" t="n">
        <v>1444.9</v>
      </c>
      <c r="U113" t="n">
        <v>0.72</v>
      </c>
      <c r="V113" t="n">
        <v>0.77</v>
      </c>
      <c r="W113" t="n">
        <v>0.12</v>
      </c>
      <c r="X113" t="n">
        <v>0.08</v>
      </c>
      <c r="Y113" t="n">
        <v>1</v>
      </c>
      <c r="Z113" t="n">
        <v>10</v>
      </c>
      <c r="AA113" t="n">
        <v>279.6520806792252</v>
      </c>
      <c r="AB113" t="n">
        <v>382.632314164388</v>
      </c>
      <c r="AC113" t="n">
        <v>346.1144231283637</v>
      </c>
      <c r="AD113" t="n">
        <v>279652.0806792252</v>
      </c>
      <c r="AE113" t="n">
        <v>382632.314164388</v>
      </c>
      <c r="AF113" t="n">
        <v>3.200935268974179e-06</v>
      </c>
      <c r="AG113" t="n">
        <v>9.678819444444445</v>
      </c>
      <c r="AH113" t="n">
        <v>346114.4231283637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8.978</v>
      </c>
      <c r="E114" t="n">
        <v>11.14</v>
      </c>
      <c r="F114" t="n">
        <v>7.92</v>
      </c>
      <c r="G114" t="n">
        <v>95.04000000000001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138.4</v>
      </c>
      <c r="Q114" t="n">
        <v>198.05</v>
      </c>
      <c r="R114" t="n">
        <v>29.28</v>
      </c>
      <c r="S114" t="n">
        <v>21.27</v>
      </c>
      <c r="T114" t="n">
        <v>1303.87</v>
      </c>
      <c r="U114" t="n">
        <v>0.73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279.4033717098714</v>
      </c>
      <c r="AB114" t="n">
        <v>382.2920195802528</v>
      </c>
      <c r="AC114" t="n">
        <v>345.806605781732</v>
      </c>
      <c r="AD114" t="n">
        <v>279403.3717098714</v>
      </c>
      <c r="AE114" t="n">
        <v>382292.0195802528</v>
      </c>
      <c r="AF114" t="n">
        <v>3.203575774736381e-06</v>
      </c>
      <c r="AG114" t="n">
        <v>9.670138888888889</v>
      </c>
      <c r="AH114" t="n">
        <v>345806.605781732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8.976699999999999</v>
      </c>
      <c r="E115" t="n">
        <v>11.14</v>
      </c>
      <c r="F115" t="n">
        <v>7.92</v>
      </c>
      <c r="G115" t="n">
        <v>95.06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3</v>
      </c>
      <c r="N115" t="n">
        <v>112.77</v>
      </c>
      <c r="O115" t="n">
        <v>43181.22</v>
      </c>
      <c r="P115" t="n">
        <v>138.42</v>
      </c>
      <c r="Q115" t="n">
        <v>198.05</v>
      </c>
      <c r="R115" t="n">
        <v>29.41</v>
      </c>
      <c r="S115" t="n">
        <v>21.27</v>
      </c>
      <c r="T115" t="n">
        <v>1366.11</v>
      </c>
      <c r="U115" t="n">
        <v>0.72</v>
      </c>
      <c r="V115" t="n">
        <v>0.77</v>
      </c>
      <c r="W115" t="n">
        <v>0.11</v>
      </c>
      <c r="X115" t="n">
        <v>0.07000000000000001</v>
      </c>
      <c r="Y115" t="n">
        <v>1</v>
      </c>
      <c r="Z115" t="n">
        <v>10</v>
      </c>
      <c r="AA115" t="n">
        <v>279.4316792343209</v>
      </c>
      <c r="AB115" t="n">
        <v>382.3307511840445</v>
      </c>
      <c r="AC115" t="n">
        <v>345.841640895618</v>
      </c>
      <c r="AD115" t="n">
        <v>279431.6792343209</v>
      </c>
      <c r="AE115" t="n">
        <v>382330.7511840445</v>
      </c>
      <c r="AF115" t="n">
        <v>3.203111902102481e-06</v>
      </c>
      <c r="AG115" t="n">
        <v>9.670138888888889</v>
      </c>
      <c r="AH115" t="n">
        <v>345841.640895618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8.967700000000001</v>
      </c>
      <c r="E116" t="n">
        <v>11.15</v>
      </c>
      <c r="F116" t="n">
        <v>7.93</v>
      </c>
      <c r="G116" t="n">
        <v>95.19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3</v>
      </c>
      <c r="N116" t="n">
        <v>113.15</v>
      </c>
      <c r="O116" t="n">
        <v>43259.02</v>
      </c>
      <c r="P116" t="n">
        <v>138.58</v>
      </c>
      <c r="Q116" t="n">
        <v>198.05</v>
      </c>
      <c r="R116" t="n">
        <v>29.81</v>
      </c>
      <c r="S116" t="n">
        <v>21.27</v>
      </c>
      <c r="T116" t="n">
        <v>1569.49</v>
      </c>
      <c r="U116" t="n">
        <v>0.71</v>
      </c>
      <c r="V116" t="n">
        <v>0.77</v>
      </c>
      <c r="W116" t="n">
        <v>0.11</v>
      </c>
      <c r="X116" t="n">
        <v>0.08</v>
      </c>
      <c r="Y116" t="n">
        <v>1</v>
      </c>
      <c r="Z116" t="n">
        <v>10</v>
      </c>
      <c r="AA116" t="n">
        <v>279.6761608405818</v>
      </c>
      <c r="AB116" t="n">
        <v>382.6652617034977</v>
      </c>
      <c r="AC116" t="n">
        <v>346.1442262005831</v>
      </c>
      <c r="AD116" t="n">
        <v>279676.1608405818</v>
      </c>
      <c r="AE116" t="n">
        <v>382665.2617034977</v>
      </c>
      <c r="AF116" t="n">
        <v>3.199900476175479e-06</v>
      </c>
      <c r="AG116" t="n">
        <v>9.678819444444445</v>
      </c>
      <c r="AH116" t="n">
        <v>346144.2262005831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8.956799999999999</v>
      </c>
      <c r="E117" t="n">
        <v>11.16</v>
      </c>
      <c r="F117" t="n">
        <v>7.95</v>
      </c>
      <c r="G117" t="n">
        <v>95.34999999999999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3</v>
      </c>
      <c r="N117" t="n">
        <v>113.53</v>
      </c>
      <c r="O117" t="n">
        <v>43337.02</v>
      </c>
      <c r="P117" t="n">
        <v>138.8</v>
      </c>
      <c r="Q117" t="n">
        <v>198.05</v>
      </c>
      <c r="R117" t="n">
        <v>30.26</v>
      </c>
      <c r="S117" t="n">
        <v>21.27</v>
      </c>
      <c r="T117" t="n">
        <v>1792.52</v>
      </c>
      <c r="U117" t="n">
        <v>0.7</v>
      </c>
      <c r="V117" t="n">
        <v>0.76</v>
      </c>
      <c r="W117" t="n">
        <v>0.12</v>
      </c>
      <c r="X117" t="n">
        <v>0.09</v>
      </c>
      <c r="Y117" t="n">
        <v>1</v>
      </c>
      <c r="Z117" t="n">
        <v>10</v>
      </c>
      <c r="AA117" t="n">
        <v>280.0166564718652</v>
      </c>
      <c r="AB117" t="n">
        <v>383.1311428478269</v>
      </c>
      <c r="AC117" t="n">
        <v>346.5656443023658</v>
      </c>
      <c r="AD117" t="n">
        <v>280016.6564718653</v>
      </c>
      <c r="AE117" t="n">
        <v>383131.1428478269</v>
      </c>
      <c r="AF117" t="n">
        <v>3.196011082552776e-06</v>
      </c>
      <c r="AG117" t="n">
        <v>9.6875</v>
      </c>
      <c r="AH117" t="n">
        <v>346565.6443023658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8.962400000000001</v>
      </c>
      <c r="E118" t="n">
        <v>11.16</v>
      </c>
      <c r="F118" t="n">
        <v>7.94</v>
      </c>
      <c r="G118" t="n">
        <v>95.27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3</v>
      </c>
      <c r="N118" t="n">
        <v>113.92</v>
      </c>
      <c r="O118" t="n">
        <v>43415.22</v>
      </c>
      <c r="P118" t="n">
        <v>138.61</v>
      </c>
      <c r="Q118" t="n">
        <v>198.05</v>
      </c>
      <c r="R118" t="n">
        <v>29.99</v>
      </c>
      <c r="S118" t="n">
        <v>21.27</v>
      </c>
      <c r="T118" t="n">
        <v>1656.63</v>
      </c>
      <c r="U118" t="n">
        <v>0.71</v>
      </c>
      <c r="V118" t="n">
        <v>0.76</v>
      </c>
      <c r="W118" t="n">
        <v>0.12</v>
      </c>
      <c r="X118" t="n">
        <v>0.09</v>
      </c>
      <c r="Y118" t="n">
        <v>1</v>
      </c>
      <c r="Z118" t="n">
        <v>10</v>
      </c>
      <c r="AA118" t="n">
        <v>279.795851573604</v>
      </c>
      <c r="AB118" t="n">
        <v>382.8290278448012</v>
      </c>
      <c r="AC118" t="n">
        <v>346.2923627312077</v>
      </c>
      <c r="AD118" t="n">
        <v>279795.8515736039</v>
      </c>
      <c r="AE118" t="n">
        <v>382829.0278448012</v>
      </c>
      <c r="AF118" t="n">
        <v>3.198009303129577e-06</v>
      </c>
      <c r="AG118" t="n">
        <v>9.6875</v>
      </c>
      <c r="AH118" t="n">
        <v>346292.3627312077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8.9648</v>
      </c>
      <c r="E119" t="n">
        <v>11.15</v>
      </c>
      <c r="F119" t="n">
        <v>7.94</v>
      </c>
      <c r="G119" t="n">
        <v>95.23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3</v>
      </c>
      <c r="N119" t="n">
        <v>114.3</v>
      </c>
      <c r="O119" t="n">
        <v>43493.63</v>
      </c>
      <c r="P119" t="n">
        <v>138.5</v>
      </c>
      <c r="Q119" t="n">
        <v>198.05</v>
      </c>
      <c r="R119" t="n">
        <v>29.9</v>
      </c>
      <c r="S119" t="n">
        <v>21.27</v>
      </c>
      <c r="T119" t="n">
        <v>1611.8</v>
      </c>
      <c r="U119" t="n">
        <v>0.71</v>
      </c>
      <c r="V119" t="n">
        <v>0.77</v>
      </c>
      <c r="W119" t="n">
        <v>0.12</v>
      </c>
      <c r="X119" t="n">
        <v>0.08</v>
      </c>
      <c r="Y119" t="n">
        <v>1</v>
      </c>
      <c r="Z119" t="n">
        <v>10</v>
      </c>
      <c r="AA119" t="n">
        <v>279.6990567442217</v>
      </c>
      <c r="AB119" t="n">
        <v>382.696588888954</v>
      </c>
      <c r="AC119" t="n">
        <v>346.1725635634274</v>
      </c>
      <c r="AD119" t="n">
        <v>279699.0567442217</v>
      </c>
      <c r="AE119" t="n">
        <v>382696.588888954</v>
      </c>
      <c r="AF119" t="n">
        <v>3.198865683376778e-06</v>
      </c>
      <c r="AG119" t="n">
        <v>9.678819444444445</v>
      </c>
      <c r="AH119" t="n">
        <v>346172.5635634274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8.960100000000001</v>
      </c>
      <c r="E120" t="n">
        <v>11.16</v>
      </c>
      <c r="F120" t="n">
        <v>7.94</v>
      </c>
      <c r="G120" t="n">
        <v>95.3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3</v>
      </c>
      <c r="N120" t="n">
        <v>114.69</v>
      </c>
      <c r="O120" t="n">
        <v>43572.25</v>
      </c>
      <c r="P120" t="n">
        <v>138.44</v>
      </c>
      <c r="Q120" t="n">
        <v>198.05</v>
      </c>
      <c r="R120" t="n">
        <v>30.08</v>
      </c>
      <c r="S120" t="n">
        <v>21.27</v>
      </c>
      <c r="T120" t="n">
        <v>1703.52</v>
      </c>
      <c r="U120" t="n">
        <v>0.71</v>
      </c>
      <c r="V120" t="n">
        <v>0.76</v>
      </c>
      <c r="W120" t="n">
        <v>0.12</v>
      </c>
      <c r="X120" t="n">
        <v>0.09</v>
      </c>
      <c r="Y120" t="n">
        <v>1</v>
      </c>
      <c r="Z120" t="n">
        <v>10</v>
      </c>
      <c r="AA120" t="n">
        <v>279.7213863447033</v>
      </c>
      <c r="AB120" t="n">
        <v>382.7271412334453</v>
      </c>
      <c r="AC120" t="n">
        <v>346.2002000350408</v>
      </c>
      <c r="AD120" t="n">
        <v>279721.3863447033</v>
      </c>
      <c r="AE120" t="n">
        <v>382727.1412334453</v>
      </c>
      <c r="AF120" t="n">
        <v>3.197188605392677e-06</v>
      </c>
      <c r="AG120" t="n">
        <v>9.6875</v>
      </c>
      <c r="AH120" t="n">
        <v>346200.2000350408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8.959899999999999</v>
      </c>
      <c r="E121" t="n">
        <v>11.16</v>
      </c>
      <c r="F121" t="n">
        <v>7.94</v>
      </c>
      <c r="G121" t="n">
        <v>95.31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3</v>
      </c>
      <c r="N121" t="n">
        <v>115.08</v>
      </c>
      <c r="O121" t="n">
        <v>43651.07</v>
      </c>
      <c r="P121" t="n">
        <v>138.46</v>
      </c>
      <c r="Q121" t="n">
        <v>198.05</v>
      </c>
      <c r="R121" t="n">
        <v>30.08</v>
      </c>
      <c r="S121" t="n">
        <v>21.27</v>
      </c>
      <c r="T121" t="n">
        <v>1703.25</v>
      </c>
      <c r="U121" t="n">
        <v>0.71</v>
      </c>
      <c r="V121" t="n">
        <v>0.76</v>
      </c>
      <c r="W121" t="n">
        <v>0.12</v>
      </c>
      <c r="X121" t="n">
        <v>0.09</v>
      </c>
      <c r="Y121" t="n">
        <v>1</v>
      </c>
      <c r="Z121" t="n">
        <v>10</v>
      </c>
      <c r="AA121" t="n">
        <v>279.7360351520151</v>
      </c>
      <c r="AB121" t="n">
        <v>382.7471843778691</v>
      </c>
      <c r="AC121" t="n">
        <v>346.2183302898916</v>
      </c>
      <c r="AD121" t="n">
        <v>279736.0351520151</v>
      </c>
      <c r="AE121" t="n">
        <v>382747.1843778691</v>
      </c>
      <c r="AF121" t="n">
        <v>3.197117240372076e-06</v>
      </c>
      <c r="AG121" t="n">
        <v>9.6875</v>
      </c>
      <c r="AH121" t="n">
        <v>346218.3302898916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8.963699999999999</v>
      </c>
      <c r="E122" t="n">
        <v>11.16</v>
      </c>
      <c r="F122" t="n">
        <v>7.94</v>
      </c>
      <c r="G122" t="n">
        <v>95.25</v>
      </c>
      <c r="H122" t="n">
        <v>1.57</v>
      </c>
      <c r="I122" t="n">
        <v>5</v>
      </c>
      <c r="J122" t="n">
        <v>352.67</v>
      </c>
      <c r="K122" t="n">
        <v>61.2</v>
      </c>
      <c r="L122" t="n">
        <v>31</v>
      </c>
      <c r="M122" t="n">
        <v>3</v>
      </c>
      <c r="N122" t="n">
        <v>115.47</v>
      </c>
      <c r="O122" t="n">
        <v>43730.1</v>
      </c>
      <c r="P122" t="n">
        <v>138.35</v>
      </c>
      <c r="Q122" t="n">
        <v>198.05</v>
      </c>
      <c r="R122" t="n">
        <v>29.89</v>
      </c>
      <c r="S122" t="n">
        <v>21.27</v>
      </c>
      <c r="T122" t="n">
        <v>1607.03</v>
      </c>
      <c r="U122" t="n">
        <v>0.71</v>
      </c>
      <c r="V122" t="n">
        <v>0.77</v>
      </c>
      <c r="W122" t="n">
        <v>0.12</v>
      </c>
      <c r="X122" t="n">
        <v>0.08</v>
      </c>
      <c r="Y122" t="n">
        <v>1</v>
      </c>
      <c r="Z122" t="n">
        <v>10</v>
      </c>
      <c r="AA122" t="n">
        <v>279.6217394954867</v>
      </c>
      <c r="AB122" t="n">
        <v>382.5908000182385</v>
      </c>
      <c r="AC122" t="n">
        <v>346.0768710340573</v>
      </c>
      <c r="AD122" t="n">
        <v>279621.7394954867</v>
      </c>
      <c r="AE122" t="n">
        <v>382590.8000182385</v>
      </c>
      <c r="AF122" t="n">
        <v>3.198473175763478e-06</v>
      </c>
      <c r="AG122" t="n">
        <v>9.6875</v>
      </c>
      <c r="AH122" t="n">
        <v>346076.8710340573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8.962400000000001</v>
      </c>
      <c r="E123" t="n">
        <v>11.16</v>
      </c>
      <c r="F123" t="n">
        <v>7.94</v>
      </c>
      <c r="G123" t="n">
        <v>95.27</v>
      </c>
      <c r="H123" t="n">
        <v>1.58</v>
      </c>
      <c r="I123" t="n">
        <v>5</v>
      </c>
      <c r="J123" t="n">
        <v>353.31</v>
      </c>
      <c r="K123" t="n">
        <v>61.2</v>
      </c>
      <c r="L123" t="n">
        <v>31.25</v>
      </c>
      <c r="M123" t="n">
        <v>3</v>
      </c>
      <c r="N123" t="n">
        <v>115.86</v>
      </c>
      <c r="O123" t="n">
        <v>43809.48</v>
      </c>
      <c r="P123" t="n">
        <v>138.25</v>
      </c>
      <c r="Q123" t="n">
        <v>198.05</v>
      </c>
      <c r="R123" t="n">
        <v>29.95</v>
      </c>
      <c r="S123" t="n">
        <v>21.27</v>
      </c>
      <c r="T123" t="n">
        <v>1638.82</v>
      </c>
      <c r="U123" t="n">
        <v>0.71</v>
      </c>
      <c r="V123" t="n">
        <v>0.76</v>
      </c>
      <c r="W123" t="n">
        <v>0.12</v>
      </c>
      <c r="X123" t="n">
        <v>0.09</v>
      </c>
      <c r="Y123" t="n">
        <v>1</v>
      </c>
      <c r="Z123" t="n">
        <v>10</v>
      </c>
      <c r="AA123" t="n">
        <v>279.5772600039233</v>
      </c>
      <c r="AB123" t="n">
        <v>382.5299412155848</v>
      </c>
      <c r="AC123" t="n">
        <v>346.021820510113</v>
      </c>
      <c r="AD123" t="n">
        <v>279577.2600039233</v>
      </c>
      <c r="AE123" t="n">
        <v>382529.9412155848</v>
      </c>
      <c r="AF123" t="n">
        <v>3.198009303129577e-06</v>
      </c>
      <c r="AG123" t="n">
        <v>9.6875</v>
      </c>
      <c r="AH123" t="n">
        <v>346021.820510113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8.9655</v>
      </c>
      <c r="E124" t="n">
        <v>11.15</v>
      </c>
      <c r="F124" t="n">
        <v>7.94</v>
      </c>
      <c r="G124" t="n">
        <v>95.22</v>
      </c>
      <c r="H124" t="n">
        <v>1.59</v>
      </c>
      <c r="I124" t="n">
        <v>5</v>
      </c>
      <c r="J124" t="n">
        <v>353.96</v>
      </c>
      <c r="K124" t="n">
        <v>61.2</v>
      </c>
      <c r="L124" t="n">
        <v>31.5</v>
      </c>
      <c r="M124" t="n">
        <v>3</v>
      </c>
      <c r="N124" t="n">
        <v>116.26</v>
      </c>
      <c r="O124" t="n">
        <v>43888.94</v>
      </c>
      <c r="P124" t="n">
        <v>137.85</v>
      </c>
      <c r="Q124" t="n">
        <v>198.05</v>
      </c>
      <c r="R124" t="n">
        <v>29.81</v>
      </c>
      <c r="S124" t="n">
        <v>21.27</v>
      </c>
      <c r="T124" t="n">
        <v>1566.05</v>
      </c>
      <c r="U124" t="n">
        <v>0.71</v>
      </c>
      <c r="V124" t="n">
        <v>0.77</v>
      </c>
      <c r="W124" t="n">
        <v>0.12</v>
      </c>
      <c r="X124" t="n">
        <v>0.08</v>
      </c>
      <c r="Y124" t="n">
        <v>1</v>
      </c>
      <c r="Z124" t="n">
        <v>10</v>
      </c>
      <c r="AA124" t="n">
        <v>279.2957661515796</v>
      </c>
      <c r="AB124" t="n">
        <v>382.1447889081758</v>
      </c>
      <c r="AC124" t="n">
        <v>345.6734265983586</v>
      </c>
      <c r="AD124" t="n">
        <v>279295.7661515796</v>
      </c>
      <c r="AE124" t="n">
        <v>382144.7889081758</v>
      </c>
      <c r="AF124" t="n">
        <v>3.199115460948878e-06</v>
      </c>
      <c r="AG124" t="n">
        <v>9.678819444444445</v>
      </c>
      <c r="AH124" t="n">
        <v>345673.4265983586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8.970599999999999</v>
      </c>
      <c r="E125" t="n">
        <v>11.15</v>
      </c>
      <c r="F125" t="n">
        <v>7.93</v>
      </c>
      <c r="G125" t="n">
        <v>95.15000000000001</v>
      </c>
      <c r="H125" t="n">
        <v>1.6</v>
      </c>
      <c r="I125" t="n">
        <v>5</v>
      </c>
      <c r="J125" t="n">
        <v>354.6</v>
      </c>
      <c r="K125" t="n">
        <v>61.2</v>
      </c>
      <c r="L125" t="n">
        <v>31.75</v>
      </c>
      <c r="M125" t="n">
        <v>3</v>
      </c>
      <c r="N125" t="n">
        <v>116.65</v>
      </c>
      <c r="O125" t="n">
        <v>43968.62</v>
      </c>
      <c r="P125" t="n">
        <v>137.74</v>
      </c>
      <c r="Q125" t="n">
        <v>198.05</v>
      </c>
      <c r="R125" t="n">
        <v>29.54</v>
      </c>
      <c r="S125" t="n">
        <v>21.27</v>
      </c>
      <c r="T125" t="n">
        <v>1435.06</v>
      </c>
      <c r="U125" t="n">
        <v>0.72</v>
      </c>
      <c r="V125" t="n">
        <v>0.77</v>
      </c>
      <c r="W125" t="n">
        <v>0.12</v>
      </c>
      <c r="X125" t="n">
        <v>0.08</v>
      </c>
      <c r="Y125" t="n">
        <v>1</v>
      </c>
      <c r="Z125" t="n">
        <v>10</v>
      </c>
      <c r="AA125" t="n">
        <v>279.130367040496</v>
      </c>
      <c r="AB125" t="n">
        <v>381.9184825474973</v>
      </c>
      <c r="AC125" t="n">
        <v>345.4687185991202</v>
      </c>
      <c r="AD125" t="n">
        <v>279130.367040496</v>
      </c>
      <c r="AE125" t="n">
        <v>381918.4825474973</v>
      </c>
      <c r="AF125" t="n">
        <v>3.200935268974179e-06</v>
      </c>
      <c r="AG125" t="n">
        <v>9.678819444444445</v>
      </c>
      <c r="AH125" t="n">
        <v>345468.7185991202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8.975099999999999</v>
      </c>
      <c r="E126" t="n">
        <v>11.14</v>
      </c>
      <c r="F126" t="n">
        <v>7.92</v>
      </c>
      <c r="G126" t="n">
        <v>95.08</v>
      </c>
      <c r="H126" t="n">
        <v>1.61</v>
      </c>
      <c r="I126" t="n">
        <v>5</v>
      </c>
      <c r="J126" t="n">
        <v>355.25</v>
      </c>
      <c r="K126" t="n">
        <v>61.2</v>
      </c>
      <c r="L126" t="n">
        <v>32</v>
      </c>
      <c r="M126" t="n">
        <v>3</v>
      </c>
      <c r="N126" t="n">
        <v>117.05</v>
      </c>
      <c r="O126" t="n">
        <v>44048.52</v>
      </c>
      <c r="P126" t="n">
        <v>137.51</v>
      </c>
      <c r="Q126" t="n">
        <v>198.05</v>
      </c>
      <c r="R126" t="n">
        <v>29.43</v>
      </c>
      <c r="S126" t="n">
        <v>21.27</v>
      </c>
      <c r="T126" t="n">
        <v>1378.81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  <c r="AA126" t="n">
        <v>278.8998362009336</v>
      </c>
      <c r="AB126" t="n">
        <v>381.6030600825052</v>
      </c>
      <c r="AC126" t="n">
        <v>345.1833996114888</v>
      </c>
      <c r="AD126" t="n">
        <v>278899.8362009336</v>
      </c>
      <c r="AE126" t="n">
        <v>381603.0600825052</v>
      </c>
      <c r="AF126" t="n">
        <v>3.20254098193768e-06</v>
      </c>
      <c r="AG126" t="n">
        <v>9.670138888888889</v>
      </c>
      <c r="AH126" t="n">
        <v>345183.3996114888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8.971500000000001</v>
      </c>
      <c r="E127" t="n">
        <v>11.15</v>
      </c>
      <c r="F127" t="n">
        <v>7.93</v>
      </c>
      <c r="G127" t="n">
        <v>95.13</v>
      </c>
      <c r="H127" t="n">
        <v>1.62</v>
      </c>
      <c r="I127" t="n">
        <v>5</v>
      </c>
      <c r="J127" t="n">
        <v>355.9</v>
      </c>
      <c r="K127" t="n">
        <v>61.2</v>
      </c>
      <c r="L127" t="n">
        <v>32.25</v>
      </c>
      <c r="M127" t="n">
        <v>3</v>
      </c>
      <c r="N127" t="n">
        <v>117.45</v>
      </c>
      <c r="O127" t="n">
        <v>44128.64</v>
      </c>
      <c r="P127" t="n">
        <v>137.51</v>
      </c>
      <c r="Q127" t="n">
        <v>198.05</v>
      </c>
      <c r="R127" t="n">
        <v>29.64</v>
      </c>
      <c r="S127" t="n">
        <v>21.27</v>
      </c>
      <c r="T127" t="n">
        <v>1484.03</v>
      </c>
      <c r="U127" t="n">
        <v>0.72</v>
      </c>
      <c r="V127" t="n">
        <v>0.77</v>
      </c>
      <c r="W127" t="n">
        <v>0.11</v>
      </c>
      <c r="X127" t="n">
        <v>0.07000000000000001</v>
      </c>
      <c r="Y127" t="n">
        <v>1</v>
      </c>
      <c r="Z127" t="n">
        <v>10</v>
      </c>
      <c r="AA127" t="n">
        <v>278.9796703230183</v>
      </c>
      <c r="AB127" t="n">
        <v>381.7122926503744</v>
      </c>
      <c r="AC127" t="n">
        <v>345.2822071763894</v>
      </c>
      <c r="AD127" t="n">
        <v>278979.6703230183</v>
      </c>
      <c r="AE127" t="n">
        <v>381712.2926503744</v>
      </c>
      <c r="AF127" t="n">
        <v>3.201256411566879e-06</v>
      </c>
      <c r="AG127" t="n">
        <v>9.678819444444445</v>
      </c>
      <c r="AH127" t="n">
        <v>345282.2071763894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8.9617</v>
      </c>
      <c r="E128" t="n">
        <v>11.16</v>
      </c>
      <c r="F128" t="n">
        <v>7.94</v>
      </c>
      <c r="G128" t="n">
        <v>95.28</v>
      </c>
      <c r="H128" t="n">
        <v>1.63</v>
      </c>
      <c r="I128" t="n">
        <v>5</v>
      </c>
      <c r="J128" t="n">
        <v>356.55</v>
      </c>
      <c r="K128" t="n">
        <v>61.2</v>
      </c>
      <c r="L128" t="n">
        <v>32.5</v>
      </c>
      <c r="M128" t="n">
        <v>3</v>
      </c>
      <c r="N128" t="n">
        <v>117.85</v>
      </c>
      <c r="O128" t="n">
        <v>44208.97</v>
      </c>
      <c r="P128" t="n">
        <v>137.62</v>
      </c>
      <c r="Q128" t="n">
        <v>198.05</v>
      </c>
      <c r="R128" t="n">
        <v>30.07</v>
      </c>
      <c r="S128" t="n">
        <v>21.27</v>
      </c>
      <c r="T128" t="n">
        <v>1698.37</v>
      </c>
      <c r="U128" t="n">
        <v>0.71</v>
      </c>
      <c r="V128" t="n">
        <v>0.76</v>
      </c>
      <c r="W128" t="n">
        <v>0.11</v>
      </c>
      <c r="X128" t="n">
        <v>0.09</v>
      </c>
      <c r="Y128" t="n">
        <v>1</v>
      </c>
      <c r="Z128" t="n">
        <v>10</v>
      </c>
      <c r="AA128" t="n">
        <v>279.2034369106383</v>
      </c>
      <c r="AB128" t="n">
        <v>382.0184599674413</v>
      </c>
      <c r="AC128" t="n">
        <v>345.5591543144239</v>
      </c>
      <c r="AD128" t="n">
        <v>279203.4369106383</v>
      </c>
      <c r="AE128" t="n">
        <v>382018.4599674413</v>
      </c>
      <c r="AF128" t="n">
        <v>3.197759525557477e-06</v>
      </c>
      <c r="AG128" t="n">
        <v>9.6875</v>
      </c>
      <c r="AH128" t="n">
        <v>345559.1543144239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9.0246</v>
      </c>
      <c r="E129" t="n">
        <v>11.08</v>
      </c>
      <c r="F129" t="n">
        <v>7.92</v>
      </c>
      <c r="G129" t="n">
        <v>118.74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137.04</v>
      </c>
      <c r="Q129" t="n">
        <v>198.05</v>
      </c>
      <c r="R129" t="n">
        <v>29.24</v>
      </c>
      <c r="S129" t="n">
        <v>21.27</v>
      </c>
      <c r="T129" t="n">
        <v>1287.06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278.0062573803015</v>
      </c>
      <c r="AB129" t="n">
        <v>380.3804261182012</v>
      </c>
      <c r="AC129" t="n">
        <v>344.0774521167603</v>
      </c>
      <c r="AD129" t="n">
        <v>278006.2573803015</v>
      </c>
      <c r="AE129" t="n">
        <v>380380.4261182012</v>
      </c>
      <c r="AF129" t="n">
        <v>3.220203824536193e-06</v>
      </c>
      <c r="AG129" t="n">
        <v>9.618055555555555</v>
      </c>
      <c r="AH129" t="n">
        <v>344077.4521167603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9.026899999999999</v>
      </c>
      <c r="E130" t="n">
        <v>11.08</v>
      </c>
      <c r="F130" t="n">
        <v>7.91</v>
      </c>
      <c r="G130" t="n">
        <v>118.7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137.18</v>
      </c>
      <c r="Q130" t="n">
        <v>198.05</v>
      </c>
      <c r="R130" t="n">
        <v>29.14</v>
      </c>
      <c r="S130" t="n">
        <v>21.27</v>
      </c>
      <c r="T130" t="n">
        <v>1239.97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278.027561703115</v>
      </c>
      <c r="AB130" t="n">
        <v>380.4095756325549</v>
      </c>
      <c r="AC130" t="n">
        <v>344.1038196423758</v>
      </c>
      <c r="AD130" t="n">
        <v>278027.561703115</v>
      </c>
      <c r="AE130" t="n">
        <v>380409.5756325549</v>
      </c>
      <c r="AF130" t="n">
        <v>3.221024522273094e-06</v>
      </c>
      <c r="AG130" t="n">
        <v>9.618055555555555</v>
      </c>
      <c r="AH130" t="n">
        <v>344103.8196423757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9.026899999999999</v>
      </c>
      <c r="E131" t="n">
        <v>11.08</v>
      </c>
      <c r="F131" t="n">
        <v>7.91</v>
      </c>
      <c r="G131" t="n">
        <v>118.7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137.42</v>
      </c>
      <c r="Q131" t="n">
        <v>198.05</v>
      </c>
      <c r="R131" t="n">
        <v>29.16</v>
      </c>
      <c r="S131" t="n">
        <v>21.27</v>
      </c>
      <c r="T131" t="n">
        <v>1245.82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278.1722481465308</v>
      </c>
      <c r="AB131" t="n">
        <v>380.6075420075518</v>
      </c>
      <c r="AC131" t="n">
        <v>344.2828923843904</v>
      </c>
      <c r="AD131" t="n">
        <v>278172.2481465308</v>
      </c>
      <c r="AE131" t="n">
        <v>380607.5420075518</v>
      </c>
      <c r="AF131" t="n">
        <v>3.221024522273094e-06</v>
      </c>
      <c r="AG131" t="n">
        <v>9.618055555555555</v>
      </c>
      <c r="AH131" t="n">
        <v>344282.8923843905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9.027100000000001</v>
      </c>
      <c r="E132" t="n">
        <v>11.08</v>
      </c>
      <c r="F132" t="n">
        <v>7.91</v>
      </c>
      <c r="G132" t="n">
        <v>118.7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137.52</v>
      </c>
      <c r="Q132" t="n">
        <v>198.05</v>
      </c>
      <c r="R132" t="n">
        <v>29.16</v>
      </c>
      <c r="S132" t="n">
        <v>21.27</v>
      </c>
      <c r="T132" t="n">
        <v>1246.85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278.2300843294734</v>
      </c>
      <c r="AB132" t="n">
        <v>380.6866760246061</v>
      </c>
      <c r="AC132" t="n">
        <v>344.3544739619225</v>
      </c>
      <c r="AD132" t="n">
        <v>278230.0843294734</v>
      </c>
      <c r="AE132" t="n">
        <v>380686.6760246061</v>
      </c>
      <c r="AF132" t="n">
        <v>3.221095887293694e-06</v>
      </c>
      <c r="AG132" t="n">
        <v>9.618055555555555</v>
      </c>
      <c r="AH132" t="n">
        <v>344354.4739619225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9.0273</v>
      </c>
      <c r="E133" t="n">
        <v>11.08</v>
      </c>
      <c r="F133" t="n">
        <v>7.91</v>
      </c>
      <c r="G133" t="n">
        <v>118.69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137.61</v>
      </c>
      <c r="Q133" t="n">
        <v>198.07</v>
      </c>
      <c r="R133" t="n">
        <v>29.13</v>
      </c>
      <c r="S133" t="n">
        <v>21.27</v>
      </c>
      <c r="T133" t="n">
        <v>1234.37</v>
      </c>
      <c r="U133" t="n">
        <v>0.73</v>
      </c>
      <c r="V133" t="n">
        <v>0.77</v>
      </c>
      <c r="W133" t="n">
        <v>0.11</v>
      </c>
      <c r="X133" t="n">
        <v>0.06</v>
      </c>
      <c r="Y133" t="n">
        <v>1</v>
      </c>
      <c r="Z133" t="n">
        <v>10</v>
      </c>
      <c r="AA133" t="n">
        <v>278.2818896150112</v>
      </c>
      <c r="AB133" t="n">
        <v>380.7575583017669</v>
      </c>
      <c r="AC133" t="n">
        <v>344.4185913340348</v>
      </c>
      <c r="AD133" t="n">
        <v>278281.8896150112</v>
      </c>
      <c r="AE133" t="n">
        <v>380757.5583017669</v>
      </c>
      <c r="AF133" t="n">
        <v>3.221167252314295e-06</v>
      </c>
      <c r="AG133" t="n">
        <v>9.618055555555555</v>
      </c>
      <c r="AH133" t="n">
        <v>344418.5913340348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9.0259</v>
      </c>
      <c r="E134" t="n">
        <v>11.08</v>
      </c>
      <c r="F134" t="n">
        <v>7.91</v>
      </c>
      <c r="G134" t="n">
        <v>118.72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137.83</v>
      </c>
      <c r="Q134" t="n">
        <v>198.05</v>
      </c>
      <c r="R134" t="n">
        <v>29.18</v>
      </c>
      <c r="S134" t="n">
        <v>21.27</v>
      </c>
      <c r="T134" t="n">
        <v>1259.83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278.4316923305707</v>
      </c>
      <c r="AB134" t="n">
        <v>380.9625249860248</v>
      </c>
      <c r="AC134" t="n">
        <v>344.6039962856197</v>
      </c>
      <c r="AD134" t="n">
        <v>278431.6923305707</v>
      </c>
      <c r="AE134" t="n">
        <v>380962.5249860248</v>
      </c>
      <c r="AF134" t="n">
        <v>3.220667697170094e-06</v>
      </c>
      <c r="AG134" t="n">
        <v>9.618055555555555</v>
      </c>
      <c r="AH134" t="n">
        <v>344603.9962856197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9.027799999999999</v>
      </c>
      <c r="E135" t="n">
        <v>11.08</v>
      </c>
      <c r="F135" t="n">
        <v>7.91</v>
      </c>
      <c r="G135" t="n">
        <v>118.68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137.94</v>
      </c>
      <c r="Q135" t="n">
        <v>198.06</v>
      </c>
      <c r="R135" t="n">
        <v>29.05</v>
      </c>
      <c r="S135" t="n">
        <v>21.27</v>
      </c>
      <c r="T135" t="n">
        <v>1191.83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278.47468679508</v>
      </c>
      <c r="AB135" t="n">
        <v>381.0213519091483</v>
      </c>
      <c r="AC135" t="n">
        <v>344.6572088497646</v>
      </c>
      <c r="AD135" t="n">
        <v>278474.68679508</v>
      </c>
      <c r="AE135" t="n">
        <v>381021.3519091483</v>
      </c>
      <c r="AF135" t="n">
        <v>3.221345664865794e-06</v>
      </c>
      <c r="AG135" t="n">
        <v>9.618055555555555</v>
      </c>
      <c r="AH135" t="n">
        <v>344657.2088497645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9.035500000000001</v>
      </c>
      <c r="E136" t="n">
        <v>11.07</v>
      </c>
      <c r="F136" t="n">
        <v>7.9</v>
      </c>
      <c r="G136" t="n">
        <v>118.54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137.81</v>
      </c>
      <c r="Q136" t="n">
        <v>198.05</v>
      </c>
      <c r="R136" t="n">
        <v>28.73</v>
      </c>
      <c r="S136" t="n">
        <v>21.27</v>
      </c>
      <c r="T136" t="n">
        <v>1034.76</v>
      </c>
      <c r="U136" t="n">
        <v>0.74</v>
      </c>
      <c r="V136" t="n">
        <v>0.77</v>
      </c>
      <c r="W136" t="n">
        <v>0.12</v>
      </c>
      <c r="X136" t="n">
        <v>0.05</v>
      </c>
      <c r="Y136" t="n">
        <v>1</v>
      </c>
      <c r="Z136" t="n">
        <v>10</v>
      </c>
      <c r="AA136" t="n">
        <v>278.2670055025666</v>
      </c>
      <c r="AB136" t="n">
        <v>380.7371932024795</v>
      </c>
      <c r="AC136" t="n">
        <v>344.4001698512409</v>
      </c>
      <c r="AD136" t="n">
        <v>278267.0055025666</v>
      </c>
      <c r="AE136" t="n">
        <v>380737.1932024795</v>
      </c>
      <c r="AF136" t="n">
        <v>3.224093218158897e-06</v>
      </c>
      <c r="AG136" t="n">
        <v>9.609375</v>
      </c>
      <c r="AH136" t="n">
        <v>344400.1698512409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9.039099999999999</v>
      </c>
      <c r="E137" t="n">
        <v>11.06</v>
      </c>
      <c r="F137" t="n">
        <v>7.9</v>
      </c>
      <c r="G137" t="n">
        <v>118.47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137.82</v>
      </c>
      <c r="Q137" t="n">
        <v>198.05</v>
      </c>
      <c r="R137" t="n">
        <v>28.67</v>
      </c>
      <c r="S137" t="n">
        <v>21.27</v>
      </c>
      <c r="T137" t="n">
        <v>1001.98</v>
      </c>
      <c r="U137" t="n">
        <v>0.74</v>
      </c>
      <c r="V137" t="n">
        <v>0.77</v>
      </c>
      <c r="W137" t="n">
        <v>0.11</v>
      </c>
      <c r="X137" t="n">
        <v>0.05</v>
      </c>
      <c r="Y137" t="n">
        <v>1</v>
      </c>
      <c r="Z137" t="n">
        <v>10</v>
      </c>
      <c r="AA137" t="n">
        <v>278.2289737477907</v>
      </c>
      <c r="AB137" t="n">
        <v>380.6851564777526</v>
      </c>
      <c r="AC137" t="n">
        <v>344.3530994384879</v>
      </c>
      <c r="AD137" t="n">
        <v>278228.9737477907</v>
      </c>
      <c r="AE137" t="n">
        <v>380685.1564777525</v>
      </c>
      <c r="AF137" t="n">
        <v>3.225377788529697e-06</v>
      </c>
      <c r="AG137" t="n">
        <v>9.600694444444445</v>
      </c>
      <c r="AH137" t="n">
        <v>344353.0994384879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9.037100000000001</v>
      </c>
      <c r="E138" t="n">
        <v>11.07</v>
      </c>
      <c r="F138" t="n">
        <v>7.9</v>
      </c>
      <c r="G138" t="n">
        <v>118.51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137.97</v>
      </c>
      <c r="Q138" t="n">
        <v>198.05</v>
      </c>
      <c r="R138" t="n">
        <v>28.76</v>
      </c>
      <c r="S138" t="n">
        <v>21.27</v>
      </c>
      <c r="T138" t="n">
        <v>1046.22</v>
      </c>
      <c r="U138" t="n">
        <v>0.74</v>
      </c>
      <c r="V138" t="n">
        <v>0.77</v>
      </c>
      <c r="W138" t="n">
        <v>0.11</v>
      </c>
      <c r="X138" t="n">
        <v>0.05</v>
      </c>
      <c r="Y138" t="n">
        <v>1</v>
      </c>
      <c r="Z138" t="n">
        <v>10</v>
      </c>
      <c r="AA138" t="n">
        <v>278.3437711643062</v>
      </c>
      <c r="AB138" t="n">
        <v>380.8422273675336</v>
      </c>
      <c r="AC138" t="n">
        <v>344.4951797029986</v>
      </c>
      <c r="AD138" t="n">
        <v>278343.7711643062</v>
      </c>
      <c r="AE138" t="n">
        <v>380842.2273675336</v>
      </c>
      <c r="AF138" t="n">
        <v>3.224664138323697e-06</v>
      </c>
      <c r="AG138" t="n">
        <v>9.609375</v>
      </c>
      <c r="AH138" t="n">
        <v>344495.1797029986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9.0314</v>
      </c>
      <c r="E139" t="n">
        <v>11.07</v>
      </c>
      <c r="F139" t="n">
        <v>7.91</v>
      </c>
      <c r="G139" t="n">
        <v>118.62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138.14</v>
      </c>
      <c r="Q139" t="n">
        <v>198.05</v>
      </c>
      <c r="R139" t="n">
        <v>28.98</v>
      </c>
      <c r="S139" t="n">
        <v>21.27</v>
      </c>
      <c r="T139" t="n">
        <v>1157.64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278.5510261932325</v>
      </c>
      <c r="AB139" t="n">
        <v>381.1258028415571</v>
      </c>
      <c r="AC139" t="n">
        <v>344.751691131782</v>
      </c>
      <c r="AD139" t="n">
        <v>278551.0261932325</v>
      </c>
      <c r="AE139" t="n">
        <v>381125.8028415571</v>
      </c>
      <c r="AF139" t="n">
        <v>3.222630235236595e-06</v>
      </c>
      <c r="AG139" t="n">
        <v>9.609375</v>
      </c>
      <c r="AH139" t="n">
        <v>344751.691131782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9.025700000000001</v>
      </c>
      <c r="E140" t="n">
        <v>11.08</v>
      </c>
      <c r="F140" t="n">
        <v>7.91</v>
      </c>
      <c r="G140" t="n">
        <v>118.72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138.39</v>
      </c>
      <c r="Q140" t="n">
        <v>198.05</v>
      </c>
      <c r="R140" t="n">
        <v>29.25</v>
      </c>
      <c r="S140" t="n">
        <v>21.27</v>
      </c>
      <c r="T140" t="n">
        <v>1295.47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278.7717935455444</v>
      </c>
      <c r="AB140" t="n">
        <v>381.4278664725585</v>
      </c>
      <c r="AC140" t="n">
        <v>345.0249262337895</v>
      </c>
      <c r="AD140" t="n">
        <v>278771.7935455444</v>
      </c>
      <c r="AE140" t="n">
        <v>381427.8664725585</v>
      </c>
      <c r="AF140" t="n">
        <v>3.220596332149494e-06</v>
      </c>
      <c r="AG140" t="n">
        <v>9.618055555555555</v>
      </c>
      <c r="AH140" t="n">
        <v>345024.9262337895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9.025</v>
      </c>
      <c r="E141" t="n">
        <v>11.08</v>
      </c>
      <c r="F141" t="n">
        <v>7.92</v>
      </c>
      <c r="G141" t="n">
        <v>118.73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138.54</v>
      </c>
      <c r="Q141" t="n">
        <v>198.05</v>
      </c>
      <c r="R141" t="n">
        <v>29.21</v>
      </c>
      <c r="S141" t="n">
        <v>21.27</v>
      </c>
      <c r="T141" t="n">
        <v>1274.43</v>
      </c>
      <c r="U141" t="n">
        <v>0.73</v>
      </c>
      <c r="V141" t="n">
        <v>0.77</v>
      </c>
      <c r="W141" t="n">
        <v>0.11</v>
      </c>
      <c r="X141" t="n">
        <v>0.06</v>
      </c>
      <c r="Y141" t="n">
        <v>1</v>
      </c>
      <c r="Z141" t="n">
        <v>10</v>
      </c>
      <c r="AA141" t="n">
        <v>278.9058472470534</v>
      </c>
      <c r="AB141" t="n">
        <v>381.611284660995</v>
      </c>
      <c r="AC141" t="n">
        <v>345.1908392477507</v>
      </c>
      <c r="AD141" t="n">
        <v>278905.8472470533</v>
      </c>
      <c r="AE141" t="n">
        <v>381611.2846609949</v>
      </c>
      <c r="AF141" t="n">
        <v>3.220346554577394e-06</v>
      </c>
      <c r="AG141" t="n">
        <v>9.618055555555555</v>
      </c>
      <c r="AH141" t="n">
        <v>345190.8392477507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9.027100000000001</v>
      </c>
      <c r="E142" t="n">
        <v>11.08</v>
      </c>
      <c r="F142" t="n">
        <v>7.91</v>
      </c>
      <c r="G142" t="n">
        <v>118.7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138.58</v>
      </c>
      <c r="Q142" t="n">
        <v>198.05</v>
      </c>
      <c r="R142" t="n">
        <v>29.16</v>
      </c>
      <c r="S142" t="n">
        <v>21.27</v>
      </c>
      <c r="T142" t="n">
        <v>1247.45</v>
      </c>
      <c r="U142" t="n">
        <v>0.73</v>
      </c>
      <c r="V142" t="n">
        <v>0.77</v>
      </c>
      <c r="W142" t="n">
        <v>0.11</v>
      </c>
      <c r="X142" t="n">
        <v>0.06</v>
      </c>
      <c r="Y142" t="n">
        <v>1</v>
      </c>
      <c r="Z142" t="n">
        <v>10</v>
      </c>
      <c r="AA142" t="n">
        <v>278.8691019631515</v>
      </c>
      <c r="AB142" t="n">
        <v>381.5610081424729</v>
      </c>
      <c r="AC142" t="n">
        <v>345.1453610495929</v>
      </c>
      <c r="AD142" t="n">
        <v>278869.1019631515</v>
      </c>
      <c r="AE142" t="n">
        <v>381561.0081424729</v>
      </c>
      <c r="AF142" t="n">
        <v>3.221095887293694e-06</v>
      </c>
      <c r="AG142" t="n">
        <v>9.618055555555555</v>
      </c>
      <c r="AH142" t="n">
        <v>345145.3610495928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9.025499999999999</v>
      </c>
      <c r="E143" t="n">
        <v>11.08</v>
      </c>
      <c r="F143" t="n">
        <v>7.92</v>
      </c>
      <c r="G143" t="n">
        <v>118.72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138.69</v>
      </c>
      <c r="Q143" t="n">
        <v>198.05</v>
      </c>
      <c r="R143" t="n">
        <v>29.22</v>
      </c>
      <c r="S143" t="n">
        <v>21.27</v>
      </c>
      <c r="T143" t="n">
        <v>1275.79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278.9901273269777</v>
      </c>
      <c r="AB143" t="n">
        <v>381.7266003845221</v>
      </c>
      <c r="AC143" t="n">
        <v>345.2951494004711</v>
      </c>
      <c r="AD143" t="n">
        <v>278990.1273269777</v>
      </c>
      <c r="AE143" t="n">
        <v>381726.6003845221</v>
      </c>
      <c r="AF143" t="n">
        <v>3.220524967128893e-06</v>
      </c>
      <c r="AG143" t="n">
        <v>9.618055555555555</v>
      </c>
      <c r="AH143" t="n">
        <v>345295.1494004711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9.025700000000001</v>
      </c>
      <c r="E144" t="n">
        <v>11.08</v>
      </c>
      <c r="F144" t="n">
        <v>7.91</v>
      </c>
      <c r="G144" t="n">
        <v>118.72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138.68</v>
      </c>
      <c r="Q144" t="n">
        <v>198.05</v>
      </c>
      <c r="R144" t="n">
        <v>29.22</v>
      </c>
      <c r="S144" t="n">
        <v>21.27</v>
      </c>
      <c r="T144" t="n">
        <v>1277.87</v>
      </c>
      <c r="U144" t="n">
        <v>0.73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278.9466462422237</v>
      </c>
      <c r="AB144" t="n">
        <v>381.6671076461116</v>
      </c>
      <c r="AC144" t="n">
        <v>345.2413345655158</v>
      </c>
      <c r="AD144" t="n">
        <v>278946.6462422237</v>
      </c>
      <c r="AE144" t="n">
        <v>381667.1076461116</v>
      </c>
      <c r="AF144" t="n">
        <v>3.220596332149494e-06</v>
      </c>
      <c r="AG144" t="n">
        <v>9.618055555555555</v>
      </c>
      <c r="AH144" t="n">
        <v>345241.3345655159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9.024800000000001</v>
      </c>
      <c r="E145" t="n">
        <v>11.08</v>
      </c>
      <c r="F145" t="n">
        <v>7.92</v>
      </c>
      <c r="G145" t="n">
        <v>118.74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138.78</v>
      </c>
      <c r="Q145" t="n">
        <v>198.05</v>
      </c>
      <c r="R145" t="n">
        <v>29.23</v>
      </c>
      <c r="S145" t="n">
        <v>21.27</v>
      </c>
      <c r="T145" t="n">
        <v>1284.61</v>
      </c>
      <c r="U145" t="n">
        <v>0.73</v>
      </c>
      <c r="V145" t="n">
        <v>0.77</v>
      </c>
      <c r="W145" t="n">
        <v>0.11</v>
      </c>
      <c r="X145" t="n">
        <v>0.06</v>
      </c>
      <c r="Y145" t="n">
        <v>1</v>
      </c>
      <c r="Z145" t="n">
        <v>10</v>
      </c>
      <c r="AA145" t="n">
        <v>279.0530327387589</v>
      </c>
      <c r="AB145" t="n">
        <v>381.8126703441122</v>
      </c>
      <c r="AC145" t="n">
        <v>345.3730049639178</v>
      </c>
      <c r="AD145" t="n">
        <v>279053.0327387589</v>
      </c>
      <c r="AE145" t="n">
        <v>381812.6703441122</v>
      </c>
      <c r="AF145" t="n">
        <v>3.220275189556794e-06</v>
      </c>
      <c r="AG145" t="n">
        <v>9.618055555555555</v>
      </c>
      <c r="AH145" t="n">
        <v>345373.0049639178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9.0221</v>
      </c>
      <c r="E146" t="n">
        <v>11.08</v>
      </c>
      <c r="F146" t="n">
        <v>7.92</v>
      </c>
      <c r="G146" t="n">
        <v>118.79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138.93</v>
      </c>
      <c r="Q146" t="n">
        <v>198.05</v>
      </c>
      <c r="R146" t="n">
        <v>29.3</v>
      </c>
      <c r="S146" t="n">
        <v>21.27</v>
      </c>
      <c r="T146" t="n">
        <v>1317.41</v>
      </c>
      <c r="U146" t="n">
        <v>0.73</v>
      </c>
      <c r="V146" t="n">
        <v>0.77</v>
      </c>
      <c r="W146" t="n">
        <v>0.12</v>
      </c>
      <c r="X146" t="n">
        <v>0.07000000000000001</v>
      </c>
      <c r="Y146" t="n">
        <v>1</v>
      </c>
      <c r="Z146" t="n">
        <v>10</v>
      </c>
      <c r="AA146" t="n">
        <v>279.1768465264337</v>
      </c>
      <c r="AB146" t="n">
        <v>381.9820778306875</v>
      </c>
      <c r="AC146" t="n">
        <v>345.5262444377393</v>
      </c>
      <c r="AD146" t="n">
        <v>279176.8465264337</v>
      </c>
      <c r="AE146" t="n">
        <v>381982.0778306875</v>
      </c>
      <c r="AF146" t="n">
        <v>3.219311761778693e-06</v>
      </c>
      <c r="AG146" t="n">
        <v>9.618055555555555</v>
      </c>
      <c r="AH146" t="n">
        <v>345526.2444377393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9.029999999999999</v>
      </c>
      <c r="E147" t="n">
        <v>11.07</v>
      </c>
      <c r="F147" t="n">
        <v>7.91</v>
      </c>
      <c r="G147" t="n">
        <v>118.64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138.81</v>
      </c>
      <c r="Q147" t="n">
        <v>198.05</v>
      </c>
      <c r="R147" t="n">
        <v>28.95</v>
      </c>
      <c r="S147" t="n">
        <v>21.27</v>
      </c>
      <c r="T147" t="n">
        <v>1142.48</v>
      </c>
      <c r="U147" t="n">
        <v>0.73</v>
      </c>
      <c r="V147" t="n">
        <v>0.77</v>
      </c>
      <c r="W147" t="n">
        <v>0.12</v>
      </c>
      <c r="X147" t="n">
        <v>0.06</v>
      </c>
      <c r="Y147" t="n">
        <v>1</v>
      </c>
      <c r="Z147" t="n">
        <v>10</v>
      </c>
      <c r="AA147" t="n">
        <v>278.971996567176</v>
      </c>
      <c r="AB147" t="n">
        <v>381.7017930790888</v>
      </c>
      <c r="AC147" t="n">
        <v>345.272709669451</v>
      </c>
      <c r="AD147" t="n">
        <v>278971.996567176</v>
      </c>
      <c r="AE147" t="n">
        <v>381701.7930790887</v>
      </c>
      <c r="AF147" t="n">
        <v>3.222130680092395e-06</v>
      </c>
      <c r="AG147" t="n">
        <v>9.609375</v>
      </c>
      <c r="AH147" t="n">
        <v>345272.709669451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9.034800000000001</v>
      </c>
      <c r="E148" t="n">
        <v>11.07</v>
      </c>
      <c r="F148" t="n">
        <v>7.9</v>
      </c>
      <c r="G148" t="n">
        <v>118.55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138.73</v>
      </c>
      <c r="Q148" t="n">
        <v>198.05</v>
      </c>
      <c r="R148" t="n">
        <v>28.74</v>
      </c>
      <c r="S148" t="n">
        <v>21.27</v>
      </c>
      <c r="T148" t="n">
        <v>1040.11</v>
      </c>
      <c r="U148" t="n">
        <v>0.74</v>
      </c>
      <c r="V148" t="n">
        <v>0.77</v>
      </c>
      <c r="W148" t="n">
        <v>0.12</v>
      </c>
      <c r="X148" t="n">
        <v>0.05</v>
      </c>
      <c r="Y148" t="n">
        <v>1</v>
      </c>
      <c r="Z148" t="n">
        <v>10</v>
      </c>
      <c r="AA148" t="n">
        <v>278.8297216872683</v>
      </c>
      <c r="AB148" t="n">
        <v>381.5071263116743</v>
      </c>
      <c r="AC148" t="n">
        <v>345.0966216251019</v>
      </c>
      <c r="AD148" t="n">
        <v>278829.7216872682</v>
      </c>
      <c r="AE148" t="n">
        <v>381507.1263116742</v>
      </c>
      <c r="AF148" t="n">
        <v>3.223843440586797e-06</v>
      </c>
      <c r="AG148" t="n">
        <v>9.609375</v>
      </c>
      <c r="AH148" t="n">
        <v>345096.621625102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9.0366</v>
      </c>
      <c r="E149" t="n">
        <v>11.07</v>
      </c>
      <c r="F149" t="n">
        <v>7.9</v>
      </c>
      <c r="G149" t="n">
        <v>118.52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138.83</v>
      </c>
      <c r="Q149" t="n">
        <v>198.05</v>
      </c>
      <c r="R149" t="n">
        <v>28.76</v>
      </c>
      <c r="S149" t="n">
        <v>21.27</v>
      </c>
      <c r="T149" t="n">
        <v>1045.88</v>
      </c>
      <c r="U149" t="n">
        <v>0.74</v>
      </c>
      <c r="V149" t="n">
        <v>0.77</v>
      </c>
      <c r="W149" t="n">
        <v>0.11</v>
      </c>
      <c r="X149" t="n">
        <v>0.05</v>
      </c>
      <c r="Y149" t="n">
        <v>1</v>
      </c>
      <c r="Z149" t="n">
        <v>10</v>
      </c>
      <c r="AA149" t="n">
        <v>278.8677987026757</v>
      </c>
      <c r="AB149" t="n">
        <v>381.5592249639942</v>
      </c>
      <c r="AC149" t="n">
        <v>345.1437480551654</v>
      </c>
      <c r="AD149" t="n">
        <v>278867.7987026757</v>
      </c>
      <c r="AE149" t="n">
        <v>381559.2249639942</v>
      </c>
      <c r="AF149" t="n">
        <v>3.224485725772197e-06</v>
      </c>
      <c r="AG149" t="n">
        <v>9.609375</v>
      </c>
      <c r="AH149" t="n">
        <v>345143.7480551654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9.0341</v>
      </c>
      <c r="E150" t="n">
        <v>11.07</v>
      </c>
      <c r="F150" t="n">
        <v>7.9</v>
      </c>
      <c r="G150" t="n">
        <v>118.57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139.02</v>
      </c>
      <c r="Q150" t="n">
        <v>198.05</v>
      </c>
      <c r="R150" t="n">
        <v>28.87</v>
      </c>
      <c r="S150" t="n">
        <v>21.27</v>
      </c>
      <c r="T150" t="n">
        <v>1103.58</v>
      </c>
      <c r="U150" t="n">
        <v>0.74</v>
      </c>
      <c r="V150" t="n">
        <v>0.77</v>
      </c>
      <c r="W150" t="n">
        <v>0.11</v>
      </c>
      <c r="X150" t="n">
        <v>0.05</v>
      </c>
      <c r="Y150" t="n">
        <v>1</v>
      </c>
      <c r="Z150" t="n">
        <v>10</v>
      </c>
      <c r="AA150" t="n">
        <v>279.0130258558835</v>
      </c>
      <c r="AB150" t="n">
        <v>381.7579311619829</v>
      </c>
      <c r="AC150" t="n">
        <v>345.3234900125041</v>
      </c>
      <c r="AD150" t="n">
        <v>279013.0258558835</v>
      </c>
      <c r="AE150" t="n">
        <v>381757.9311619829</v>
      </c>
      <c r="AF150" t="n">
        <v>3.223593663014696e-06</v>
      </c>
      <c r="AG150" t="n">
        <v>9.609375</v>
      </c>
      <c r="AH150" t="n">
        <v>345323.490012504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9.0282</v>
      </c>
      <c r="E151" t="n">
        <v>11.08</v>
      </c>
      <c r="F151" t="n">
        <v>7.91</v>
      </c>
      <c r="G151" t="n">
        <v>118.67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139.21</v>
      </c>
      <c r="Q151" t="n">
        <v>198.05</v>
      </c>
      <c r="R151" t="n">
        <v>29.1</v>
      </c>
      <c r="S151" t="n">
        <v>21.27</v>
      </c>
      <c r="T151" t="n">
        <v>1218.17</v>
      </c>
      <c r="U151" t="n">
        <v>0.73</v>
      </c>
      <c r="V151" t="n">
        <v>0.77</v>
      </c>
      <c r="W151" t="n">
        <v>0.11</v>
      </c>
      <c r="X151" t="n">
        <v>0.06</v>
      </c>
      <c r="Y151" t="n">
        <v>1</v>
      </c>
      <c r="Z151" t="n">
        <v>10</v>
      </c>
      <c r="AA151" t="n">
        <v>279.2352991768691</v>
      </c>
      <c r="AB151" t="n">
        <v>382.0620553257622</v>
      </c>
      <c r="AC151" t="n">
        <v>345.5985889929332</v>
      </c>
      <c r="AD151" t="n">
        <v>279235.2991768691</v>
      </c>
      <c r="AE151" t="n">
        <v>382062.0553257623</v>
      </c>
      <c r="AF151" t="n">
        <v>3.221488394906995e-06</v>
      </c>
      <c r="AG151" t="n">
        <v>9.618055555555555</v>
      </c>
      <c r="AH151" t="n">
        <v>345598.5889929332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9.0228</v>
      </c>
      <c r="E152" t="n">
        <v>11.08</v>
      </c>
      <c r="F152" t="n">
        <v>7.92</v>
      </c>
      <c r="G152" t="n">
        <v>118.78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139.47</v>
      </c>
      <c r="Q152" t="n">
        <v>198.05</v>
      </c>
      <c r="R152" t="n">
        <v>29.32</v>
      </c>
      <c r="S152" t="n">
        <v>21.27</v>
      </c>
      <c r="T152" t="n">
        <v>1327.44</v>
      </c>
      <c r="U152" t="n">
        <v>0.73</v>
      </c>
      <c r="V152" t="n">
        <v>0.77</v>
      </c>
      <c r="W152" t="n">
        <v>0.11</v>
      </c>
      <c r="X152" t="n">
        <v>0.07000000000000001</v>
      </c>
      <c r="Y152" t="n">
        <v>1</v>
      </c>
      <c r="Z152" t="n">
        <v>10</v>
      </c>
      <c r="AA152" t="n">
        <v>279.4938871827156</v>
      </c>
      <c r="AB152" t="n">
        <v>382.4158668434591</v>
      </c>
      <c r="AC152" t="n">
        <v>345.9186332359586</v>
      </c>
      <c r="AD152" t="n">
        <v>279493.8871827156</v>
      </c>
      <c r="AE152" t="n">
        <v>382415.8668434591</v>
      </c>
      <c r="AF152" t="n">
        <v>3.219561539350793e-06</v>
      </c>
      <c r="AG152" t="n">
        <v>9.618055555555555</v>
      </c>
      <c r="AH152" t="n">
        <v>345918.6332359586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9.0253</v>
      </c>
      <c r="E153" t="n">
        <v>11.08</v>
      </c>
      <c r="F153" t="n">
        <v>7.92</v>
      </c>
      <c r="G153" t="n">
        <v>118.73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139.47</v>
      </c>
      <c r="Q153" t="n">
        <v>198.05</v>
      </c>
      <c r="R153" t="n">
        <v>29.22</v>
      </c>
      <c r="S153" t="n">
        <v>21.27</v>
      </c>
      <c r="T153" t="n">
        <v>1277.73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279.4629087423011</v>
      </c>
      <c r="AB153" t="n">
        <v>382.3734807746117</v>
      </c>
      <c r="AC153" t="n">
        <v>345.8802924340327</v>
      </c>
      <c r="AD153" t="n">
        <v>279462.9087423011</v>
      </c>
      <c r="AE153" t="n">
        <v>382373.4807746116</v>
      </c>
      <c r="AF153" t="n">
        <v>3.220453602108293e-06</v>
      </c>
      <c r="AG153" t="n">
        <v>9.618055555555555</v>
      </c>
      <c r="AH153" t="n">
        <v>345880.2924340327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9.025700000000001</v>
      </c>
      <c r="E154" t="n">
        <v>11.08</v>
      </c>
      <c r="F154" t="n">
        <v>7.91</v>
      </c>
      <c r="G154" t="n">
        <v>118.72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139.61</v>
      </c>
      <c r="Q154" t="n">
        <v>198.05</v>
      </c>
      <c r="R154" t="n">
        <v>29.22</v>
      </c>
      <c r="S154" t="n">
        <v>21.27</v>
      </c>
      <c r="T154" t="n">
        <v>1277.69</v>
      </c>
      <c r="U154" t="n">
        <v>0.73</v>
      </c>
      <c r="V154" t="n">
        <v>0.77</v>
      </c>
      <c r="W154" t="n">
        <v>0.11</v>
      </c>
      <c r="X154" t="n">
        <v>0.06</v>
      </c>
      <c r="Y154" t="n">
        <v>1</v>
      </c>
      <c r="Z154" t="n">
        <v>10</v>
      </c>
      <c r="AA154" t="n">
        <v>279.5073807522641</v>
      </c>
      <c r="AB154" t="n">
        <v>382.4343293406096</v>
      </c>
      <c r="AC154" t="n">
        <v>345.9353336982933</v>
      </c>
      <c r="AD154" t="n">
        <v>279507.3807522641</v>
      </c>
      <c r="AE154" t="n">
        <v>382434.3293406095</v>
      </c>
      <c r="AF154" t="n">
        <v>3.220596332149494e-06</v>
      </c>
      <c r="AG154" t="n">
        <v>9.618055555555555</v>
      </c>
      <c r="AH154" t="n">
        <v>345935.3336982933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9.0237</v>
      </c>
      <c r="E155" t="n">
        <v>11.08</v>
      </c>
      <c r="F155" t="n">
        <v>7.92</v>
      </c>
      <c r="G155" t="n">
        <v>118.76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139.67</v>
      </c>
      <c r="Q155" t="n">
        <v>198.05</v>
      </c>
      <c r="R155" t="n">
        <v>29.28</v>
      </c>
      <c r="S155" t="n">
        <v>21.27</v>
      </c>
      <c r="T155" t="n">
        <v>1306.96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279.6033477603958</v>
      </c>
      <c r="AB155" t="n">
        <v>382.5656356349011</v>
      </c>
      <c r="AC155" t="n">
        <v>346.0541083041472</v>
      </c>
      <c r="AD155" t="n">
        <v>279603.3477603958</v>
      </c>
      <c r="AE155" t="n">
        <v>382565.6356349011</v>
      </c>
      <c r="AF155" t="n">
        <v>3.219882681943493e-06</v>
      </c>
      <c r="AG155" t="n">
        <v>9.618055555555555</v>
      </c>
      <c r="AH155" t="n">
        <v>346054.1083041473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9.0246</v>
      </c>
      <c r="E156" t="n">
        <v>11.08</v>
      </c>
      <c r="F156" t="n">
        <v>7.92</v>
      </c>
      <c r="G156" t="n">
        <v>118.74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139.65</v>
      </c>
      <c r="Q156" t="n">
        <v>198.05</v>
      </c>
      <c r="R156" t="n">
        <v>29.27</v>
      </c>
      <c r="S156" t="n">
        <v>21.27</v>
      </c>
      <c r="T156" t="n">
        <v>1301.03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279.5801234640905</v>
      </c>
      <c r="AB156" t="n">
        <v>382.5338591281125</v>
      </c>
      <c r="AC156" t="n">
        <v>346.0253645025679</v>
      </c>
      <c r="AD156" t="n">
        <v>279580.1234640905</v>
      </c>
      <c r="AE156" t="n">
        <v>382533.8591281124</v>
      </c>
      <c r="AF156" t="n">
        <v>3.220203824536193e-06</v>
      </c>
      <c r="AG156" t="n">
        <v>9.618055555555555</v>
      </c>
      <c r="AH156" t="n">
        <v>346025.3645025679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9.023899999999999</v>
      </c>
      <c r="E157" t="n">
        <v>11.08</v>
      </c>
      <c r="F157" t="n">
        <v>7.92</v>
      </c>
      <c r="G157" t="n">
        <v>118.75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139.79</v>
      </c>
      <c r="Q157" t="n">
        <v>198.05</v>
      </c>
      <c r="R157" t="n">
        <v>29.26</v>
      </c>
      <c r="S157" t="n">
        <v>21.27</v>
      </c>
      <c r="T157" t="n">
        <v>1299.47</v>
      </c>
      <c r="U157" t="n">
        <v>0.73</v>
      </c>
      <c r="V157" t="n">
        <v>0.77</v>
      </c>
      <c r="W157" t="n">
        <v>0.11</v>
      </c>
      <c r="X157" t="n">
        <v>0.06</v>
      </c>
      <c r="Y157" t="n">
        <v>1</v>
      </c>
      <c r="Z157" t="n">
        <v>10</v>
      </c>
      <c r="AA157" t="n">
        <v>279.673233946907</v>
      </c>
      <c r="AB157" t="n">
        <v>382.6612569984466</v>
      </c>
      <c r="AC157" t="n">
        <v>346.1406036989613</v>
      </c>
      <c r="AD157" t="n">
        <v>279673.233946907</v>
      </c>
      <c r="AE157" t="n">
        <v>382661.2569984465</v>
      </c>
      <c r="AF157" t="n">
        <v>3.219954046964093e-06</v>
      </c>
      <c r="AG157" t="n">
        <v>9.618055555555555</v>
      </c>
      <c r="AH157" t="n">
        <v>346140.6036989613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9.023</v>
      </c>
      <c r="E158" t="n">
        <v>11.08</v>
      </c>
      <c r="F158" t="n">
        <v>7.92</v>
      </c>
      <c r="G158" t="n">
        <v>118.77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139.85</v>
      </c>
      <c r="Q158" t="n">
        <v>198.05</v>
      </c>
      <c r="R158" t="n">
        <v>29.33</v>
      </c>
      <c r="S158" t="n">
        <v>21.27</v>
      </c>
      <c r="T158" t="n">
        <v>1331.95</v>
      </c>
      <c r="U158" t="n">
        <v>0.73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279.7205941624321</v>
      </c>
      <c r="AB158" t="n">
        <v>382.7260573347133</v>
      </c>
      <c r="AC158" t="n">
        <v>346.1992195820827</v>
      </c>
      <c r="AD158" t="n">
        <v>279720.5941624321</v>
      </c>
      <c r="AE158" t="n">
        <v>382726.0573347133</v>
      </c>
      <c r="AF158" t="n">
        <v>3.219632904371393e-06</v>
      </c>
      <c r="AG158" t="n">
        <v>9.618055555555555</v>
      </c>
      <c r="AH158" t="n">
        <v>346199.2195820826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7.3884</v>
      </c>
      <c r="E2" t="n">
        <v>13.53</v>
      </c>
      <c r="F2" t="n">
        <v>9.34</v>
      </c>
      <c r="G2" t="n">
        <v>7.57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101</v>
      </c>
      <c r="Q2" t="n">
        <v>198.11</v>
      </c>
      <c r="R2" t="n">
        <v>73.63</v>
      </c>
      <c r="S2" t="n">
        <v>21.27</v>
      </c>
      <c r="T2" t="n">
        <v>23132.34</v>
      </c>
      <c r="U2" t="n">
        <v>0.29</v>
      </c>
      <c r="V2" t="n">
        <v>0.65</v>
      </c>
      <c r="W2" t="n">
        <v>0.23</v>
      </c>
      <c r="X2" t="n">
        <v>1.49</v>
      </c>
      <c r="Y2" t="n">
        <v>1</v>
      </c>
      <c r="Z2" t="n">
        <v>10</v>
      </c>
      <c r="AA2" t="n">
        <v>282.4128611722373</v>
      </c>
      <c r="AB2" t="n">
        <v>386.4097358319665</v>
      </c>
      <c r="AC2" t="n">
        <v>349.5313329736333</v>
      </c>
      <c r="AD2" t="n">
        <v>282412.8611722373</v>
      </c>
      <c r="AE2" t="n">
        <v>386409.7358319665</v>
      </c>
      <c r="AF2" t="n">
        <v>3.255431662342292e-06</v>
      </c>
      <c r="AG2" t="n">
        <v>11.74479166666667</v>
      </c>
      <c r="AH2" t="n">
        <v>349531.3329736333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7.8627</v>
      </c>
      <c r="E3" t="n">
        <v>12.72</v>
      </c>
      <c r="F3" t="n">
        <v>8.99</v>
      </c>
      <c r="G3" t="n">
        <v>9.460000000000001</v>
      </c>
      <c r="H3" t="n">
        <v>0.17</v>
      </c>
      <c r="I3" t="n">
        <v>57</v>
      </c>
      <c r="J3" t="n">
        <v>133.55</v>
      </c>
      <c r="K3" t="n">
        <v>46.47</v>
      </c>
      <c r="L3" t="n">
        <v>1.25</v>
      </c>
      <c r="M3" t="n">
        <v>55</v>
      </c>
      <c r="N3" t="n">
        <v>20.83</v>
      </c>
      <c r="O3" t="n">
        <v>16704.7</v>
      </c>
      <c r="P3" t="n">
        <v>96.90000000000001</v>
      </c>
      <c r="Q3" t="n">
        <v>198.09</v>
      </c>
      <c r="R3" t="n">
        <v>62.53</v>
      </c>
      <c r="S3" t="n">
        <v>21.27</v>
      </c>
      <c r="T3" t="n">
        <v>17665.67</v>
      </c>
      <c r="U3" t="n">
        <v>0.34</v>
      </c>
      <c r="V3" t="n">
        <v>0.68</v>
      </c>
      <c r="W3" t="n">
        <v>0.2</v>
      </c>
      <c r="X3" t="n">
        <v>1.13</v>
      </c>
      <c r="Y3" t="n">
        <v>1</v>
      </c>
      <c r="Z3" t="n">
        <v>10</v>
      </c>
      <c r="AA3" t="n">
        <v>262.5143775456382</v>
      </c>
      <c r="AB3" t="n">
        <v>359.1837526749122</v>
      </c>
      <c r="AC3" t="n">
        <v>324.9037594371809</v>
      </c>
      <c r="AD3" t="n">
        <v>262514.3775456382</v>
      </c>
      <c r="AE3" t="n">
        <v>359183.7526749122</v>
      </c>
      <c r="AF3" t="n">
        <v>3.46441483020664e-06</v>
      </c>
      <c r="AG3" t="n">
        <v>11.04166666666667</v>
      </c>
      <c r="AH3" t="n">
        <v>324903.7594371809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8.210000000000001</v>
      </c>
      <c r="E4" t="n">
        <v>12.18</v>
      </c>
      <c r="F4" t="n">
        <v>8.75</v>
      </c>
      <c r="G4" t="n">
        <v>11.41</v>
      </c>
      <c r="H4" t="n">
        <v>0.2</v>
      </c>
      <c r="I4" t="n">
        <v>46</v>
      </c>
      <c r="J4" t="n">
        <v>133.88</v>
      </c>
      <c r="K4" t="n">
        <v>46.47</v>
      </c>
      <c r="L4" t="n">
        <v>1.5</v>
      </c>
      <c r="M4" t="n">
        <v>44</v>
      </c>
      <c r="N4" t="n">
        <v>20.91</v>
      </c>
      <c r="O4" t="n">
        <v>16746.01</v>
      </c>
      <c r="P4" t="n">
        <v>94.01000000000001</v>
      </c>
      <c r="Q4" t="n">
        <v>198.06</v>
      </c>
      <c r="R4" t="n">
        <v>54.99</v>
      </c>
      <c r="S4" t="n">
        <v>21.27</v>
      </c>
      <c r="T4" t="n">
        <v>13953.44</v>
      </c>
      <c r="U4" t="n">
        <v>0.39</v>
      </c>
      <c r="V4" t="n">
        <v>0.6899999999999999</v>
      </c>
      <c r="W4" t="n">
        <v>0.18</v>
      </c>
      <c r="X4" t="n">
        <v>0.89</v>
      </c>
      <c r="Y4" t="n">
        <v>1</v>
      </c>
      <c r="Z4" t="n">
        <v>10</v>
      </c>
      <c r="AA4" t="n">
        <v>255.8182855552436</v>
      </c>
      <c r="AB4" t="n">
        <v>350.0218642027593</v>
      </c>
      <c r="AC4" t="n">
        <v>316.6162687421243</v>
      </c>
      <c r="AD4" t="n">
        <v>255818.2855552436</v>
      </c>
      <c r="AE4" t="n">
        <v>350021.8642027593</v>
      </c>
      <c r="AF4" t="n">
        <v>3.61744003408454e-06</v>
      </c>
      <c r="AG4" t="n">
        <v>10.57291666666667</v>
      </c>
      <c r="AH4" t="n">
        <v>316616.2687421243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8.4549</v>
      </c>
      <c r="E5" t="n">
        <v>11.83</v>
      </c>
      <c r="F5" t="n">
        <v>8.59</v>
      </c>
      <c r="G5" t="n">
        <v>13.21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91.98999999999999</v>
      </c>
      <c r="Q5" t="n">
        <v>198.16</v>
      </c>
      <c r="R5" t="n">
        <v>49.83</v>
      </c>
      <c r="S5" t="n">
        <v>21.27</v>
      </c>
      <c r="T5" t="n">
        <v>11408.29</v>
      </c>
      <c r="U5" t="n">
        <v>0.43</v>
      </c>
      <c r="V5" t="n">
        <v>0.71</v>
      </c>
      <c r="W5" t="n">
        <v>0.17</v>
      </c>
      <c r="X5" t="n">
        <v>0.73</v>
      </c>
      <c r="Y5" t="n">
        <v>1</v>
      </c>
      <c r="Z5" t="n">
        <v>10</v>
      </c>
      <c r="AA5" t="n">
        <v>241.7614158190833</v>
      </c>
      <c r="AB5" t="n">
        <v>330.7886348844294</v>
      </c>
      <c r="AC5" t="n">
        <v>299.2186318359228</v>
      </c>
      <c r="AD5" t="n">
        <v>241761.4158190833</v>
      </c>
      <c r="AE5" t="n">
        <v>330788.6348844295</v>
      </c>
      <c r="AF5" t="n">
        <v>3.725346375661556e-06</v>
      </c>
      <c r="AG5" t="n">
        <v>10.26909722222222</v>
      </c>
      <c r="AH5" t="n">
        <v>299218.6318359228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8.4664</v>
      </c>
      <c r="E6" t="n">
        <v>11.81</v>
      </c>
      <c r="F6" t="n">
        <v>8.68</v>
      </c>
      <c r="G6" t="n">
        <v>14.88</v>
      </c>
      <c r="H6" t="n">
        <v>0.26</v>
      </c>
      <c r="I6" t="n">
        <v>35</v>
      </c>
      <c r="J6" t="n">
        <v>134.55</v>
      </c>
      <c r="K6" t="n">
        <v>46.47</v>
      </c>
      <c r="L6" t="n">
        <v>2</v>
      </c>
      <c r="M6" t="n">
        <v>33</v>
      </c>
      <c r="N6" t="n">
        <v>21.09</v>
      </c>
      <c r="O6" t="n">
        <v>16828.84</v>
      </c>
      <c r="P6" t="n">
        <v>92.79000000000001</v>
      </c>
      <c r="Q6" t="n">
        <v>198.05</v>
      </c>
      <c r="R6" t="n">
        <v>54.41</v>
      </c>
      <c r="S6" t="n">
        <v>21.27</v>
      </c>
      <c r="T6" t="n">
        <v>13716.16</v>
      </c>
      <c r="U6" t="n">
        <v>0.39</v>
      </c>
      <c r="V6" t="n">
        <v>0.7</v>
      </c>
      <c r="W6" t="n">
        <v>0.14</v>
      </c>
      <c r="X6" t="n">
        <v>0.82</v>
      </c>
      <c r="Y6" t="n">
        <v>1</v>
      </c>
      <c r="Z6" t="n">
        <v>10</v>
      </c>
      <c r="AA6" t="n">
        <v>242.4065363646826</v>
      </c>
      <c r="AB6" t="n">
        <v>331.6713172756278</v>
      </c>
      <c r="AC6" t="n">
        <v>300.017072258558</v>
      </c>
      <c r="AD6" t="n">
        <v>242406.5363646826</v>
      </c>
      <c r="AE6" t="n">
        <v>331671.3172756277</v>
      </c>
      <c r="AF6" t="n">
        <v>3.730413435392613e-06</v>
      </c>
      <c r="AG6" t="n">
        <v>10.25173611111111</v>
      </c>
      <c r="AH6" t="n">
        <v>300017.0722585579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8.728300000000001</v>
      </c>
      <c r="E7" t="n">
        <v>11.46</v>
      </c>
      <c r="F7" t="n">
        <v>8.460000000000001</v>
      </c>
      <c r="G7" t="n">
        <v>16.92</v>
      </c>
      <c r="H7" t="n">
        <v>0.29</v>
      </c>
      <c r="I7" t="n">
        <v>30</v>
      </c>
      <c r="J7" t="n">
        <v>134.89</v>
      </c>
      <c r="K7" t="n">
        <v>46.47</v>
      </c>
      <c r="L7" t="n">
        <v>2.25</v>
      </c>
      <c r="M7" t="n">
        <v>28</v>
      </c>
      <c r="N7" t="n">
        <v>21.17</v>
      </c>
      <c r="O7" t="n">
        <v>16870.25</v>
      </c>
      <c r="P7" t="n">
        <v>90.17</v>
      </c>
      <c r="Q7" t="n">
        <v>198.1</v>
      </c>
      <c r="R7" t="n">
        <v>46.26</v>
      </c>
      <c r="S7" t="n">
        <v>21.27</v>
      </c>
      <c r="T7" t="n">
        <v>9666.4</v>
      </c>
      <c r="U7" t="n">
        <v>0.46</v>
      </c>
      <c r="V7" t="n">
        <v>0.72</v>
      </c>
      <c r="W7" t="n">
        <v>0.16</v>
      </c>
      <c r="X7" t="n">
        <v>0.61</v>
      </c>
      <c r="Y7" t="n">
        <v>1</v>
      </c>
      <c r="Z7" t="n">
        <v>10</v>
      </c>
      <c r="AA7" t="n">
        <v>237.5341542313887</v>
      </c>
      <c r="AB7" t="n">
        <v>325.0047090865293</v>
      </c>
      <c r="AC7" t="n">
        <v>293.9867157983816</v>
      </c>
      <c r="AD7" t="n">
        <v>237534.1542313887</v>
      </c>
      <c r="AE7" t="n">
        <v>325004.7090865293</v>
      </c>
      <c r="AF7" t="n">
        <v>3.8458102130938e-06</v>
      </c>
      <c r="AG7" t="n">
        <v>9.947916666666666</v>
      </c>
      <c r="AH7" t="n">
        <v>293986.7157983816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8.8552</v>
      </c>
      <c r="E8" t="n">
        <v>11.29</v>
      </c>
      <c r="F8" t="n">
        <v>8.380000000000001</v>
      </c>
      <c r="G8" t="n">
        <v>18.62</v>
      </c>
      <c r="H8" t="n">
        <v>0.33</v>
      </c>
      <c r="I8" t="n">
        <v>27</v>
      </c>
      <c r="J8" t="n">
        <v>135.22</v>
      </c>
      <c r="K8" t="n">
        <v>46.47</v>
      </c>
      <c r="L8" t="n">
        <v>2.5</v>
      </c>
      <c r="M8" t="n">
        <v>25</v>
      </c>
      <c r="N8" t="n">
        <v>21.26</v>
      </c>
      <c r="O8" t="n">
        <v>16911.68</v>
      </c>
      <c r="P8" t="n">
        <v>89.06</v>
      </c>
      <c r="Q8" t="n">
        <v>198.08</v>
      </c>
      <c r="R8" t="n">
        <v>43.65</v>
      </c>
      <c r="S8" t="n">
        <v>21.27</v>
      </c>
      <c r="T8" t="n">
        <v>8378.299999999999</v>
      </c>
      <c r="U8" t="n">
        <v>0.49</v>
      </c>
      <c r="V8" t="n">
        <v>0.72</v>
      </c>
      <c r="W8" t="n">
        <v>0.15</v>
      </c>
      <c r="X8" t="n">
        <v>0.52</v>
      </c>
      <c r="Y8" t="n">
        <v>1</v>
      </c>
      <c r="Z8" t="n">
        <v>10</v>
      </c>
      <c r="AA8" t="n">
        <v>225.8790558061854</v>
      </c>
      <c r="AB8" t="n">
        <v>309.0576892345212</v>
      </c>
      <c r="AC8" t="n">
        <v>279.5616571392611</v>
      </c>
      <c r="AD8" t="n">
        <v>225879.0558061854</v>
      </c>
      <c r="AE8" t="n">
        <v>309057.6892345212</v>
      </c>
      <c r="AF8" t="n">
        <v>3.901724115691281e-06</v>
      </c>
      <c r="AG8" t="n">
        <v>9.800347222222221</v>
      </c>
      <c r="AH8" t="n">
        <v>279561.6571392611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8.967700000000001</v>
      </c>
      <c r="E9" t="n">
        <v>11.15</v>
      </c>
      <c r="F9" t="n">
        <v>8.32</v>
      </c>
      <c r="G9" t="n">
        <v>20.79</v>
      </c>
      <c r="H9" t="n">
        <v>0.36</v>
      </c>
      <c r="I9" t="n">
        <v>24</v>
      </c>
      <c r="J9" t="n">
        <v>135.56</v>
      </c>
      <c r="K9" t="n">
        <v>46.47</v>
      </c>
      <c r="L9" t="n">
        <v>2.75</v>
      </c>
      <c r="M9" t="n">
        <v>22</v>
      </c>
      <c r="N9" t="n">
        <v>21.34</v>
      </c>
      <c r="O9" t="n">
        <v>16953.14</v>
      </c>
      <c r="P9" t="n">
        <v>88.13</v>
      </c>
      <c r="Q9" t="n">
        <v>198.05</v>
      </c>
      <c r="R9" t="n">
        <v>41.69</v>
      </c>
      <c r="S9" t="n">
        <v>21.27</v>
      </c>
      <c r="T9" t="n">
        <v>7415.24</v>
      </c>
      <c r="U9" t="n">
        <v>0.51</v>
      </c>
      <c r="V9" t="n">
        <v>0.73</v>
      </c>
      <c r="W9" t="n">
        <v>0.15</v>
      </c>
      <c r="X9" t="n">
        <v>0.46</v>
      </c>
      <c r="Y9" t="n">
        <v>1</v>
      </c>
      <c r="Z9" t="n">
        <v>10</v>
      </c>
      <c r="AA9" t="n">
        <v>224.204011242365</v>
      </c>
      <c r="AB9" t="n">
        <v>306.7658193645524</v>
      </c>
      <c r="AC9" t="n">
        <v>277.4885201130219</v>
      </c>
      <c r="AD9" t="n">
        <v>224204.011242365</v>
      </c>
      <c r="AE9" t="n">
        <v>306765.8193645524</v>
      </c>
      <c r="AF9" t="n">
        <v>3.951293178277702e-06</v>
      </c>
      <c r="AG9" t="n">
        <v>9.678819444444445</v>
      </c>
      <c r="AH9" t="n">
        <v>277488.520113022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9.046099999999999</v>
      </c>
      <c r="E10" t="n">
        <v>11.05</v>
      </c>
      <c r="F10" t="n">
        <v>8.279999999999999</v>
      </c>
      <c r="G10" t="n">
        <v>22.57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20</v>
      </c>
      <c r="N10" t="n">
        <v>21.43</v>
      </c>
      <c r="O10" t="n">
        <v>16994.64</v>
      </c>
      <c r="P10" t="n">
        <v>87.40000000000001</v>
      </c>
      <c r="Q10" t="n">
        <v>198.07</v>
      </c>
      <c r="R10" t="n">
        <v>40.37</v>
      </c>
      <c r="S10" t="n">
        <v>21.27</v>
      </c>
      <c r="T10" t="n">
        <v>6763.14</v>
      </c>
      <c r="U10" t="n">
        <v>0.53</v>
      </c>
      <c r="V10" t="n">
        <v>0.73</v>
      </c>
      <c r="W10" t="n">
        <v>0.14</v>
      </c>
      <c r="X10" t="n">
        <v>0.42</v>
      </c>
      <c r="Y10" t="n">
        <v>1</v>
      </c>
      <c r="Z10" t="n">
        <v>10</v>
      </c>
      <c r="AA10" t="n">
        <v>223.0166393425718</v>
      </c>
      <c r="AB10" t="n">
        <v>305.1412047481051</v>
      </c>
      <c r="AC10" t="n">
        <v>276.0189564354068</v>
      </c>
      <c r="AD10" t="n">
        <v>223016.6393425718</v>
      </c>
      <c r="AE10" t="n">
        <v>305141.2047481051</v>
      </c>
      <c r="AF10" t="n">
        <v>3.985837307226815e-06</v>
      </c>
      <c r="AG10" t="n">
        <v>9.592013888888889</v>
      </c>
      <c r="AH10" t="n">
        <v>276018.9564354068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9.082000000000001</v>
      </c>
      <c r="E11" t="n">
        <v>11.01</v>
      </c>
      <c r="F11" t="n">
        <v>8.26</v>
      </c>
      <c r="G11" t="n">
        <v>23.6</v>
      </c>
      <c r="H11" t="n">
        <v>0.42</v>
      </c>
      <c r="I11" t="n">
        <v>21</v>
      </c>
      <c r="J11" t="n">
        <v>136.23</v>
      </c>
      <c r="K11" t="n">
        <v>46.47</v>
      </c>
      <c r="L11" t="n">
        <v>3.25</v>
      </c>
      <c r="M11" t="n">
        <v>19</v>
      </c>
      <c r="N11" t="n">
        <v>21.52</v>
      </c>
      <c r="O11" t="n">
        <v>17036.16</v>
      </c>
      <c r="P11" t="n">
        <v>87.06</v>
      </c>
      <c r="Q11" t="n">
        <v>198.07</v>
      </c>
      <c r="R11" t="n">
        <v>39.88</v>
      </c>
      <c r="S11" t="n">
        <v>21.27</v>
      </c>
      <c r="T11" t="n">
        <v>6522.51</v>
      </c>
      <c r="U11" t="n">
        <v>0.53</v>
      </c>
      <c r="V11" t="n">
        <v>0.74</v>
      </c>
      <c r="W11" t="n">
        <v>0.14</v>
      </c>
      <c r="X11" t="n">
        <v>0.41</v>
      </c>
      <c r="Y11" t="n">
        <v>1</v>
      </c>
      <c r="Z11" t="n">
        <v>10</v>
      </c>
      <c r="AA11" t="n">
        <v>222.4721078799966</v>
      </c>
      <c r="AB11" t="n">
        <v>304.3961527779773</v>
      </c>
      <c r="AC11" t="n">
        <v>275.3450111796208</v>
      </c>
      <c r="AD11" t="n">
        <v>222472.1078799966</v>
      </c>
      <c r="AE11" t="n">
        <v>304396.1527779773</v>
      </c>
      <c r="AF11" t="n">
        <v>4.001655345865504e-06</v>
      </c>
      <c r="AG11" t="n">
        <v>9.557291666666666</v>
      </c>
      <c r="AH11" t="n">
        <v>275345.0111796208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9.182</v>
      </c>
      <c r="E12" t="n">
        <v>10.89</v>
      </c>
      <c r="F12" t="n">
        <v>8.19</v>
      </c>
      <c r="G12" t="n">
        <v>25.87</v>
      </c>
      <c r="H12" t="n">
        <v>0.45</v>
      </c>
      <c r="I12" t="n">
        <v>19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86.15000000000001</v>
      </c>
      <c r="Q12" t="n">
        <v>198.09</v>
      </c>
      <c r="R12" t="n">
        <v>37.57</v>
      </c>
      <c r="S12" t="n">
        <v>21.27</v>
      </c>
      <c r="T12" t="n">
        <v>5376.11</v>
      </c>
      <c r="U12" t="n">
        <v>0.57</v>
      </c>
      <c r="V12" t="n">
        <v>0.74</v>
      </c>
      <c r="W12" t="n">
        <v>0.14</v>
      </c>
      <c r="X12" t="n">
        <v>0.34</v>
      </c>
      <c r="Y12" t="n">
        <v>1</v>
      </c>
      <c r="Z12" t="n">
        <v>10</v>
      </c>
      <c r="AA12" t="n">
        <v>220.7935842330431</v>
      </c>
      <c r="AB12" t="n">
        <v>302.0995226729797</v>
      </c>
      <c r="AC12" t="n">
        <v>273.2675682285029</v>
      </c>
      <c r="AD12" t="n">
        <v>220793.5842330431</v>
      </c>
      <c r="AE12" t="n">
        <v>302099.5226729797</v>
      </c>
      <c r="AF12" t="n">
        <v>4.045716734831211e-06</v>
      </c>
      <c r="AG12" t="n">
        <v>9.453125</v>
      </c>
      <c r="AH12" t="n">
        <v>273267.5682285029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9.143599999999999</v>
      </c>
      <c r="E13" t="n">
        <v>10.94</v>
      </c>
      <c r="F13" t="n">
        <v>8.27</v>
      </c>
      <c r="G13" t="n">
        <v>27.55</v>
      </c>
      <c r="H13" t="n">
        <v>0.48</v>
      </c>
      <c r="I13" t="n">
        <v>18</v>
      </c>
      <c r="J13" t="n">
        <v>136.91</v>
      </c>
      <c r="K13" t="n">
        <v>46.47</v>
      </c>
      <c r="L13" t="n">
        <v>3.75</v>
      </c>
      <c r="M13" t="n">
        <v>16</v>
      </c>
      <c r="N13" t="n">
        <v>21.69</v>
      </c>
      <c r="O13" t="n">
        <v>17119.3</v>
      </c>
      <c r="P13" t="n">
        <v>86.65000000000001</v>
      </c>
      <c r="Q13" t="n">
        <v>198.07</v>
      </c>
      <c r="R13" t="n">
        <v>40.48</v>
      </c>
      <c r="S13" t="n">
        <v>21.27</v>
      </c>
      <c r="T13" t="n">
        <v>6840.33</v>
      </c>
      <c r="U13" t="n">
        <v>0.53</v>
      </c>
      <c r="V13" t="n">
        <v>0.73</v>
      </c>
      <c r="W13" t="n">
        <v>0.14</v>
      </c>
      <c r="X13" t="n">
        <v>0.41</v>
      </c>
      <c r="Y13" t="n">
        <v>1</v>
      </c>
      <c r="Z13" t="n">
        <v>10</v>
      </c>
      <c r="AA13" t="n">
        <v>221.5910594616358</v>
      </c>
      <c r="AB13" t="n">
        <v>303.1906634628638</v>
      </c>
      <c r="AC13" t="n">
        <v>274.2545720728264</v>
      </c>
      <c r="AD13" t="n">
        <v>221591.0594616358</v>
      </c>
      <c r="AE13" t="n">
        <v>303190.6634628638</v>
      </c>
      <c r="AF13" t="n">
        <v>4.02879716146838e-06</v>
      </c>
      <c r="AG13" t="n">
        <v>9.496527777777779</v>
      </c>
      <c r="AH13" t="n">
        <v>274254.5720728264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9.231</v>
      </c>
      <c r="E14" t="n">
        <v>10.83</v>
      </c>
      <c r="F14" t="n">
        <v>8.19</v>
      </c>
      <c r="G14" t="n">
        <v>28.91</v>
      </c>
      <c r="H14" t="n">
        <v>0.52</v>
      </c>
      <c r="I14" t="n">
        <v>17</v>
      </c>
      <c r="J14" t="n">
        <v>137.25</v>
      </c>
      <c r="K14" t="n">
        <v>46.47</v>
      </c>
      <c r="L14" t="n">
        <v>4</v>
      </c>
      <c r="M14" t="n">
        <v>15</v>
      </c>
      <c r="N14" t="n">
        <v>21.78</v>
      </c>
      <c r="O14" t="n">
        <v>17160.92</v>
      </c>
      <c r="P14" t="n">
        <v>85.52</v>
      </c>
      <c r="Q14" t="n">
        <v>198.08</v>
      </c>
      <c r="R14" t="n">
        <v>37.77</v>
      </c>
      <c r="S14" t="n">
        <v>21.27</v>
      </c>
      <c r="T14" t="n">
        <v>5485.82</v>
      </c>
      <c r="U14" t="n">
        <v>0.5600000000000001</v>
      </c>
      <c r="V14" t="n">
        <v>0.74</v>
      </c>
      <c r="W14" t="n">
        <v>0.14</v>
      </c>
      <c r="X14" t="n">
        <v>0.34</v>
      </c>
      <c r="Y14" t="n">
        <v>1</v>
      </c>
      <c r="Z14" t="n">
        <v>10</v>
      </c>
      <c r="AA14" t="n">
        <v>220.0429802371865</v>
      </c>
      <c r="AB14" t="n">
        <v>301.0725131715381</v>
      </c>
      <c r="AC14" t="n">
        <v>272.3385750724615</v>
      </c>
      <c r="AD14" t="n">
        <v>220042.9802371865</v>
      </c>
      <c r="AE14" t="n">
        <v>301072.5131715381</v>
      </c>
      <c r="AF14" t="n">
        <v>4.067306815424407e-06</v>
      </c>
      <c r="AG14" t="n">
        <v>9.401041666666666</v>
      </c>
      <c r="AH14" t="n">
        <v>272338.5750724616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9.2805</v>
      </c>
      <c r="E15" t="n">
        <v>10.78</v>
      </c>
      <c r="F15" t="n">
        <v>8.16</v>
      </c>
      <c r="G15" t="n">
        <v>30.6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84.94</v>
      </c>
      <c r="Q15" t="n">
        <v>198.05</v>
      </c>
      <c r="R15" t="n">
        <v>36.8</v>
      </c>
      <c r="S15" t="n">
        <v>21.27</v>
      </c>
      <c r="T15" t="n">
        <v>5009.98</v>
      </c>
      <c r="U15" t="n">
        <v>0.58</v>
      </c>
      <c r="V15" t="n">
        <v>0.74</v>
      </c>
      <c r="W15" t="n">
        <v>0.13</v>
      </c>
      <c r="X15" t="n">
        <v>0.31</v>
      </c>
      <c r="Y15" t="n">
        <v>1</v>
      </c>
      <c r="Z15" t="n">
        <v>10</v>
      </c>
      <c r="AA15" t="n">
        <v>219.2520034428631</v>
      </c>
      <c r="AB15" t="n">
        <v>299.9902638261119</v>
      </c>
      <c r="AC15" t="n">
        <v>271.359614085616</v>
      </c>
      <c r="AD15" t="n">
        <v>219252.0034428631</v>
      </c>
      <c r="AE15" t="n">
        <v>299990.2638261119</v>
      </c>
      <c r="AF15" t="n">
        <v>4.089117202962432e-06</v>
      </c>
      <c r="AG15" t="n">
        <v>9.357638888888889</v>
      </c>
      <c r="AH15" t="n">
        <v>271359.614085616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9.319699999999999</v>
      </c>
      <c r="E16" t="n">
        <v>10.73</v>
      </c>
      <c r="F16" t="n">
        <v>8.140000000000001</v>
      </c>
      <c r="G16" t="n">
        <v>32.57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84.45999999999999</v>
      </c>
      <c r="Q16" t="n">
        <v>198.07</v>
      </c>
      <c r="R16" t="n">
        <v>36.24</v>
      </c>
      <c r="S16" t="n">
        <v>21.27</v>
      </c>
      <c r="T16" t="n">
        <v>4731.58</v>
      </c>
      <c r="U16" t="n">
        <v>0.59</v>
      </c>
      <c r="V16" t="n">
        <v>0.75</v>
      </c>
      <c r="W16" t="n">
        <v>0.13</v>
      </c>
      <c r="X16" t="n">
        <v>0.29</v>
      </c>
      <c r="Y16" t="n">
        <v>1</v>
      </c>
      <c r="Z16" t="n">
        <v>10</v>
      </c>
      <c r="AA16" t="n">
        <v>218.6287069617443</v>
      </c>
      <c r="AB16" t="n">
        <v>299.1374420827456</v>
      </c>
      <c r="AC16" t="n">
        <v>270.5881844524935</v>
      </c>
      <c r="AD16" t="n">
        <v>218628.7069617443</v>
      </c>
      <c r="AE16" t="n">
        <v>299137.4420827455</v>
      </c>
      <c r="AF16" t="n">
        <v>4.10638926743699e-06</v>
      </c>
      <c r="AG16" t="n">
        <v>9.314236111111111</v>
      </c>
      <c r="AH16" t="n">
        <v>270588.1844524934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9.372299999999999</v>
      </c>
      <c r="E17" t="n">
        <v>10.67</v>
      </c>
      <c r="F17" t="n">
        <v>8.109999999999999</v>
      </c>
      <c r="G17" t="n">
        <v>34.75</v>
      </c>
      <c r="H17" t="n">
        <v>0.61</v>
      </c>
      <c r="I17" t="n">
        <v>14</v>
      </c>
      <c r="J17" t="n">
        <v>138.26</v>
      </c>
      <c r="K17" t="n">
        <v>46.47</v>
      </c>
      <c r="L17" t="n">
        <v>4.75</v>
      </c>
      <c r="M17" t="n">
        <v>12</v>
      </c>
      <c r="N17" t="n">
        <v>22.04</v>
      </c>
      <c r="O17" t="n">
        <v>17285.95</v>
      </c>
      <c r="P17" t="n">
        <v>84.05</v>
      </c>
      <c r="Q17" t="n">
        <v>198.07</v>
      </c>
      <c r="R17" t="n">
        <v>35.23</v>
      </c>
      <c r="S17" t="n">
        <v>21.27</v>
      </c>
      <c r="T17" t="n">
        <v>4232.64</v>
      </c>
      <c r="U17" t="n">
        <v>0.6</v>
      </c>
      <c r="V17" t="n">
        <v>0.75</v>
      </c>
      <c r="W17" t="n">
        <v>0.13</v>
      </c>
      <c r="X17" t="n">
        <v>0.26</v>
      </c>
      <c r="Y17" t="n">
        <v>1</v>
      </c>
      <c r="Z17" t="n">
        <v>10</v>
      </c>
      <c r="AA17" t="n">
        <v>217.9287439983244</v>
      </c>
      <c r="AB17" t="n">
        <v>298.1797218760084</v>
      </c>
      <c r="AC17" t="n">
        <v>269.7218677181182</v>
      </c>
      <c r="AD17" t="n">
        <v>217928.7439983244</v>
      </c>
      <c r="AE17" t="n">
        <v>298179.7218760084</v>
      </c>
      <c r="AF17" t="n">
        <v>4.129565558032951e-06</v>
      </c>
      <c r="AG17" t="n">
        <v>9.262152777777779</v>
      </c>
      <c r="AH17" t="n">
        <v>269721.8677181182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9.419600000000001</v>
      </c>
      <c r="E18" t="n">
        <v>10.62</v>
      </c>
      <c r="F18" t="n">
        <v>8.08</v>
      </c>
      <c r="G18" t="n">
        <v>37.3</v>
      </c>
      <c r="H18" t="n">
        <v>0.64</v>
      </c>
      <c r="I18" t="n">
        <v>13</v>
      </c>
      <c r="J18" t="n">
        <v>138.6</v>
      </c>
      <c r="K18" t="n">
        <v>46.47</v>
      </c>
      <c r="L18" t="n">
        <v>5</v>
      </c>
      <c r="M18" t="n">
        <v>11</v>
      </c>
      <c r="N18" t="n">
        <v>22.13</v>
      </c>
      <c r="O18" t="n">
        <v>17327.69</v>
      </c>
      <c r="P18" t="n">
        <v>83.34</v>
      </c>
      <c r="Q18" t="n">
        <v>198.07</v>
      </c>
      <c r="R18" t="n">
        <v>34.35</v>
      </c>
      <c r="S18" t="n">
        <v>21.27</v>
      </c>
      <c r="T18" t="n">
        <v>3800.35</v>
      </c>
      <c r="U18" t="n">
        <v>0.62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207.4578986786984</v>
      </c>
      <c r="AB18" t="n">
        <v>283.85304936861</v>
      </c>
      <c r="AC18" t="n">
        <v>256.7625127272102</v>
      </c>
      <c r="AD18" t="n">
        <v>207457.8986786984</v>
      </c>
      <c r="AE18" t="n">
        <v>283853.04936861</v>
      </c>
      <c r="AF18" t="n">
        <v>4.150406595013732e-06</v>
      </c>
      <c r="AG18" t="n">
        <v>9.21875</v>
      </c>
      <c r="AH18" t="n">
        <v>256762.5127272102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9.452999999999999</v>
      </c>
      <c r="E19" t="n">
        <v>10.58</v>
      </c>
      <c r="F19" t="n">
        <v>8.039999999999999</v>
      </c>
      <c r="G19" t="n">
        <v>37.13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82.59</v>
      </c>
      <c r="Q19" t="n">
        <v>198.05</v>
      </c>
      <c r="R19" t="n">
        <v>33.13</v>
      </c>
      <c r="S19" t="n">
        <v>21.27</v>
      </c>
      <c r="T19" t="n">
        <v>3188.46</v>
      </c>
      <c r="U19" t="n">
        <v>0.64</v>
      </c>
      <c r="V19" t="n">
        <v>0.75</v>
      </c>
      <c r="W19" t="n">
        <v>0.12</v>
      </c>
      <c r="X19" t="n">
        <v>0.19</v>
      </c>
      <c r="Y19" t="n">
        <v>1</v>
      </c>
      <c r="Z19" t="n">
        <v>10</v>
      </c>
      <c r="AA19" t="n">
        <v>206.6901044260512</v>
      </c>
      <c r="AB19" t="n">
        <v>282.8025193994469</v>
      </c>
      <c r="AC19" t="n">
        <v>255.8122438638756</v>
      </c>
      <c r="AD19" t="n">
        <v>206690.1044260513</v>
      </c>
      <c r="AE19" t="n">
        <v>282802.5193994468</v>
      </c>
      <c r="AF19" t="n">
        <v>4.165123098928277e-06</v>
      </c>
      <c r="AG19" t="n">
        <v>9.184027777777779</v>
      </c>
      <c r="AH19" t="n">
        <v>255812.2438638756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9.4533</v>
      </c>
      <c r="E20" t="n">
        <v>10.58</v>
      </c>
      <c r="F20" t="n">
        <v>8.07</v>
      </c>
      <c r="G20" t="n">
        <v>40.36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82.66</v>
      </c>
      <c r="Q20" t="n">
        <v>198.05</v>
      </c>
      <c r="R20" t="n">
        <v>34.2</v>
      </c>
      <c r="S20" t="n">
        <v>21.27</v>
      </c>
      <c r="T20" t="n">
        <v>3728.73</v>
      </c>
      <c r="U20" t="n">
        <v>0.62</v>
      </c>
      <c r="V20" t="n">
        <v>0.75</v>
      </c>
      <c r="W20" t="n">
        <v>0.12</v>
      </c>
      <c r="X20" t="n">
        <v>0.22</v>
      </c>
      <c r="Y20" t="n">
        <v>1</v>
      </c>
      <c r="Z20" t="n">
        <v>10</v>
      </c>
      <c r="AA20" t="n">
        <v>206.8007761811319</v>
      </c>
      <c r="AB20" t="n">
        <v>282.9539453772414</v>
      </c>
      <c r="AC20" t="n">
        <v>255.9492179588771</v>
      </c>
      <c r="AD20" t="n">
        <v>206800.7761811319</v>
      </c>
      <c r="AE20" t="n">
        <v>282953.9453772414</v>
      </c>
      <c r="AF20" t="n">
        <v>4.165255283095175e-06</v>
      </c>
      <c r="AG20" t="n">
        <v>9.184027777777779</v>
      </c>
      <c r="AH20" t="n">
        <v>255949.2179588771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9.4397</v>
      </c>
      <c r="E21" t="n">
        <v>10.59</v>
      </c>
      <c r="F21" t="n">
        <v>8.09</v>
      </c>
      <c r="G21" t="n">
        <v>40.43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82.73</v>
      </c>
      <c r="Q21" t="n">
        <v>198.05</v>
      </c>
      <c r="R21" t="n">
        <v>34.58</v>
      </c>
      <c r="S21" t="n">
        <v>21.27</v>
      </c>
      <c r="T21" t="n">
        <v>3920.36</v>
      </c>
      <c r="U21" t="n">
        <v>0.61</v>
      </c>
      <c r="V21" t="n">
        <v>0.75</v>
      </c>
      <c r="W21" t="n">
        <v>0.13</v>
      </c>
      <c r="X21" t="n">
        <v>0.23</v>
      </c>
      <c r="Y21" t="n">
        <v>1</v>
      </c>
      <c r="Z21" t="n">
        <v>10</v>
      </c>
      <c r="AA21" t="n">
        <v>206.9861885903142</v>
      </c>
      <c r="AB21" t="n">
        <v>283.2076348153026</v>
      </c>
      <c r="AC21" t="n">
        <v>256.1786956330253</v>
      </c>
      <c r="AD21" t="n">
        <v>206986.1885903142</v>
      </c>
      <c r="AE21" t="n">
        <v>283207.6348153026</v>
      </c>
      <c r="AF21" t="n">
        <v>4.159262934195839e-06</v>
      </c>
      <c r="AG21" t="n">
        <v>9.192708333333334</v>
      </c>
      <c r="AH21" t="n">
        <v>256178.6956330252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9.492699999999999</v>
      </c>
      <c r="E22" t="n">
        <v>10.53</v>
      </c>
      <c r="F22" t="n">
        <v>8.050000000000001</v>
      </c>
      <c r="G22" t="n">
        <v>43.93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81.93000000000001</v>
      </c>
      <c r="Q22" t="n">
        <v>198.05</v>
      </c>
      <c r="R22" t="n">
        <v>33.55</v>
      </c>
      <c r="S22" t="n">
        <v>21.27</v>
      </c>
      <c r="T22" t="n">
        <v>3405.6</v>
      </c>
      <c r="U22" t="n">
        <v>0.63</v>
      </c>
      <c r="V22" t="n">
        <v>0.75</v>
      </c>
      <c r="W22" t="n">
        <v>0.13</v>
      </c>
      <c r="X22" t="n">
        <v>0.2</v>
      </c>
      <c r="Y22" t="n">
        <v>1</v>
      </c>
      <c r="Z22" t="n">
        <v>10</v>
      </c>
      <c r="AA22" t="n">
        <v>206.0557001586574</v>
      </c>
      <c r="AB22" t="n">
        <v>281.934499492858</v>
      </c>
      <c r="AC22" t="n">
        <v>255.0270665588977</v>
      </c>
      <c r="AD22" t="n">
        <v>206055.7001586574</v>
      </c>
      <c r="AE22" t="n">
        <v>281934.499492858</v>
      </c>
      <c r="AF22" t="n">
        <v>4.182615470347663e-06</v>
      </c>
      <c r="AG22" t="n">
        <v>9.140625</v>
      </c>
      <c r="AH22" t="n">
        <v>255027.0665588977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8.06</v>
      </c>
      <c r="G23" t="n">
        <v>43.95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81.83</v>
      </c>
      <c r="Q23" t="n">
        <v>198.05</v>
      </c>
      <c r="R23" t="n">
        <v>33.66</v>
      </c>
      <c r="S23" t="n">
        <v>21.27</v>
      </c>
      <c r="T23" t="n">
        <v>3461.64</v>
      </c>
      <c r="U23" t="n">
        <v>0.63</v>
      </c>
      <c r="V23" t="n">
        <v>0.75</v>
      </c>
      <c r="W23" t="n">
        <v>0.12</v>
      </c>
      <c r="X23" t="n">
        <v>0.2</v>
      </c>
      <c r="Y23" t="n">
        <v>1</v>
      </c>
      <c r="Z23" t="n">
        <v>10</v>
      </c>
      <c r="AA23" t="n">
        <v>206.0364123338206</v>
      </c>
      <c r="AB23" t="n">
        <v>281.9081090399975</v>
      </c>
      <c r="AC23" t="n">
        <v>255.003194773819</v>
      </c>
      <c r="AD23" t="n">
        <v>206036.4123338205</v>
      </c>
      <c r="AE23" t="n">
        <v>281908.1090399975</v>
      </c>
      <c r="AF23" t="n">
        <v>4.181734242568349e-06</v>
      </c>
      <c r="AG23" t="n">
        <v>9.149305555555555</v>
      </c>
      <c r="AH23" t="n">
        <v>255003.194773819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9.5425</v>
      </c>
      <c r="E24" t="n">
        <v>10.48</v>
      </c>
      <c r="F24" t="n">
        <v>8.029999999999999</v>
      </c>
      <c r="G24" t="n">
        <v>48.16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81.22</v>
      </c>
      <c r="Q24" t="n">
        <v>198.05</v>
      </c>
      <c r="R24" t="n">
        <v>32.64</v>
      </c>
      <c r="S24" t="n">
        <v>21.27</v>
      </c>
      <c r="T24" t="n">
        <v>2958.89</v>
      </c>
      <c r="U24" t="n">
        <v>0.65</v>
      </c>
      <c r="V24" t="n">
        <v>0.76</v>
      </c>
      <c r="W24" t="n">
        <v>0.12</v>
      </c>
      <c r="X24" t="n">
        <v>0.17</v>
      </c>
      <c r="Y24" t="n">
        <v>1</v>
      </c>
      <c r="Z24" t="n">
        <v>10</v>
      </c>
      <c r="AA24" t="n">
        <v>205.2566907395906</v>
      </c>
      <c r="AB24" t="n">
        <v>280.8412595558837</v>
      </c>
      <c r="AC24" t="n">
        <v>254.038163907136</v>
      </c>
      <c r="AD24" t="n">
        <v>205256.6907395906</v>
      </c>
      <c r="AE24" t="n">
        <v>280841.2595558836</v>
      </c>
      <c r="AF24" t="n">
        <v>4.204558042052586e-06</v>
      </c>
      <c r="AG24" t="n">
        <v>9.097222222222221</v>
      </c>
      <c r="AH24" t="n">
        <v>254038.163907136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9.5511</v>
      </c>
      <c r="E25" t="n">
        <v>10.47</v>
      </c>
      <c r="F25" t="n">
        <v>8.02</v>
      </c>
      <c r="G25" t="n">
        <v>48.11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81.17</v>
      </c>
      <c r="Q25" t="n">
        <v>198.05</v>
      </c>
      <c r="R25" t="n">
        <v>32.18</v>
      </c>
      <c r="S25" t="n">
        <v>21.27</v>
      </c>
      <c r="T25" t="n">
        <v>2728.11</v>
      </c>
      <c r="U25" t="n">
        <v>0.66</v>
      </c>
      <c r="V25" t="n">
        <v>0.76</v>
      </c>
      <c r="W25" t="n">
        <v>0.13</v>
      </c>
      <c r="X25" t="n">
        <v>0.16</v>
      </c>
      <c r="Y25" t="n">
        <v>1</v>
      </c>
      <c r="Z25" t="n">
        <v>10</v>
      </c>
      <c r="AA25" t="n">
        <v>205.1452662766268</v>
      </c>
      <c r="AB25" t="n">
        <v>280.6888036899563</v>
      </c>
      <c r="AC25" t="n">
        <v>253.9002582150795</v>
      </c>
      <c r="AD25" t="n">
        <v>205145.2662766268</v>
      </c>
      <c r="AE25" t="n">
        <v>280688.8036899563</v>
      </c>
      <c r="AF25" t="n">
        <v>4.208347321503636e-06</v>
      </c>
      <c r="AG25" t="n">
        <v>9.088541666666666</v>
      </c>
      <c r="AH25" t="n">
        <v>253900.2582150795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9.510999999999999</v>
      </c>
      <c r="E26" t="n">
        <v>10.51</v>
      </c>
      <c r="F26" t="n">
        <v>8.06</v>
      </c>
      <c r="G26" t="n">
        <v>48.37</v>
      </c>
      <c r="H26" t="n">
        <v>0.88</v>
      </c>
      <c r="I26" t="n">
        <v>10</v>
      </c>
      <c r="J26" t="n">
        <v>141.31</v>
      </c>
      <c r="K26" t="n">
        <v>46.47</v>
      </c>
      <c r="L26" t="n">
        <v>7</v>
      </c>
      <c r="M26" t="n">
        <v>8</v>
      </c>
      <c r="N26" t="n">
        <v>22.85</v>
      </c>
      <c r="O26" t="n">
        <v>17662.75</v>
      </c>
      <c r="P26" t="n">
        <v>81.19</v>
      </c>
      <c r="Q26" t="n">
        <v>198.05</v>
      </c>
      <c r="R26" t="n">
        <v>33.97</v>
      </c>
      <c r="S26" t="n">
        <v>21.27</v>
      </c>
      <c r="T26" t="n">
        <v>3623.36</v>
      </c>
      <c r="U26" t="n">
        <v>0.63</v>
      </c>
      <c r="V26" t="n">
        <v>0.75</v>
      </c>
      <c r="W26" t="n">
        <v>0.12</v>
      </c>
      <c r="X26" t="n">
        <v>0.21</v>
      </c>
      <c r="Y26" t="n">
        <v>1</v>
      </c>
      <c r="Z26" t="n">
        <v>10</v>
      </c>
      <c r="AA26" t="n">
        <v>205.5286624027342</v>
      </c>
      <c r="AB26" t="n">
        <v>281.2133831839394</v>
      </c>
      <c r="AC26" t="n">
        <v>254.374772578409</v>
      </c>
      <c r="AD26" t="n">
        <v>205528.6624027342</v>
      </c>
      <c r="AE26" t="n">
        <v>281213.3831839394</v>
      </c>
      <c r="AF26" t="n">
        <v>4.190678704528387e-06</v>
      </c>
      <c r="AG26" t="n">
        <v>9.123263888888889</v>
      </c>
      <c r="AH26" t="n">
        <v>254374.772578409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9.5684</v>
      </c>
      <c r="E27" t="n">
        <v>10.45</v>
      </c>
      <c r="F27" t="n">
        <v>8.029999999999999</v>
      </c>
      <c r="G27" t="n">
        <v>53.51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7</v>
      </c>
      <c r="N27" t="n">
        <v>22.94</v>
      </c>
      <c r="O27" t="n">
        <v>17704.77</v>
      </c>
      <c r="P27" t="n">
        <v>80.29000000000001</v>
      </c>
      <c r="Q27" t="n">
        <v>198.05</v>
      </c>
      <c r="R27" t="n">
        <v>32.68</v>
      </c>
      <c r="S27" t="n">
        <v>21.27</v>
      </c>
      <c r="T27" t="n">
        <v>2983.88</v>
      </c>
      <c r="U27" t="n">
        <v>0.65</v>
      </c>
      <c r="V27" t="n">
        <v>0.76</v>
      </c>
      <c r="W27" t="n">
        <v>0.12</v>
      </c>
      <c r="X27" t="n">
        <v>0.17</v>
      </c>
      <c r="Y27" t="n">
        <v>1</v>
      </c>
      <c r="Z27" t="n">
        <v>10</v>
      </c>
      <c r="AA27" t="n">
        <v>204.5503457527349</v>
      </c>
      <c r="AB27" t="n">
        <v>279.8748071831266</v>
      </c>
      <c r="AC27" t="n">
        <v>253.1639483924101</v>
      </c>
      <c r="AD27" t="n">
        <v>204550.3457527349</v>
      </c>
      <c r="AE27" t="n">
        <v>279874.8071831266</v>
      </c>
      <c r="AF27" t="n">
        <v>4.215969941794703e-06</v>
      </c>
      <c r="AG27" t="n">
        <v>9.071180555555555</v>
      </c>
      <c r="AH27" t="n">
        <v>253163.9483924101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9.573700000000001</v>
      </c>
      <c r="E28" t="n">
        <v>10.45</v>
      </c>
      <c r="F28" t="n">
        <v>8.02</v>
      </c>
      <c r="G28" t="n">
        <v>53.47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7</v>
      </c>
      <c r="N28" t="n">
        <v>23.03</v>
      </c>
      <c r="O28" t="n">
        <v>17746.83</v>
      </c>
      <c r="P28" t="n">
        <v>80.28</v>
      </c>
      <c r="Q28" t="n">
        <v>198.05</v>
      </c>
      <c r="R28" t="n">
        <v>32.46</v>
      </c>
      <c r="S28" t="n">
        <v>21.27</v>
      </c>
      <c r="T28" t="n">
        <v>2871.86</v>
      </c>
      <c r="U28" t="n">
        <v>0.66</v>
      </c>
      <c r="V28" t="n">
        <v>0.76</v>
      </c>
      <c r="W28" t="n">
        <v>0.12</v>
      </c>
      <c r="X28" t="n">
        <v>0.17</v>
      </c>
      <c r="Y28" t="n">
        <v>1</v>
      </c>
      <c r="Z28" t="n">
        <v>10</v>
      </c>
      <c r="AA28" t="n">
        <v>204.4849048545961</v>
      </c>
      <c r="AB28" t="n">
        <v>279.7852680592444</v>
      </c>
      <c r="AC28" t="n">
        <v>253.0829547568423</v>
      </c>
      <c r="AD28" t="n">
        <v>204484.9048545961</v>
      </c>
      <c r="AE28" t="n">
        <v>279785.2680592444</v>
      </c>
      <c r="AF28" t="n">
        <v>4.218305195409885e-06</v>
      </c>
      <c r="AG28" t="n">
        <v>9.071180555555555</v>
      </c>
      <c r="AH28" t="n">
        <v>253082.9547568423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9.5763</v>
      </c>
      <c r="E29" t="n">
        <v>10.44</v>
      </c>
      <c r="F29" t="n">
        <v>8.02</v>
      </c>
      <c r="G29" t="n">
        <v>53.45</v>
      </c>
      <c r="H29" t="n">
        <v>0.96</v>
      </c>
      <c r="I29" t="n">
        <v>9</v>
      </c>
      <c r="J29" t="n">
        <v>142.34</v>
      </c>
      <c r="K29" t="n">
        <v>46.47</v>
      </c>
      <c r="L29" t="n">
        <v>7.75</v>
      </c>
      <c r="M29" t="n">
        <v>7</v>
      </c>
      <c r="N29" t="n">
        <v>23.12</v>
      </c>
      <c r="O29" t="n">
        <v>17788.92</v>
      </c>
      <c r="P29" t="n">
        <v>79.92</v>
      </c>
      <c r="Q29" t="n">
        <v>198.05</v>
      </c>
      <c r="R29" t="n">
        <v>32.48</v>
      </c>
      <c r="S29" t="n">
        <v>21.27</v>
      </c>
      <c r="T29" t="n">
        <v>2882</v>
      </c>
      <c r="U29" t="n">
        <v>0.65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204.2627406718015</v>
      </c>
      <c r="AB29" t="n">
        <v>279.481293223153</v>
      </c>
      <c r="AC29" t="n">
        <v>252.807990852476</v>
      </c>
      <c r="AD29" t="n">
        <v>204262.7406718015</v>
      </c>
      <c r="AE29" t="n">
        <v>279481.293223153</v>
      </c>
      <c r="AF29" t="n">
        <v>4.219450791522994e-06</v>
      </c>
      <c r="AG29" t="n">
        <v>9.0625</v>
      </c>
      <c r="AH29" t="n">
        <v>252807.990852476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9.573700000000001</v>
      </c>
      <c r="E30" t="n">
        <v>10.45</v>
      </c>
      <c r="F30" t="n">
        <v>8.02</v>
      </c>
      <c r="G30" t="n">
        <v>53.47</v>
      </c>
      <c r="H30" t="n">
        <v>0.99</v>
      </c>
      <c r="I30" t="n">
        <v>9</v>
      </c>
      <c r="J30" t="n">
        <v>142.68</v>
      </c>
      <c r="K30" t="n">
        <v>46.47</v>
      </c>
      <c r="L30" t="n">
        <v>8</v>
      </c>
      <c r="M30" t="n">
        <v>7</v>
      </c>
      <c r="N30" t="n">
        <v>23.21</v>
      </c>
      <c r="O30" t="n">
        <v>17831.04</v>
      </c>
      <c r="P30" t="n">
        <v>79.45999999999999</v>
      </c>
      <c r="Q30" t="n">
        <v>198.05</v>
      </c>
      <c r="R30" t="n">
        <v>32.46</v>
      </c>
      <c r="S30" t="n">
        <v>21.27</v>
      </c>
      <c r="T30" t="n">
        <v>2873.03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204.0187939439862</v>
      </c>
      <c r="AB30" t="n">
        <v>279.1475145479862</v>
      </c>
      <c r="AC30" t="n">
        <v>252.5060675456056</v>
      </c>
      <c r="AD30" t="n">
        <v>204018.7939439862</v>
      </c>
      <c r="AE30" t="n">
        <v>279147.5145479862</v>
      </c>
      <c r="AF30" t="n">
        <v>4.218305195409885e-06</v>
      </c>
      <c r="AG30" t="n">
        <v>9.071180555555555</v>
      </c>
      <c r="AH30" t="n">
        <v>252506.0675456056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9.6432</v>
      </c>
      <c r="E31" t="n">
        <v>10.37</v>
      </c>
      <c r="F31" t="n">
        <v>7.97</v>
      </c>
      <c r="G31" t="n">
        <v>59.79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6</v>
      </c>
      <c r="N31" t="n">
        <v>23.3</v>
      </c>
      <c r="O31" t="n">
        <v>17873.19</v>
      </c>
      <c r="P31" t="n">
        <v>78.98999999999999</v>
      </c>
      <c r="Q31" t="n">
        <v>198.05</v>
      </c>
      <c r="R31" t="n">
        <v>30.76</v>
      </c>
      <c r="S31" t="n">
        <v>21.27</v>
      </c>
      <c r="T31" t="n">
        <v>2029.74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203.171645295487</v>
      </c>
      <c r="AB31" t="n">
        <v>277.9884083935495</v>
      </c>
      <c r="AC31" t="n">
        <v>251.4575848557324</v>
      </c>
      <c r="AD31" t="n">
        <v>203171.645295487</v>
      </c>
      <c r="AE31" t="n">
        <v>277988.4083935496</v>
      </c>
      <c r="AF31" t="n">
        <v>4.248927860741051e-06</v>
      </c>
      <c r="AG31" t="n">
        <v>9.001736111111111</v>
      </c>
      <c r="AH31" t="n">
        <v>251457.5848557324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9.6074</v>
      </c>
      <c r="E32" t="n">
        <v>10.41</v>
      </c>
      <c r="F32" t="n">
        <v>8.01</v>
      </c>
      <c r="G32" t="n">
        <v>60.08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6</v>
      </c>
      <c r="N32" t="n">
        <v>23.4</v>
      </c>
      <c r="O32" t="n">
        <v>17915.37</v>
      </c>
      <c r="P32" t="n">
        <v>79.05</v>
      </c>
      <c r="Q32" t="n">
        <v>198.06</v>
      </c>
      <c r="R32" t="n">
        <v>32.34</v>
      </c>
      <c r="S32" t="n">
        <v>21.27</v>
      </c>
      <c r="T32" t="n">
        <v>2817.71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203.537212094203</v>
      </c>
      <c r="AB32" t="n">
        <v>278.4885930152214</v>
      </c>
      <c r="AC32" t="n">
        <v>251.9100325591256</v>
      </c>
      <c r="AD32" t="n">
        <v>203537.212094203</v>
      </c>
      <c r="AE32" t="n">
        <v>278488.5930152214</v>
      </c>
      <c r="AF32" t="n">
        <v>4.233153883491329e-06</v>
      </c>
      <c r="AG32" t="n">
        <v>9.036458333333334</v>
      </c>
      <c r="AH32" t="n">
        <v>251910.0325591256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9.6113</v>
      </c>
      <c r="E33" t="n">
        <v>10.4</v>
      </c>
      <c r="F33" t="n">
        <v>8.01</v>
      </c>
      <c r="G33" t="n">
        <v>60.05</v>
      </c>
      <c r="H33" t="n">
        <v>1.08</v>
      </c>
      <c r="I33" t="n">
        <v>8</v>
      </c>
      <c r="J33" t="n">
        <v>143.7</v>
      </c>
      <c r="K33" t="n">
        <v>46.47</v>
      </c>
      <c r="L33" t="n">
        <v>8.75</v>
      </c>
      <c r="M33" t="n">
        <v>6</v>
      </c>
      <c r="N33" t="n">
        <v>23.49</v>
      </c>
      <c r="O33" t="n">
        <v>17957.59</v>
      </c>
      <c r="P33" t="n">
        <v>78.88</v>
      </c>
      <c r="Q33" t="n">
        <v>198.06</v>
      </c>
      <c r="R33" t="n">
        <v>32.12</v>
      </c>
      <c r="S33" t="n">
        <v>21.27</v>
      </c>
      <c r="T33" t="n">
        <v>2708.36</v>
      </c>
      <c r="U33" t="n">
        <v>0.66</v>
      </c>
      <c r="V33" t="n">
        <v>0.76</v>
      </c>
      <c r="W33" t="n">
        <v>0.12</v>
      </c>
      <c r="X33" t="n">
        <v>0.15</v>
      </c>
      <c r="Y33" t="n">
        <v>1</v>
      </c>
      <c r="Z33" t="n">
        <v>10</v>
      </c>
      <c r="AA33" t="n">
        <v>203.4150594588671</v>
      </c>
      <c r="AB33" t="n">
        <v>278.3214583905611</v>
      </c>
      <c r="AC33" t="n">
        <v>251.7588490284678</v>
      </c>
      <c r="AD33" t="n">
        <v>203415.0594588671</v>
      </c>
      <c r="AE33" t="n">
        <v>278321.458390561</v>
      </c>
      <c r="AF33" t="n">
        <v>4.234872277660991e-06</v>
      </c>
      <c r="AG33" t="n">
        <v>9.027777777777779</v>
      </c>
      <c r="AH33" t="n">
        <v>251758.8490284678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9.615399999999999</v>
      </c>
      <c r="E34" t="n">
        <v>10.4</v>
      </c>
      <c r="F34" t="n">
        <v>8</v>
      </c>
      <c r="G34" t="n">
        <v>60.01</v>
      </c>
      <c r="H34" t="n">
        <v>1.11</v>
      </c>
      <c r="I34" t="n">
        <v>8</v>
      </c>
      <c r="J34" t="n">
        <v>144.05</v>
      </c>
      <c r="K34" t="n">
        <v>46.47</v>
      </c>
      <c r="L34" t="n">
        <v>9</v>
      </c>
      <c r="M34" t="n">
        <v>6</v>
      </c>
      <c r="N34" t="n">
        <v>23.58</v>
      </c>
      <c r="O34" t="n">
        <v>17999.83</v>
      </c>
      <c r="P34" t="n">
        <v>78.23999999999999</v>
      </c>
      <c r="Q34" t="n">
        <v>198.05</v>
      </c>
      <c r="R34" t="n">
        <v>31.95</v>
      </c>
      <c r="S34" t="n">
        <v>21.27</v>
      </c>
      <c r="T34" t="n">
        <v>2623.37</v>
      </c>
      <c r="U34" t="n">
        <v>0.67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203.0019215263436</v>
      </c>
      <c r="AB34" t="n">
        <v>277.7561848449235</v>
      </c>
      <c r="AC34" t="n">
        <v>251.2475243966593</v>
      </c>
      <c r="AD34" t="n">
        <v>203001.9215263436</v>
      </c>
      <c r="AE34" t="n">
        <v>277756.1848449235</v>
      </c>
      <c r="AF34" t="n">
        <v>4.236678794608585e-06</v>
      </c>
      <c r="AG34" t="n">
        <v>9.027777777777779</v>
      </c>
      <c r="AH34" t="n">
        <v>251247.5243966593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9.6722</v>
      </c>
      <c r="E35" t="n">
        <v>10.34</v>
      </c>
      <c r="F35" t="n">
        <v>7.97</v>
      </c>
      <c r="G35" t="n">
        <v>68.3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77.29000000000001</v>
      </c>
      <c r="Q35" t="n">
        <v>198.05</v>
      </c>
      <c r="R35" t="n">
        <v>30.81</v>
      </c>
      <c r="S35" t="n">
        <v>21.27</v>
      </c>
      <c r="T35" t="n">
        <v>2056.75</v>
      </c>
      <c r="U35" t="n">
        <v>0.6899999999999999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201.854300836506</v>
      </c>
      <c r="AB35" t="n">
        <v>276.1859595876368</v>
      </c>
      <c r="AC35" t="n">
        <v>249.8271592341026</v>
      </c>
      <c r="AD35" t="n">
        <v>201854.300836506</v>
      </c>
      <c r="AE35" t="n">
        <v>276185.9595876368</v>
      </c>
      <c r="AF35" t="n">
        <v>4.261705663541107e-06</v>
      </c>
      <c r="AG35" t="n">
        <v>8.975694444444445</v>
      </c>
      <c r="AH35" t="n">
        <v>249827.1592341026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9.6699</v>
      </c>
      <c r="E36" t="n">
        <v>10.34</v>
      </c>
      <c r="F36" t="n">
        <v>7.97</v>
      </c>
      <c r="G36" t="n">
        <v>68.31999999999999</v>
      </c>
      <c r="H36" t="n">
        <v>1.16</v>
      </c>
      <c r="I36" t="n">
        <v>7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77.39</v>
      </c>
      <c r="Q36" t="n">
        <v>198.05</v>
      </c>
      <c r="R36" t="n">
        <v>30.91</v>
      </c>
      <c r="S36" t="n">
        <v>21.27</v>
      </c>
      <c r="T36" t="n">
        <v>2105.91</v>
      </c>
      <c r="U36" t="n">
        <v>0.6899999999999999</v>
      </c>
      <c r="V36" t="n">
        <v>0.76</v>
      </c>
      <c r="W36" t="n">
        <v>0.12</v>
      </c>
      <c r="X36" t="n">
        <v>0.12</v>
      </c>
      <c r="Y36" t="n">
        <v>1</v>
      </c>
      <c r="Z36" t="n">
        <v>10</v>
      </c>
      <c r="AA36" t="n">
        <v>201.9253990043257</v>
      </c>
      <c r="AB36" t="n">
        <v>276.2832392374774</v>
      </c>
      <c r="AC36" t="n">
        <v>249.9151546506953</v>
      </c>
      <c r="AD36" t="n">
        <v>201925.3990043257</v>
      </c>
      <c r="AE36" t="n">
        <v>276283.2392374774</v>
      </c>
      <c r="AF36" t="n">
        <v>4.260692251594896e-06</v>
      </c>
      <c r="AG36" t="n">
        <v>8.975694444444445</v>
      </c>
      <c r="AH36" t="n">
        <v>249915.1546506953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9.6904</v>
      </c>
      <c r="E37" t="n">
        <v>10.32</v>
      </c>
      <c r="F37" t="n">
        <v>7.95</v>
      </c>
      <c r="G37" t="n">
        <v>68.13</v>
      </c>
      <c r="H37" t="n">
        <v>1.19</v>
      </c>
      <c r="I37" t="n">
        <v>7</v>
      </c>
      <c r="J37" t="n">
        <v>145.08</v>
      </c>
      <c r="K37" t="n">
        <v>46.47</v>
      </c>
      <c r="L37" t="n">
        <v>9.75</v>
      </c>
      <c r="M37" t="n">
        <v>5</v>
      </c>
      <c r="N37" t="n">
        <v>23.86</v>
      </c>
      <c r="O37" t="n">
        <v>18126.77</v>
      </c>
      <c r="P37" t="n">
        <v>77.09</v>
      </c>
      <c r="Q37" t="n">
        <v>198.05</v>
      </c>
      <c r="R37" t="n">
        <v>30.19</v>
      </c>
      <c r="S37" t="n">
        <v>21.27</v>
      </c>
      <c r="T37" t="n">
        <v>1750.45</v>
      </c>
      <c r="U37" t="n">
        <v>0.7</v>
      </c>
      <c r="V37" t="n">
        <v>0.76</v>
      </c>
      <c r="W37" t="n">
        <v>0.12</v>
      </c>
      <c r="X37" t="n">
        <v>0.1</v>
      </c>
      <c r="Y37" t="n">
        <v>1</v>
      </c>
      <c r="Z37" t="n">
        <v>10</v>
      </c>
      <c r="AA37" t="n">
        <v>201.5778031940443</v>
      </c>
      <c r="AB37" t="n">
        <v>275.8076433150058</v>
      </c>
      <c r="AC37" t="n">
        <v>249.4849489355611</v>
      </c>
      <c r="AD37" t="n">
        <v>201577.8031940443</v>
      </c>
      <c r="AE37" t="n">
        <v>275807.6433150058</v>
      </c>
      <c r="AF37" t="n">
        <v>4.269724836332866e-06</v>
      </c>
      <c r="AG37" t="n">
        <v>8.958333333333334</v>
      </c>
      <c r="AH37" t="n">
        <v>249484.9489355611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9.6564</v>
      </c>
      <c r="E38" t="n">
        <v>10.36</v>
      </c>
      <c r="F38" t="n">
        <v>7.99</v>
      </c>
      <c r="G38" t="n">
        <v>68.44</v>
      </c>
      <c r="H38" t="n">
        <v>1.22</v>
      </c>
      <c r="I38" t="n">
        <v>7</v>
      </c>
      <c r="J38" t="n">
        <v>145.42</v>
      </c>
      <c r="K38" t="n">
        <v>46.47</v>
      </c>
      <c r="L38" t="n">
        <v>10</v>
      </c>
      <c r="M38" t="n">
        <v>5</v>
      </c>
      <c r="N38" t="n">
        <v>23.95</v>
      </c>
      <c r="O38" t="n">
        <v>18169.15</v>
      </c>
      <c r="P38" t="n">
        <v>77.28</v>
      </c>
      <c r="Q38" t="n">
        <v>198.05</v>
      </c>
      <c r="R38" t="n">
        <v>31.42</v>
      </c>
      <c r="S38" t="n">
        <v>21.27</v>
      </c>
      <c r="T38" t="n">
        <v>2361.78</v>
      </c>
      <c r="U38" t="n">
        <v>0.68</v>
      </c>
      <c r="V38" t="n">
        <v>0.76</v>
      </c>
      <c r="W38" t="n">
        <v>0.12</v>
      </c>
      <c r="X38" t="n">
        <v>0.13</v>
      </c>
      <c r="Y38" t="n">
        <v>1</v>
      </c>
      <c r="Z38" t="n">
        <v>10</v>
      </c>
      <c r="AA38" t="n">
        <v>201.9979375950246</v>
      </c>
      <c r="AB38" t="n">
        <v>276.3824897374484</v>
      </c>
      <c r="AC38" t="n">
        <v>250.004932822248</v>
      </c>
      <c r="AD38" t="n">
        <v>201997.9375950246</v>
      </c>
      <c r="AE38" t="n">
        <v>276382.4897374484</v>
      </c>
      <c r="AF38" t="n">
        <v>4.254743964084525e-06</v>
      </c>
      <c r="AG38" t="n">
        <v>8.993055555555555</v>
      </c>
      <c r="AH38" t="n">
        <v>250004.932822248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9.658200000000001</v>
      </c>
      <c r="E39" t="n">
        <v>10.35</v>
      </c>
      <c r="F39" t="n">
        <v>7.98</v>
      </c>
      <c r="G39" t="n">
        <v>68.43000000000001</v>
      </c>
      <c r="H39" t="n">
        <v>1.24</v>
      </c>
      <c r="I39" t="n">
        <v>7</v>
      </c>
      <c r="J39" t="n">
        <v>145.76</v>
      </c>
      <c r="K39" t="n">
        <v>46.47</v>
      </c>
      <c r="L39" t="n">
        <v>10.25</v>
      </c>
      <c r="M39" t="n">
        <v>5</v>
      </c>
      <c r="N39" t="n">
        <v>24.05</v>
      </c>
      <c r="O39" t="n">
        <v>18211.56</v>
      </c>
      <c r="P39" t="n">
        <v>76.77</v>
      </c>
      <c r="Q39" t="n">
        <v>198.05</v>
      </c>
      <c r="R39" t="n">
        <v>31.38</v>
      </c>
      <c r="S39" t="n">
        <v>21.27</v>
      </c>
      <c r="T39" t="n">
        <v>2345.32</v>
      </c>
      <c r="U39" t="n">
        <v>0.68</v>
      </c>
      <c r="V39" t="n">
        <v>0.76</v>
      </c>
      <c r="W39" t="n">
        <v>0.12</v>
      </c>
      <c r="X39" t="n">
        <v>0.13</v>
      </c>
      <c r="Y39" t="n">
        <v>1</v>
      </c>
      <c r="Z39" t="n">
        <v>10</v>
      </c>
      <c r="AA39" t="n">
        <v>201.6752817781835</v>
      </c>
      <c r="AB39" t="n">
        <v>275.9410178142767</v>
      </c>
      <c r="AC39" t="n">
        <v>249.6055943598139</v>
      </c>
      <c r="AD39" t="n">
        <v>201675.2817781835</v>
      </c>
      <c r="AE39" t="n">
        <v>275941.0178142767</v>
      </c>
      <c r="AF39" t="n">
        <v>4.255537069085908e-06</v>
      </c>
      <c r="AG39" t="n">
        <v>8.984375</v>
      </c>
      <c r="AH39" t="n">
        <v>249605.594359814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7.98</v>
      </c>
      <c r="G40" t="n">
        <v>68.41</v>
      </c>
      <c r="H40" t="n">
        <v>1.27</v>
      </c>
      <c r="I40" t="n">
        <v>7</v>
      </c>
      <c r="J40" t="n">
        <v>146.11</v>
      </c>
      <c r="K40" t="n">
        <v>46.47</v>
      </c>
      <c r="L40" t="n">
        <v>10.5</v>
      </c>
      <c r="M40" t="n">
        <v>5</v>
      </c>
      <c r="N40" t="n">
        <v>24.14</v>
      </c>
      <c r="O40" t="n">
        <v>18254.01</v>
      </c>
      <c r="P40" t="n">
        <v>76.34</v>
      </c>
      <c r="Q40" t="n">
        <v>198.06</v>
      </c>
      <c r="R40" t="n">
        <v>31.27</v>
      </c>
      <c r="S40" t="n">
        <v>21.27</v>
      </c>
      <c r="T40" t="n">
        <v>2288.95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201.4246669085269</v>
      </c>
      <c r="AB40" t="n">
        <v>275.5981154932649</v>
      </c>
      <c r="AC40" t="n">
        <v>249.2954181550529</v>
      </c>
      <c r="AD40" t="n">
        <v>201424.6669085269</v>
      </c>
      <c r="AE40" t="n">
        <v>275598.1154932649</v>
      </c>
      <c r="AF40" t="n">
        <v>4.256109867142462e-06</v>
      </c>
      <c r="AG40" t="n">
        <v>8.984375</v>
      </c>
      <c r="AH40" t="n">
        <v>249295.4181550529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9.658200000000001</v>
      </c>
      <c r="E41" t="n">
        <v>10.35</v>
      </c>
      <c r="F41" t="n">
        <v>7.98</v>
      </c>
      <c r="G41" t="n">
        <v>68.43000000000001</v>
      </c>
      <c r="H41" t="n">
        <v>1.3</v>
      </c>
      <c r="I41" t="n">
        <v>7</v>
      </c>
      <c r="J41" t="n">
        <v>146.45</v>
      </c>
      <c r="K41" t="n">
        <v>46.47</v>
      </c>
      <c r="L41" t="n">
        <v>10.75</v>
      </c>
      <c r="M41" t="n">
        <v>5</v>
      </c>
      <c r="N41" t="n">
        <v>24.24</v>
      </c>
      <c r="O41" t="n">
        <v>18296.48</v>
      </c>
      <c r="P41" t="n">
        <v>75.83</v>
      </c>
      <c r="Q41" t="n">
        <v>198.05</v>
      </c>
      <c r="R41" t="n">
        <v>31.39</v>
      </c>
      <c r="S41" t="n">
        <v>21.27</v>
      </c>
      <c r="T41" t="n">
        <v>2346.29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201.1456343228667</v>
      </c>
      <c r="AB41" t="n">
        <v>275.216330799516</v>
      </c>
      <c r="AC41" t="n">
        <v>248.9500704566371</v>
      </c>
      <c r="AD41" t="n">
        <v>201145.6343228667</v>
      </c>
      <c r="AE41" t="n">
        <v>275216.3307995159</v>
      </c>
      <c r="AF41" t="n">
        <v>4.255537069085908e-06</v>
      </c>
      <c r="AG41" t="n">
        <v>8.984375</v>
      </c>
      <c r="AH41" t="n">
        <v>248950.0704566371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9.7326</v>
      </c>
      <c r="E42" t="n">
        <v>10.27</v>
      </c>
      <c r="F42" t="n">
        <v>7.93</v>
      </c>
      <c r="G42" t="n">
        <v>79.31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74.92</v>
      </c>
      <c r="Q42" t="n">
        <v>198.05</v>
      </c>
      <c r="R42" t="n">
        <v>29.53</v>
      </c>
      <c r="S42" t="n">
        <v>21.27</v>
      </c>
      <c r="T42" t="n">
        <v>1421.69</v>
      </c>
      <c r="U42" t="n">
        <v>0.72</v>
      </c>
      <c r="V42" t="n">
        <v>0.77</v>
      </c>
      <c r="W42" t="n">
        <v>0.12</v>
      </c>
      <c r="X42" t="n">
        <v>0.08</v>
      </c>
      <c r="Y42" t="n">
        <v>1</v>
      </c>
      <c r="Z42" t="n">
        <v>10</v>
      </c>
      <c r="AA42" t="n">
        <v>200.0485265839075</v>
      </c>
      <c r="AB42" t="n">
        <v>273.7152195900953</v>
      </c>
      <c r="AC42" t="n">
        <v>247.5922231942203</v>
      </c>
      <c r="AD42" t="n">
        <v>200048.5265839075</v>
      </c>
      <c r="AE42" t="n">
        <v>273715.2195900953</v>
      </c>
      <c r="AF42" t="n">
        <v>4.288318742476393e-06</v>
      </c>
      <c r="AG42" t="n">
        <v>8.914930555555555</v>
      </c>
      <c r="AH42" t="n">
        <v>247592.2231942203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9.709300000000001</v>
      </c>
      <c r="E43" t="n">
        <v>10.3</v>
      </c>
      <c r="F43" t="n">
        <v>7.96</v>
      </c>
      <c r="G43" t="n">
        <v>79.56</v>
      </c>
      <c r="H43" t="n">
        <v>1.35</v>
      </c>
      <c r="I43" t="n">
        <v>6</v>
      </c>
      <c r="J43" t="n">
        <v>147.14</v>
      </c>
      <c r="K43" t="n">
        <v>46.47</v>
      </c>
      <c r="L43" t="n">
        <v>11.25</v>
      </c>
      <c r="M43" t="n">
        <v>4</v>
      </c>
      <c r="N43" t="n">
        <v>24.43</v>
      </c>
      <c r="O43" t="n">
        <v>18381.53</v>
      </c>
      <c r="P43" t="n">
        <v>75.27</v>
      </c>
      <c r="Q43" t="n">
        <v>198.05</v>
      </c>
      <c r="R43" t="n">
        <v>30.57</v>
      </c>
      <c r="S43" t="n">
        <v>21.27</v>
      </c>
      <c r="T43" t="n">
        <v>1942.48</v>
      </c>
      <c r="U43" t="n">
        <v>0.7</v>
      </c>
      <c r="V43" t="n">
        <v>0.76</v>
      </c>
      <c r="W43" t="n">
        <v>0.12</v>
      </c>
      <c r="X43" t="n">
        <v>0.1</v>
      </c>
      <c r="Y43" t="n">
        <v>1</v>
      </c>
      <c r="Z43" t="n">
        <v>10</v>
      </c>
      <c r="AA43" t="n">
        <v>200.4604859169742</v>
      </c>
      <c r="AB43" t="n">
        <v>274.2788805239599</v>
      </c>
      <c r="AC43" t="n">
        <v>248.1020891196601</v>
      </c>
      <c r="AD43" t="n">
        <v>200460.4859169742</v>
      </c>
      <c r="AE43" t="n">
        <v>274278.8805239599</v>
      </c>
      <c r="AF43" t="n">
        <v>4.278052438847385e-06</v>
      </c>
      <c r="AG43" t="n">
        <v>8.940972222222221</v>
      </c>
      <c r="AH43" t="n">
        <v>248102.0891196601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9.712400000000001</v>
      </c>
      <c r="E44" t="n">
        <v>10.3</v>
      </c>
      <c r="F44" t="n">
        <v>7.95</v>
      </c>
      <c r="G44" t="n">
        <v>79.53</v>
      </c>
      <c r="H44" t="n">
        <v>1.38</v>
      </c>
      <c r="I44" t="n">
        <v>6</v>
      </c>
      <c r="J44" t="n">
        <v>147.49</v>
      </c>
      <c r="K44" t="n">
        <v>46.47</v>
      </c>
      <c r="L44" t="n">
        <v>11.5</v>
      </c>
      <c r="M44" t="n">
        <v>4</v>
      </c>
      <c r="N44" t="n">
        <v>24.52</v>
      </c>
      <c r="O44" t="n">
        <v>18424.11</v>
      </c>
      <c r="P44" t="n">
        <v>75.17</v>
      </c>
      <c r="Q44" t="n">
        <v>198.05</v>
      </c>
      <c r="R44" t="n">
        <v>30.38</v>
      </c>
      <c r="S44" t="n">
        <v>21.27</v>
      </c>
      <c r="T44" t="n">
        <v>1845.64</v>
      </c>
      <c r="U44" t="n">
        <v>0.7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200.3614890779048</v>
      </c>
      <c r="AB44" t="n">
        <v>274.143428681313</v>
      </c>
      <c r="AC44" t="n">
        <v>247.9795646107675</v>
      </c>
      <c r="AD44" t="n">
        <v>200361.4890779048</v>
      </c>
      <c r="AE44" t="n">
        <v>274143.4286813129</v>
      </c>
      <c r="AF44" t="n">
        <v>4.279418341905321e-06</v>
      </c>
      <c r="AG44" t="n">
        <v>8.940972222222221</v>
      </c>
      <c r="AH44" t="n">
        <v>247979.5646107675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9.705299999999999</v>
      </c>
      <c r="E45" t="n">
        <v>10.3</v>
      </c>
      <c r="F45" t="n">
        <v>7.96</v>
      </c>
      <c r="G45" t="n">
        <v>79.59999999999999</v>
      </c>
      <c r="H45" t="n">
        <v>1.41</v>
      </c>
      <c r="I45" t="n">
        <v>6</v>
      </c>
      <c r="J45" t="n">
        <v>147.83</v>
      </c>
      <c r="K45" t="n">
        <v>46.47</v>
      </c>
      <c r="L45" t="n">
        <v>11.75</v>
      </c>
      <c r="M45" t="n">
        <v>4</v>
      </c>
      <c r="N45" t="n">
        <v>24.62</v>
      </c>
      <c r="O45" t="n">
        <v>18466.71</v>
      </c>
      <c r="P45" t="n">
        <v>75.11</v>
      </c>
      <c r="Q45" t="n">
        <v>198.05</v>
      </c>
      <c r="R45" t="n">
        <v>30.6</v>
      </c>
      <c r="S45" t="n">
        <v>21.27</v>
      </c>
      <c r="T45" t="n">
        <v>1959.51</v>
      </c>
      <c r="U45" t="n">
        <v>0.6899999999999999</v>
      </c>
      <c r="V45" t="n">
        <v>0.76</v>
      </c>
      <c r="W45" t="n">
        <v>0.12</v>
      </c>
      <c r="X45" t="n">
        <v>0.11</v>
      </c>
      <c r="Y45" t="n">
        <v>1</v>
      </c>
      <c r="Z45" t="n">
        <v>10</v>
      </c>
      <c r="AA45" t="n">
        <v>200.3958776242984</v>
      </c>
      <c r="AB45" t="n">
        <v>274.1904806076042</v>
      </c>
      <c r="AC45" t="n">
        <v>248.0221259672513</v>
      </c>
      <c r="AD45" t="n">
        <v>200395.8776242984</v>
      </c>
      <c r="AE45" t="n">
        <v>274190.4806076042</v>
      </c>
      <c r="AF45" t="n">
        <v>4.276289983288756e-06</v>
      </c>
      <c r="AG45" t="n">
        <v>8.940972222222221</v>
      </c>
      <c r="AH45" t="n">
        <v>248022.1259672513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9.704599999999999</v>
      </c>
      <c r="E46" t="n">
        <v>10.3</v>
      </c>
      <c r="F46" t="n">
        <v>7.96</v>
      </c>
      <c r="G46" t="n">
        <v>79.61</v>
      </c>
      <c r="H46" t="n">
        <v>1.43</v>
      </c>
      <c r="I46" t="n">
        <v>6</v>
      </c>
      <c r="J46" t="n">
        <v>148.18</v>
      </c>
      <c r="K46" t="n">
        <v>46.47</v>
      </c>
      <c r="L46" t="n">
        <v>12</v>
      </c>
      <c r="M46" t="n">
        <v>4</v>
      </c>
      <c r="N46" t="n">
        <v>24.71</v>
      </c>
      <c r="O46" t="n">
        <v>18509.36</v>
      </c>
      <c r="P46" t="n">
        <v>74.78</v>
      </c>
      <c r="Q46" t="n">
        <v>198.08</v>
      </c>
      <c r="R46" t="n">
        <v>30.67</v>
      </c>
      <c r="S46" t="n">
        <v>21.27</v>
      </c>
      <c r="T46" t="n">
        <v>1993.78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200.2152159572503</v>
      </c>
      <c r="AB46" t="n">
        <v>273.9432913445189</v>
      </c>
      <c r="AC46" t="n">
        <v>247.7985281005024</v>
      </c>
      <c r="AD46" t="n">
        <v>200215.2159572503</v>
      </c>
      <c r="AE46" t="n">
        <v>273943.2913445188</v>
      </c>
      <c r="AF46" t="n">
        <v>4.275981553565996e-06</v>
      </c>
      <c r="AG46" t="n">
        <v>8.940972222222221</v>
      </c>
      <c r="AH46" t="n">
        <v>247798.5281005024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9.7166</v>
      </c>
      <c r="E47" t="n">
        <v>10.29</v>
      </c>
      <c r="F47" t="n">
        <v>7.95</v>
      </c>
      <c r="G47" t="n">
        <v>79.48</v>
      </c>
      <c r="H47" t="n">
        <v>1.46</v>
      </c>
      <c r="I47" t="n">
        <v>6</v>
      </c>
      <c r="J47" t="n">
        <v>148.52</v>
      </c>
      <c r="K47" t="n">
        <v>46.47</v>
      </c>
      <c r="L47" t="n">
        <v>12.25</v>
      </c>
      <c r="M47" t="n">
        <v>4</v>
      </c>
      <c r="N47" t="n">
        <v>24.81</v>
      </c>
      <c r="O47" t="n">
        <v>18552.03</v>
      </c>
      <c r="P47" t="n">
        <v>74.34</v>
      </c>
      <c r="Q47" t="n">
        <v>198.05</v>
      </c>
      <c r="R47" t="n">
        <v>30.15</v>
      </c>
      <c r="S47" t="n">
        <v>21.27</v>
      </c>
      <c r="T47" t="n">
        <v>1731.45</v>
      </c>
      <c r="U47" t="n">
        <v>0.71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199.8703436302123</v>
      </c>
      <c r="AB47" t="n">
        <v>273.4714218119725</v>
      </c>
      <c r="AC47" t="n">
        <v>247.3716931338691</v>
      </c>
      <c r="AD47" t="n">
        <v>199870.3436302124</v>
      </c>
      <c r="AE47" t="n">
        <v>273471.4218119725</v>
      </c>
      <c r="AF47" t="n">
        <v>4.281268920241881e-06</v>
      </c>
      <c r="AG47" t="n">
        <v>8.932291666666666</v>
      </c>
      <c r="AH47" t="n">
        <v>247371.6931338692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9.720000000000001</v>
      </c>
      <c r="E48" t="n">
        <v>10.29</v>
      </c>
      <c r="F48" t="n">
        <v>7.94</v>
      </c>
      <c r="G48" t="n">
        <v>79.44</v>
      </c>
      <c r="H48" t="n">
        <v>1.49</v>
      </c>
      <c r="I48" t="n">
        <v>6</v>
      </c>
      <c r="J48" t="n">
        <v>148.87</v>
      </c>
      <c r="K48" t="n">
        <v>46.47</v>
      </c>
      <c r="L48" t="n">
        <v>12.5</v>
      </c>
      <c r="M48" t="n">
        <v>4</v>
      </c>
      <c r="N48" t="n">
        <v>24.9</v>
      </c>
      <c r="O48" t="n">
        <v>18594.74</v>
      </c>
      <c r="P48" t="n">
        <v>73.75</v>
      </c>
      <c r="Q48" t="n">
        <v>198.05</v>
      </c>
      <c r="R48" t="n">
        <v>30.15</v>
      </c>
      <c r="S48" t="n">
        <v>21.27</v>
      </c>
      <c r="T48" t="n">
        <v>1731.25</v>
      </c>
      <c r="U48" t="n">
        <v>0.71</v>
      </c>
      <c r="V48" t="n">
        <v>0.76</v>
      </c>
      <c r="W48" t="n">
        <v>0.12</v>
      </c>
      <c r="X48" t="n">
        <v>0.09</v>
      </c>
      <c r="Y48" t="n">
        <v>1</v>
      </c>
      <c r="Z48" t="n">
        <v>10</v>
      </c>
      <c r="AA48" t="n">
        <v>199.4954130333093</v>
      </c>
      <c r="AB48" t="n">
        <v>272.9584252285194</v>
      </c>
      <c r="AC48" t="n">
        <v>246.9076562243454</v>
      </c>
      <c r="AD48" t="n">
        <v>199495.4130333093</v>
      </c>
      <c r="AE48" t="n">
        <v>272958.4252285194</v>
      </c>
      <c r="AF48" t="n">
        <v>4.282767007466715e-06</v>
      </c>
      <c r="AG48" t="n">
        <v>8.932291666666666</v>
      </c>
      <c r="AH48" t="n">
        <v>246907.6562243454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9.705299999999999</v>
      </c>
      <c r="E49" t="n">
        <v>10.3</v>
      </c>
      <c r="F49" t="n">
        <v>7.96</v>
      </c>
      <c r="G49" t="n">
        <v>79.59999999999999</v>
      </c>
      <c r="H49" t="n">
        <v>1.51</v>
      </c>
      <c r="I49" t="n">
        <v>6</v>
      </c>
      <c r="J49" t="n">
        <v>149.22</v>
      </c>
      <c r="K49" t="n">
        <v>46.47</v>
      </c>
      <c r="L49" t="n">
        <v>12.75</v>
      </c>
      <c r="M49" t="n">
        <v>4</v>
      </c>
      <c r="N49" t="n">
        <v>25</v>
      </c>
      <c r="O49" t="n">
        <v>18637.48</v>
      </c>
      <c r="P49" t="n">
        <v>73.39</v>
      </c>
      <c r="Q49" t="n">
        <v>198.05</v>
      </c>
      <c r="R49" t="n">
        <v>30.64</v>
      </c>
      <c r="S49" t="n">
        <v>21.27</v>
      </c>
      <c r="T49" t="n">
        <v>1979.75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199.4314387367659</v>
      </c>
      <c r="AB49" t="n">
        <v>272.8708927736421</v>
      </c>
      <c r="AC49" t="n">
        <v>246.828477744109</v>
      </c>
      <c r="AD49" t="n">
        <v>199431.4387367659</v>
      </c>
      <c r="AE49" t="n">
        <v>272870.8927736421</v>
      </c>
      <c r="AF49" t="n">
        <v>4.276289983288756e-06</v>
      </c>
      <c r="AG49" t="n">
        <v>8.940972222222221</v>
      </c>
      <c r="AH49" t="n">
        <v>246828.477744109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9.7484</v>
      </c>
      <c r="E50" t="n">
        <v>10.26</v>
      </c>
      <c r="F50" t="n">
        <v>7.94</v>
      </c>
      <c r="G50" t="n">
        <v>95.3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3</v>
      </c>
      <c r="N50" t="n">
        <v>25.1</v>
      </c>
      <c r="O50" t="n">
        <v>18680.25</v>
      </c>
      <c r="P50" t="n">
        <v>72.40000000000001</v>
      </c>
      <c r="Q50" t="n">
        <v>198.05</v>
      </c>
      <c r="R50" t="n">
        <v>30.04</v>
      </c>
      <c r="S50" t="n">
        <v>21.27</v>
      </c>
      <c r="T50" t="n">
        <v>1682.61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198.5671277145979</v>
      </c>
      <c r="AB50" t="n">
        <v>271.6883043024013</v>
      </c>
      <c r="AC50" t="n">
        <v>245.7587538567896</v>
      </c>
      <c r="AD50" t="n">
        <v>198567.1277145979</v>
      </c>
      <c r="AE50" t="n">
        <v>271688.3043024013</v>
      </c>
      <c r="AF50" t="n">
        <v>4.295280441932975e-06</v>
      </c>
      <c r="AG50" t="n">
        <v>8.90625</v>
      </c>
      <c r="AH50" t="n">
        <v>245758.7538567896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9.761699999999999</v>
      </c>
      <c r="E51" t="n">
        <v>10.24</v>
      </c>
      <c r="F51" t="n">
        <v>7.93</v>
      </c>
      <c r="G51" t="n">
        <v>95.13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3</v>
      </c>
      <c r="N51" t="n">
        <v>25.19</v>
      </c>
      <c r="O51" t="n">
        <v>18723.06</v>
      </c>
      <c r="P51" t="n">
        <v>72.22</v>
      </c>
      <c r="Q51" t="n">
        <v>198.05</v>
      </c>
      <c r="R51" t="n">
        <v>29.58</v>
      </c>
      <c r="S51" t="n">
        <v>21.27</v>
      </c>
      <c r="T51" t="n">
        <v>1452.48</v>
      </c>
      <c r="U51" t="n">
        <v>0.72</v>
      </c>
      <c r="V51" t="n">
        <v>0.77</v>
      </c>
      <c r="W51" t="n">
        <v>0.12</v>
      </c>
      <c r="X51" t="n">
        <v>0.07000000000000001</v>
      </c>
      <c r="Y51" t="n">
        <v>1</v>
      </c>
      <c r="Z51" t="n">
        <v>10</v>
      </c>
      <c r="AA51" t="n">
        <v>198.3629592074782</v>
      </c>
      <c r="AB51" t="n">
        <v>271.4089519436815</v>
      </c>
      <c r="AC51" t="n">
        <v>245.5060624951125</v>
      </c>
      <c r="AD51" t="n">
        <v>198362.9592074782</v>
      </c>
      <c r="AE51" t="n">
        <v>271408.9519436815</v>
      </c>
      <c r="AF51" t="n">
        <v>4.301140606665414e-06</v>
      </c>
      <c r="AG51" t="n">
        <v>8.888888888888889</v>
      </c>
      <c r="AH51" t="n">
        <v>245506.0624951125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9.768800000000001</v>
      </c>
      <c r="E52" t="n">
        <v>10.24</v>
      </c>
      <c r="F52" t="n">
        <v>7.92</v>
      </c>
      <c r="G52" t="n">
        <v>95.04000000000001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3</v>
      </c>
      <c r="N52" t="n">
        <v>25.29</v>
      </c>
      <c r="O52" t="n">
        <v>18765.9</v>
      </c>
      <c r="P52" t="n">
        <v>72.19</v>
      </c>
      <c r="Q52" t="n">
        <v>198.05</v>
      </c>
      <c r="R52" t="n">
        <v>29.21</v>
      </c>
      <c r="S52" t="n">
        <v>21.27</v>
      </c>
      <c r="T52" t="n">
        <v>1269.18</v>
      </c>
      <c r="U52" t="n">
        <v>0.73</v>
      </c>
      <c r="V52" t="n">
        <v>0.77</v>
      </c>
      <c r="W52" t="n">
        <v>0.12</v>
      </c>
      <c r="X52" t="n">
        <v>0.07000000000000001</v>
      </c>
      <c r="Y52" t="n">
        <v>1</v>
      </c>
      <c r="Z52" t="n">
        <v>10</v>
      </c>
      <c r="AA52" t="n">
        <v>198.2801099457204</v>
      </c>
      <c r="AB52" t="n">
        <v>271.2955939286929</v>
      </c>
      <c r="AC52" t="n">
        <v>245.4035232099754</v>
      </c>
      <c r="AD52" t="n">
        <v>198280.1099457204</v>
      </c>
      <c r="AE52" t="n">
        <v>271295.5939286929</v>
      </c>
      <c r="AF52" t="n">
        <v>4.30426896528198e-06</v>
      </c>
      <c r="AG52" t="n">
        <v>8.888888888888889</v>
      </c>
      <c r="AH52" t="n">
        <v>245403.5232099755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9.761100000000001</v>
      </c>
      <c r="E53" t="n">
        <v>10.24</v>
      </c>
      <c r="F53" t="n">
        <v>7.93</v>
      </c>
      <c r="G53" t="n">
        <v>95.14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3</v>
      </c>
      <c r="N53" t="n">
        <v>25.39</v>
      </c>
      <c r="O53" t="n">
        <v>18808.78</v>
      </c>
      <c r="P53" t="n">
        <v>72.36</v>
      </c>
      <c r="Q53" t="n">
        <v>198.05</v>
      </c>
      <c r="R53" t="n">
        <v>29.64</v>
      </c>
      <c r="S53" t="n">
        <v>21.27</v>
      </c>
      <c r="T53" t="n">
        <v>1480.56</v>
      </c>
      <c r="U53" t="n">
        <v>0.72</v>
      </c>
      <c r="V53" t="n">
        <v>0.77</v>
      </c>
      <c r="W53" t="n">
        <v>0.11</v>
      </c>
      <c r="X53" t="n">
        <v>0.08</v>
      </c>
      <c r="Y53" t="n">
        <v>1</v>
      </c>
      <c r="Z53" t="n">
        <v>10</v>
      </c>
      <c r="AA53" t="n">
        <v>198.444626873983</v>
      </c>
      <c r="AB53" t="n">
        <v>271.5206932479163</v>
      </c>
      <c r="AC53" t="n">
        <v>245.6071393661011</v>
      </c>
      <c r="AD53" t="n">
        <v>198444.626873983</v>
      </c>
      <c r="AE53" t="n">
        <v>271520.6932479163</v>
      </c>
      <c r="AF53" t="n">
        <v>4.30087623833162e-06</v>
      </c>
      <c r="AG53" t="n">
        <v>8.888888888888889</v>
      </c>
      <c r="AH53" t="n">
        <v>245607.1393661011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9.754799999999999</v>
      </c>
      <c r="E54" t="n">
        <v>10.25</v>
      </c>
      <c r="F54" t="n">
        <v>7.93</v>
      </c>
      <c r="G54" t="n">
        <v>95.22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3</v>
      </c>
      <c r="N54" t="n">
        <v>25.49</v>
      </c>
      <c r="O54" t="n">
        <v>18851.69</v>
      </c>
      <c r="P54" t="n">
        <v>72.28</v>
      </c>
      <c r="Q54" t="n">
        <v>198.06</v>
      </c>
      <c r="R54" t="n">
        <v>29.79</v>
      </c>
      <c r="S54" t="n">
        <v>21.27</v>
      </c>
      <c r="T54" t="n">
        <v>1557.71</v>
      </c>
      <c r="U54" t="n">
        <v>0.71</v>
      </c>
      <c r="V54" t="n">
        <v>0.77</v>
      </c>
      <c r="W54" t="n">
        <v>0.12</v>
      </c>
      <c r="X54" t="n">
        <v>0.08</v>
      </c>
      <c r="Y54" t="n">
        <v>1</v>
      </c>
      <c r="Z54" t="n">
        <v>10</v>
      </c>
      <c r="AA54" t="n">
        <v>198.438037754008</v>
      </c>
      <c r="AB54" t="n">
        <v>271.5116777232752</v>
      </c>
      <c r="AC54" t="n">
        <v>245.5989842704783</v>
      </c>
      <c r="AD54" t="n">
        <v>198438.037754008</v>
      </c>
      <c r="AE54" t="n">
        <v>271511.6777232751</v>
      </c>
      <c r="AF54" t="n">
        <v>4.298100370826781e-06</v>
      </c>
      <c r="AG54" t="n">
        <v>8.897569444444445</v>
      </c>
      <c r="AH54" t="n">
        <v>245598.9842704783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9.7484</v>
      </c>
      <c r="E55" t="n">
        <v>10.26</v>
      </c>
      <c r="F55" t="n">
        <v>7.94</v>
      </c>
      <c r="G55" t="n">
        <v>95.3</v>
      </c>
      <c r="H55" t="n">
        <v>1.67</v>
      </c>
      <c r="I55" t="n">
        <v>5</v>
      </c>
      <c r="J55" t="n">
        <v>151.3</v>
      </c>
      <c r="K55" t="n">
        <v>46.47</v>
      </c>
      <c r="L55" t="n">
        <v>14.25</v>
      </c>
      <c r="M55" t="n">
        <v>3</v>
      </c>
      <c r="N55" t="n">
        <v>25.59</v>
      </c>
      <c r="O55" t="n">
        <v>18894.63</v>
      </c>
      <c r="P55" t="n">
        <v>72.15000000000001</v>
      </c>
      <c r="Q55" t="n">
        <v>198.05</v>
      </c>
      <c r="R55" t="n">
        <v>30.09</v>
      </c>
      <c r="S55" t="n">
        <v>21.27</v>
      </c>
      <c r="T55" t="n">
        <v>1708.82</v>
      </c>
      <c r="U55" t="n">
        <v>0.71</v>
      </c>
      <c r="V55" t="n">
        <v>0.76</v>
      </c>
      <c r="W55" t="n">
        <v>0.12</v>
      </c>
      <c r="X55" t="n">
        <v>0.09</v>
      </c>
      <c r="Y55" t="n">
        <v>1</v>
      </c>
      <c r="Z55" t="n">
        <v>10</v>
      </c>
      <c r="AA55" t="n">
        <v>198.4275674132418</v>
      </c>
      <c r="AB55" t="n">
        <v>271.49735174112</v>
      </c>
      <c r="AC55" t="n">
        <v>245.5860255399534</v>
      </c>
      <c r="AD55" t="n">
        <v>198427.5674132418</v>
      </c>
      <c r="AE55" t="n">
        <v>271497.35174112</v>
      </c>
      <c r="AF55" t="n">
        <v>4.295280441932975e-06</v>
      </c>
      <c r="AG55" t="n">
        <v>8.90625</v>
      </c>
      <c r="AH55" t="n">
        <v>245586.0255399534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9.7593</v>
      </c>
      <c r="E56" t="n">
        <v>10.25</v>
      </c>
      <c r="F56" t="n">
        <v>7.93</v>
      </c>
      <c r="G56" t="n">
        <v>95.16</v>
      </c>
      <c r="H56" t="n">
        <v>1.69</v>
      </c>
      <c r="I56" t="n">
        <v>5</v>
      </c>
      <c r="J56" t="n">
        <v>151.65</v>
      </c>
      <c r="K56" t="n">
        <v>46.47</v>
      </c>
      <c r="L56" t="n">
        <v>14.5</v>
      </c>
      <c r="M56" t="n">
        <v>3</v>
      </c>
      <c r="N56" t="n">
        <v>25.68</v>
      </c>
      <c r="O56" t="n">
        <v>18937.61</v>
      </c>
      <c r="P56" t="n">
        <v>72.02</v>
      </c>
      <c r="Q56" t="n">
        <v>198.05</v>
      </c>
      <c r="R56" t="n">
        <v>29.61</v>
      </c>
      <c r="S56" t="n">
        <v>21.27</v>
      </c>
      <c r="T56" t="n">
        <v>1467.24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198.265900660983</v>
      </c>
      <c r="AB56" t="n">
        <v>271.2761521584459</v>
      </c>
      <c r="AC56" t="n">
        <v>245.3859369349941</v>
      </c>
      <c r="AD56" t="n">
        <v>198265.9006609831</v>
      </c>
      <c r="AE56" t="n">
        <v>271276.1521584459</v>
      </c>
      <c r="AF56" t="n">
        <v>4.300083133330237e-06</v>
      </c>
      <c r="AG56" t="n">
        <v>8.897569444444445</v>
      </c>
      <c r="AH56" t="n">
        <v>245385.9369349941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9.767200000000001</v>
      </c>
      <c r="E57" t="n">
        <v>10.24</v>
      </c>
      <c r="F57" t="n">
        <v>7.92</v>
      </c>
      <c r="G57" t="n">
        <v>95.06</v>
      </c>
      <c r="H57" t="n">
        <v>1.72</v>
      </c>
      <c r="I57" t="n">
        <v>5</v>
      </c>
      <c r="J57" t="n">
        <v>152</v>
      </c>
      <c r="K57" t="n">
        <v>46.47</v>
      </c>
      <c r="L57" t="n">
        <v>14.75</v>
      </c>
      <c r="M57" t="n">
        <v>3</v>
      </c>
      <c r="N57" t="n">
        <v>25.78</v>
      </c>
      <c r="O57" t="n">
        <v>18980.62</v>
      </c>
      <c r="P57" t="n">
        <v>71.56</v>
      </c>
      <c r="Q57" t="n">
        <v>198.05</v>
      </c>
      <c r="R57" t="n">
        <v>29.38</v>
      </c>
      <c r="S57" t="n">
        <v>21.27</v>
      </c>
      <c r="T57" t="n">
        <v>1354.26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197.9387168857221</v>
      </c>
      <c r="AB57" t="n">
        <v>270.8284848828047</v>
      </c>
      <c r="AC57" t="n">
        <v>244.980994395835</v>
      </c>
      <c r="AD57" t="n">
        <v>197938.7168857221</v>
      </c>
      <c r="AE57" t="n">
        <v>270828.4848828047</v>
      </c>
      <c r="AF57" t="n">
        <v>4.303563983058529e-06</v>
      </c>
      <c r="AG57" t="n">
        <v>8.888888888888889</v>
      </c>
      <c r="AH57" t="n">
        <v>244980.994395835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9.7484</v>
      </c>
      <c r="E58" t="n">
        <v>10.26</v>
      </c>
      <c r="F58" t="n">
        <v>7.94</v>
      </c>
      <c r="G58" t="n">
        <v>95.3</v>
      </c>
      <c r="H58" t="n">
        <v>1.74</v>
      </c>
      <c r="I58" t="n">
        <v>5</v>
      </c>
      <c r="J58" t="n">
        <v>152.35</v>
      </c>
      <c r="K58" t="n">
        <v>46.47</v>
      </c>
      <c r="L58" t="n">
        <v>15</v>
      </c>
      <c r="M58" t="n">
        <v>3</v>
      </c>
      <c r="N58" t="n">
        <v>25.88</v>
      </c>
      <c r="O58" t="n">
        <v>19023.66</v>
      </c>
      <c r="P58" t="n">
        <v>71.34999999999999</v>
      </c>
      <c r="Q58" t="n">
        <v>198.06</v>
      </c>
      <c r="R58" t="n">
        <v>30.14</v>
      </c>
      <c r="S58" t="n">
        <v>21.27</v>
      </c>
      <c r="T58" t="n">
        <v>1731.71</v>
      </c>
      <c r="U58" t="n">
        <v>0.71</v>
      </c>
      <c r="V58" t="n">
        <v>0.76</v>
      </c>
      <c r="W58" t="n">
        <v>0.11</v>
      </c>
      <c r="X58" t="n">
        <v>0.09</v>
      </c>
      <c r="Y58" t="n">
        <v>1</v>
      </c>
      <c r="Z58" t="n">
        <v>10</v>
      </c>
      <c r="AA58" t="n">
        <v>197.9809744489023</v>
      </c>
      <c r="AB58" t="n">
        <v>270.8863035450199</v>
      </c>
      <c r="AC58" t="n">
        <v>245.0332949260774</v>
      </c>
      <c r="AD58" t="n">
        <v>197980.9744489024</v>
      </c>
      <c r="AE58" t="n">
        <v>270886.3035450199</v>
      </c>
      <c r="AF58" t="n">
        <v>4.295280441932975e-06</v>
      </c>
      <c r="AG58" t="n">
        <v>8.90625</v>
      </c>
      <c r="AH58" t="n">
        <v>245033.2949260774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9.7529</v>
      </c>
      <c r="E59" t="n">
        <v>10.25</v>
      </c>
      <c r="F59" t="n">
        <v>7.94</v>
      </c>
      <c r="G59" t="n">
        <v>95.23999999999999</v>
      </c>
      <c r="H59" t="n">
        <v>1.77</v>
      </c>
      <c r="I59" t="n">
        <v>5</v>
      </c>
      <c r="J59" t="n">
        <v>152.7</v>
      </c>
      <c r="K59" t="n">
        <v>46.47</v>
      </c>
      <c r="L59" t="n">
        <v>15.25</v>
      </c>
      <c r="M59" t="n">
        <v>3</v>
      </c>
      <c r="N59" t="n">
        <v>25.98</v>
      </c>
      <c r="O59" t="n">
        <v>19066.74</v>
      </c>
      <c r="P59" t="n">
        <v>70.73999999999999</v>
      </c>
      <c r="Q59" t="n">
        <v>198.05</v>
      </c>
      <c r="R59" t="n">
        <v>29.92</v>
      </c>
      <c r="S59" t="n">
        <v>21.27</v>
      </c>
      <c r="T59" t="n">
        <v>1621.78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197.6136410152035</v>
      </c>
      <c r="AB59" t="n">
        <v>270.3837017354261</v>
      </c>
      <c r="AC59" t="n">
        <v>244.578660727785</v>
      </c>
      <c r="AD59" t="n">
        <v>197613.6410152036</v>
      </c>
      <c r="AE59" t="n">
        <v>270383.7017354261</v>
      </c>
      <c r="AF59" t="n">
        <v>4.297263204436433e-06</v>
      </c>
      <c r="AG59" t="n">
        <v>8.897569444444445</v>
      </c>
      <c r="AH59" t="n">
        <v>244578.660727785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9.748699999999999</v>
      </c>
      <c r="E60" t="n">
        <v>10.26</v>
      </c>
      <c r="F60" t="n">
        <v>7.94</v>
      </c>
      <c r="G60" t="n">
        <v>95.3</v>
      </c>
      <c r="H60" t="n">
        <v>1.79</v>
      </c>
      <c r="I60" t="n">
        <v>5</v>
      </c>
      <c r="J60" t="n">
        <v>153.05</v>
      </c>
      <c r="K60" t="n">
        <v>46.47</v>
      </c>
      <c r="L60" t="n">
        <v>15.5</v>
      </c>
      <c r="M60" t="n">
        <v>1</v>
      </c>
      <c r="N60" t="n">
        <v>26.08</v>
      </c>
      <c r="O60" t="n">
        <v>19109.85</v>
      </c>
      <c r="P60" t="n">
        <v>70.66</v>
      </c>
      <c r="Q60" t="n">
        <v>198.05</v>
      </c>
      <c r="R60" t="n">
        <v>29.97</v>
      </c>
      <c r="S60" t="n">
        <v>21.27</v>
      </c>
      <c r="T60" t="n">
        <v>1648.85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197.5940015349911</v>
      </c>
      <c r="AB60" t="n">
        <v>270.3568301321668</v>
      </c>
      <c r="AC60" t="n">
        <v>244.5543537126262</v>
      </c>
      <c r="AD60" t="n">
        <v>197594.0015349911</v>
      </c>
      <c r="AE60" t="n">
        <v>270356.8301321668</v>
      </c>
      <c r="AF60" t="n">
        <v>4.295412626099872e-06</v>
      </c>
      <c r="AG60" t="n">
        <v>8.90625</v>
      </c>
      <c r="AH60" t="n">
        <v>244554.3537126262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9.7508</v>
      </c>
      <c r="E61" t="n">
        <v>10.26</v>
      </c>
      <c r="F61" t="n">
        <v>7.94</v>
      </c>
      <c r="G61" t="n">
        <v>95.27</v>
      </c>
      <c r="H61" t="n">
        <v>1.82</v>
      </c>
      <c r="I61" t="n">
        <v>5</v>
      </c>
      <c r="J61" t="n">
        <v>153.4</v>
      </c>
      <c r="K61" t="n">
        <v>46.47</v>
      </c>
      <c r="L61" t="n">
        <v>15.75</v>
      </c>
      <c r="M61" t="n">
        <v>1</v>
      </c>
      <c r="N61" t="n">
        <v>26.18</v>
      </c>
      <c r="O61" t="n">
        <v>19153</v>
      </c>
      <c r="P61" t="n">
        <v>70.51000000000001</v>
      </c>
      <c r="Q61" t="n">
        <v>198.05</v>
      </c>
      <c r="R61" t="n">
        <v>29.84</v>
      </c>
      <c r="S61" t="n">
        <v>21.27</v>
      </c>
      <c r="T61" t="n">
        <v>1584.52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197.4977836672838</v>
      </c>
      <c r="AB61" t="n">
        <v>270.225180600737</v>
      </c>
      <c r="AC61" t="n">
        <v>244.4352686277048</v>
      </c>
      <c r="AD61" t="n">
        <v>197497.7836672838</v>
      </c>
      <c r="AE61" t="n">
        <v>270225.180600737</v>
      </c>
      <c r="AF61" t="n">
        <v>4.296337915268152e-06</v>
      </c>
      <c r="AG61" t="n">
        <v>8.90625</v>
      </c>
      <c r="AH61" t="n">
        <v>244435.2686277048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9.7553</v>
      </c>
      <c r="E62" t="n">
        <v>10.25</v>
      </c>
      <c r="F62" t="n">
        <v>7.93</v>
      </c>
      <c r="G62" t="n">
        <v>95.20999999999999</v>
      </c>
      <c r="H62" t="n">
        <v>1.84</v>
      </c>
      <c r="I62" t="n">
        <v>5</v>
      </c>
      <c r="J62" t="n">
        <v>153.75</v>
      </c>
      <c r="K62" t="n">
        <v>46.47</v>
      </c>
      <c r="L62" t="n">
        <v>16</v>
      </c>
      <c r="M62" t="n">
        <v>1</v>
      </c>
      <c r="N62" t="n">
        <v>26.28</v>
      </c>
      <c r="O62" t="n">
        <v>19196.18</v>
      </c>
      <c r="P62" t="n">
        <v>70.33</v>
      </c>
      <c r="Q62" t="n">
        <v>198.05</v>
      </c>
      <c r="R62" t="n">
        <v>29.7</v>
      </c>
      <c r="S62" t="n">
        <v>21.27</v>
      </c>
      <c r="T62" t="n">
        <v>1511.36</v>
      </c>
      <c r="U62" t="n">
        <v>0.72</v>
      </c>
      <c r="V62" t="n">
        <v>0.77</v>
      </c>
      <c r="W62" t="n">
        <v>0.12</v>
      </c>
      <c r="X62" t="n">
        <v>0.08</v>
      </c>
      <c r="Y62" t="n">
        <v>1</v>
      </c>
      <c r="Z62" t="n">
        <v>10</v>
      </c>
      <c r="AA62" t="n">
        <v>197.3472187330693</v>
      </c>
      <c r="AB62" t="n">
        <v>270.0191710152887</v>
      </c>
      <c r="AC62" t="n">
        <v>244.2489203079553</v>
      </c>
      <c r="AD62" t="n">
        <v>197347.2187330693</v>
      </c>
      <c r="AE62" t="n">
        <v>270019.1710152887</v>
      </c>
      <c r="AF62" t="n">
        <v>4.298320677771609e-06</v>
      </c>
      <c r="AG62" t="n">
        <v>8.897569444444445</v>
      </c>
      <c r="AH62" t="n">
        <v>244248.9203079553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9.755800000000001</v>
      </c>
      <c r="E63" t="n">
        <v>10.25</v>
      </c>
      <c r="F63" t="n">
        <v>7.93</v>
      </c>
      <c r="G63" t="n">
        <v>95.20999999999999</v>
      </c>
      <c r="H63" t="n">
        <v>1.87</v>
      </c>
      <c r="I63" t="n">
        <v>5</v>
      </c>
      <c r="J63" t="n">
        <v>154.1</v>
      </c>
      <c r="K63" t="n">
        <v>46.47</v>
      </c>
      <c r="L63" t="n">
        <v>16.25</v>
      </c>
      <c r="M63" t="n">
        <v>1</v>
      </c>
      <c r="N63" t="n">
        <v>26.38</v>
      </c>
      <c r="O63" t="n">
        <v>19239.4</v>
      </c>
      <c r="P63" t="n">
        <v>70.19</v>
      </c>
      <c r="Q63" t="n">
        <v>198.05</v>
      </c>
      <c r="R63" t="n">
        <v>29.72</v>
      </c>
      <c r="S63" t="n">
        <v>21.27</v>
      </c>
      <c r="T63" t="n">
        <v>1523.76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197.2661616819553</v>
      </c>
      <c r="AB63" t="n">
        <v>269.9082651819699</v>
      </c>
      <c r="AC63" t="n">
        <v>244.1485991717111</v>
      </c>
      <c r="AD63" t="n">
        <v>197266.1616819553</v>
      </c>
      <c r="AE63" t="n">
        <v>269908.2651819699</v>
      </c>
      <c r="AF63" t="n">
        <v>4.298540984716437e-06</v>
      </c>
      <c r="AG63" t="n">
        <v>8.897569444444445</v>
      </c>
      <c r="AH63" t="n">
        <v>244148.5991717111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9.751899999999999</v>
      </c>
      <c r="E64" t="n">
        <v>10.25</v>
      </c>
      <c r="F64" t="n">
        <v>7.94</v>
      </c>
      <c r="G64" t="n">
        <v>95.26000000000001</v>
      </c>
      <c r="H64" t="n">
        <v>1.89</v>
      </c>
      <c r="I64" t="n">
        <v>5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70.13</v>
      </c>
      <c r="Q64" t="n">
        <v>198.05</v>
      </c>
      <c r="R64" t="n">
        <v>29.87</v>
      </c>
      <c r="S64" t="n">
        <v>21.27</v>
      </c>
      <c r="T64" t="n">
        <v>1599.59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197.2791909138085</v>
      </c>
      <c r="AB64" t="n">
        <v>269.9260923518005</v>
      </c>
      <c r="AC64" t="n">
        <v>244.1647249414737</v>
      </c>
      <c r="AD64" t="n">
        <v>197279.1909138085</v>
      </c>
      <c r="AE64" t="n">
        <v>269926.0923518005</v>
      </c>
      <c r="AF64" t="n">
        <v>4.296822590546774e-06</v>
      </c>
      <c r="AG64" t="n">
        <v>8.897569444444445</v>
      </c>
      <c r="AH64" t="n">
        <v>244164.7249414737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9.747400000000001</v>
      </c>
      <c r="E65" t="n">
        <v>10.26</v>
      </c>
      <c r="F65" t="n">
        <v>7.94</v>
      </c>
      <c r="G65" t="n">
        <v>95.31</v>
      </c>
      <c r="H65" t="n">
        <v>1.92</v>
      </c>
      <c r="I65" t="n">
        <v>5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70.02</v>
      </c>
      <c r="Q65" t="n">
        <v>198.05</v>
      </c>
      <c r="R65" t="n">
        <v>29.98</v>
      </c>
      <c r="S65" t="n">
        <v>21.27</v>
      </c>
      <c r="T65" t="n">
        <v>1654.41</v>
      </c>
      <c r="U65" t="n">
        <v>0.71</v>
      </c>
      <c r="V65" t="n">
        <v>0.76</v>
      </c>
      <c r="W65" t="n">
        <v>0.12</v>
      </c>
      <c r="X65" t="n">
        <v>0.09</v>
      </c>
      <c r="Y65" t="n">
        <v>1</v>
      </c>
      <c r="Z65" t="n">
        <v>10</v>
      </c>
      <c r="AA65" t="n">
        <v>197.2444327271539</v>
      </c>
      <c r="AB65" t="n">
        <v>269.8785346673967</v>
      </c>
      <c r="AC65" t="n">
        <v>244.1217060957217</v>
      </c>
      <c r="AD65" t="n">
        <v>197244.4327271539</v>
      </c>
      <c r="AE65" t="n">
        <v>269878.5346673967</v>
      </c>
      <c r="AF65" t="n">
        <v>4.294839828043318e-06</v>
      </c>
      <c r="AG65" t="n">
        <v>8.90625</v>
      </c>
      <c r="AH65" t="n">
        <v>244121.7060957217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9.753500000000001</v>
      </c>
      <c r="E66" t="n">
        <v>10.25</v>
      </c>
      <c r="F66" t="n">
        <v>7.94</v>
      </c>
      <c r="G66" t="n">
        <v>95.23999999999999</v>
      </c>
      <c r="H66" t="n">
        <v>1.94</v>
      </c>
      <c r="I66" t="n">
        <v>5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69.76000000000001</v>
      </c>
      <c r="Q66" t="n">
        <v>198.05</v>
      </c>
      <c r="R66" t="n">
        <v>29.77</v>
      </c>
      <c r="S66" t="n">
        <v>21.27</v>
      </c>
      <c r="T66" t="n">
        <v>1545.56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197.0632783900076</v>
      </c>
      <c r="AB66" t="n">
        <v>269.630671311348</v>
      </c>
      <c r="AC66" t="n">
        <v>243.8974984704958</v>
      </c>
      <c r="AD66" t="n">
        <v>197063.2783900076</v>
      </c>
      <c r="AE66" t="n">
        <v>269630.671311348</v>
      </c>
      <c r="AF66" t="n">
        <v>4.297527572770226e-06</v>
      </c>
      <c r="AG66" t="n">
        <v>8.897569444444445</v>
      </c>
      <c r="AH66" t="n">
        <v>243897.4984704958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9.754799999999999</v>
      </c>
      <c r="E67" t="n">
        <v>10.25</v>
      </c>
      <c r="F67" t="n">
        <v>7.93</v>
      </c>
      <c r="G67" t="n">
        <v>95.22</v>
      </c>
      <c r="H67" t="n">
        <v>1.96</v>
      </c>
      <c r="I67" t="n">
        <v>5</v>
      </c>
      <c r="J67" t="n">
        <v>155.5</v>
      </c>
      <c r="K67" t="n">
        <v>46.47</v>
      </c>
      <c r="L67" t="n">
        <v>17.25</v>
      </c>
      <c r="M67" t="n">
        <v>1</v>
      </c>
      <c r="N67" t="n">
        <v>26.79</v>
      </c>
      <c r="O67" t="n">
        <v>19412.61</v>
      </c>
      <c r="P67" t="n">
        <v>69.55</v>
      </c>
      <c r="Q67" t="n">
        <v>198.05</v>
      </c>
      <c r="R67" t="n">
        <v>29.72</v>
      </c>
      <c r="S67" t="n">
        <v>21.27</v>
      </c>
      <c r="T67" t="n">
        <v>1524.23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196.9150391391931</v>
      </c>
      <c r="AB67" t="n">
        <v>269.4278438285295</v>
      </c>
      <c r="AC67" t="n">
        <v>243.7140285579673</v>
      </c>
      <c r="AD67" t="n">
        <v>196915.0391391931</v>
      </c>
      <c r="AE67" t="n">
        <v>269427.8438285295</v>
      </c>
      <c r="AF67" t="n">
        <v>4.298100370826781e-06</v>
      </c>
      <c r="AG67" t="n">
        <v>8.897569444444445</v>
      </c>
      <c r="AH67" t="n">
        <v>243714.0285579673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9.754200000000001</v>
      </c>
      <c r="E68" t="n">
        <v>10.25</v>
      </c>
      <c r="F68" t="n">
        <v>7.94</v>
      </c>
      <c r="G68" t="n">
        <v>95.23</v>
      </c>
      <c r="H68" t="n">
        <v>1.99</v>
      </c>
      <c r="I68" t="n">
        <v>5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69.63</v>
      </c>
      <c r="Q68" t="n">
        <v>198.05</v>
      </c>
      <c r="R68" t="n">
        <v>29.73</v>
      </c>
      <c r="S68" t="n">
        <v>21.27</v>
      </c>
      <c r="T68" t="n">
        <v>1529.47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196.9866222923981</v>
      </c>
      <c r="AB68" t="n">
        <v>269.5257870567704</v>
      </c>
      <c r="AC68" t="n">
        <v>243.8026242219691</v>
      </c>
      <c r="AD68" t="n">
        <v>196986.6222923981</v>
      </c>
      <c r="AE68" t="n">
        <v>269525.7870567704</v>
      </c>
      <c r="AF68" t="n">
        <v>4.297836002492987e-06</v>
      </c>
      <c r="AG68" t="n">
        <v>8.897569444444445</v>
      </c>
      <c r="AH68" t="n">
        <v>243802.6242219691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10.37</v>
      </c>
      <c r="G2" t="n">
        <v>5.06</v>
      </c>
      <c r="H2" t="n">
        <v>0.07000000000000001</v>
      </c>
      <c r="I2" t="n">
        <v>123</v>
      </c>
      <c r="J2" t="n">
        <v>252.85</v>
      </c>
      <c r="K2" t="n">
        <v>59.19</v>
      </c>
      <c r="L2" t="n">
        <v>1</v>
      </c>
      <c r="M2" t="n">
        <v>121</v>
      </c>
      <c r="N2" t="n">
        <v>62.65</v>
      </c>
      <c r="O2" t="n">
        <v>31418.63</v>
      </c>
      <c r="P2" t="n">
        <v>170.07</v>
      </c>
      <c r="Q2" t="n">
        <v>198.13</v>
      </c>
      <c r="R2" t="n">
        <v>105.78</v>
      </c>
      <c r="S2" t="n">
        <v>21.27</v>
      </c>
      <c r="T2" t="n">
        <v>38965.4</v>
      </c>
      <c r="U2" t="n">
        <v>0.2</v>
      </c>
      <c r="V2" t="n">
        <v>0.59</v>
      </c>
      <c r="W2" t="n">
        <v>0.3</v>
      </c>
      <c r="X2" t="n">
        <v>2.51</v>
      </c>
      <c r="Y2" t="n">
        <v>1</v>
      </c>
      <c r="Z2" t="n">
        <v>10</v>
      </c>
      <c r="AA2" t="n">
        <v>522.2376997556778</v>
      </c>
      <c r="AB2" t="n">
        <v>714.5486603069862</v>
      </c>
      <c r="AC2" t="n">
        <v>646.3531390426301</v>
      </c>
      <c r="AD2" t="n">
        <v>522237.6997556778</v>
      </c>
      <c r="AE2" t="n">
        <v>714548.6603069862</v>
      </c>
      <c r="AF2" t="n">
        <v>1.916390838759033e-06</v>
      </c>
      <c r="AG2" t="n">
        <v>16.65798611111111</v>
      </c>
      <c r="AH2" t="n">
        <v>646353.1390426301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5.852</v>
      </c>
      <c r="E3" t="n">
        <v>17.09</v>
      </c>
      <c r="F3" t="n">
        <v>9.74</v>
      </c>
      <c r="G3" t="n">
        <v>6.28</v>
      </c>
      <c r="H3" t="n">
        <v>0.09</v>
      </c>
      <c r="I3" t="n">
        <v>93</v>
      </c>
      <c r="J3" t="n">
        <v>253.3</v>
      </c>
      <c r="K3" t="n">
        <v>59.19</v>
      </c>
      <c r="L3" t="n">
        <v>1.25</v>
      </c>
      <c r="M3" t="n">
        <v>91</v>
      </c>
      <c r="N3" t="n">
        <v>62.86</v>
      </c>
      <c r="O3" t="n">
        <v>31474.5</v>
      </c>
      <c r="P3" t="n">
        <v>159.52</v>
      </c>
      <c r="Q3" t="n">
        <v>198.11</v>
      </c>
      <c r="R3" t="n">
        <v>86.2</v>
      </c>
      <c r="S3" t="n">
        <v>21.27</v>
      </c>
      <c r="T3" t="n">
        <v>29322.69</v>
      </c>
      <c r="U3" t="n">
        <v>0.25</v>
      </c>
      <c r="V3" t="n">
        <v>0.62</v>
      </c>
      <c r="W3" t="n">
        <v>0.25</v>
      </c>
      <c r="X3" t="n">
        <v>1.88</v>
      </c>
      <c r="Y3" t="n">
        <v>1</v>
      </c>
      <c r="Z3" t="n">
        <v>10</v>
      </c>
      <c r="AA3" t="n">
        <v>450.4822619411229</v>
      </c>
      <c r="AB3" t="n">
        <v>616.3697046626144</v>
      </c>
      <c r="AC3" t="n">
        <v>557.5442451299275</v>
      </c>
      <c r="AD3" t="n">
        <v>450482.2619411229</v>
      </c>
      <c r="AE3" t="n">
        <v>616369.7046626144</v>
      </c>
      <c r="AF3" t="n">
        <v>2.151917718203561e-06</v>
      </c>
      <c r="AG3" t="n">
        <v>14.83506944444444</v>
      </c>
      <c r="AH3" t="n">
        <v>557544.2451299275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6.348</v>
      </c>
      <c r="E4" t="n">
        <v>15.75</v>
      </c>
      <c r="F4" t="n">
        <v>9.33</v>
      </c>
      <c r="G4" t="n">
        <v>7.57</v>
      </c>
      <c r="H4" t="n">
        <v>0.11</v>
      </c>
      <c r="I4" t="n">
        <v>74</v>
      </c>
      <c r="J4" t="n">
        <v>253.75</v>
      </c>
      <c r="K4" t="n">
        <v>59.19</v>
      </c>
      <c r="L4" t="n">
        <v>1.5</v>
      </c>
      <c r="M4" t="n">
        <v>72</v>
      </c>
      <c r="N4" t="n">
        <v>63.06</v>
      </c>
      <c r="O4" t="n">
        <v>31530.44</v>
      </c>
      <c r="P4" t="n">
        <v>152.76</v>
      </c>
      <c r="Q4" t="n">
        <v>198.1</v>
      </c>
      <c r="R4" t="n">
        <v>73.2</v>
      </c>
      <c r="S4" t="n">
        <v>21.27</v>
      </c>
      <c r="T4" t="n">
        <v>22918.65</v>
      </c>
      <c r="U4" t="n">
        <v>0.29</v>
      </c>
      <c r="V4" t="n">
        <v>0.65</v>
      </c>
      <c r="W4" t="n">
        <v>0.23</v>
      </c>
      <c r="X4" t="n">
        <v>1.48</v>
      </c>
      <c r="Y4" t="n">
        <v>1</v>
      </c>
      <c r="Z4" t="n">
        <v>10</v>
      </c>
      <c r="AA4" t="n">
        <v>405.5464663203494</v>
      </c>
      <c r="AB4" t="n">
        <v>554.886566666882</v>
      </c>
      <c r="AC4" t="n">
        <v>501.9289715323816</v>
      </c>
      <c r="AD4" t="n">
        <v>405546.4663203494</v>
      </c>
      <c r="AE4" t="n">
        <v>554886.566666882</v>
      </c>
      <c r="AF4" t="n">
        <v>2.334308556930315e-06</v>
      </c>
      <c r="AG4" t="n">
        <v>13.671875</v>
      </c>
      <c r="AH4" t="n">
        <v>501928.9715323816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9.09</v>
      </c>
      <c r="G5" t="n">
        <v>8.800000000000001</v>
      </c>
      <c r="H5" t="n">
        <v>0.12</v>
      </c>
      <c r="I5" t="n">
        <v>62</v>
      </c>
      <c r="J5" t="n">
        <v>254.21</v>
      </c>
      <c r="K5" t="n">
        <v>59.19</v>
      </c>
      <c r="L5" t="n">
        <v>1.75</v>
      </c>
      <c r="M5" t="n">
        <v>60</v>
      </c>
      <c r="N5" t="n">
        <v>63.26</v>
      </c>
      <c r="O5" t="n">
        <v>31586.46</v>
      </c>
      <c r="P5" t="n">
        <v>148.72</v>
      </c>
      <c r="Q5" t="n">
        <v>198.07</v>
      </c>
      <c r="R5" t="n">
        <v>65.95</v>
      </c>
      <c r="S5" t="n">
        <v>21.27</v>
      </c>
      <c r="T5" t="n">
        <v>19352.62</v>
      </c>
      <c r="U5" t="n">
        <v>0.32</v>
      </c>
      <c r="V5" t="n">
        <v>0.67</v>
      </c>
      <c r="W5" t="n">
        <v>0.21</v>
      </c>
      <c r="X5" t="n">
        <v>1.24</v>
      </c>
      <c r="Y5" t="n">
        <v>1</v>
      </c>
      <c r="Z5" t="n">
        <v>10</v>
      </c>
      <c r="AA5" t="n">
        <v>380.9788594780592</v>
      </c>
      <c r="AB5" t="n">
        <v>521.2720831389408</v>
      </c>
      <c r="AC5" t="n">
        <v>471.5226071341232</v>
      </c>
      <c r="AD5" t="n">
        <v>380978.8594780592</v>
      </c>
      <c r="AE5" t="n">
        <v>521272.0831389409</v>
      </c>
      <c r="AF5" t="n">
        <v>2.463526582592778e-06</v>
      </c>
      <c r="AG5" t="n">
        <v>12.96006944444444</v>
      </c>
      <c r="AH5" t="n">
        <v>471522.6071341232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7.0036</v>
      </c>
      <c r="E6" t="n">
        <v>14.28</v>
      </c>
      <c r="F6" t="n">
        <v>8.880000000000001</v>
      </c>
      <c r="G6" t="n">
        <v>10.06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145.18</v>
      </c>
      <c r="Q6" t="n">
        <v>198.05</v>
      </c>
      <c r="R6" t="n">
        <v>59.39</v>
      </c>
      <c r="S6" t="n">
        <v>21.27</v>
      </c>
      <c r="T6" t="n">
        <v>16117.71</v>
      </c>
      <c r="U6" t="n">
        <v>0.36</v>
      </c>
      <c r="V6" t="n">
        <v>0.68</v>
      </c>
      <c r="W6" t="n">
        <v>0.19</v>
      </c>
      <c r="X6" t="n">
        <v>1.03</v>
      </c>
      <c r="Y6" t="n">
        <v>1</v>
      </c>
      <c r="Z6" t="n">
        <v>10</v>
      </c>
      <c r="AA6" t="n">
        <v>359.4598174757392</v>
      </c>
      <c r="AB6" t="n">
        <v>491.8287805182354</v>
      </c>
      <c r="AC6" t="n">
        <v>444.8893319916031</v>
      </c>
      <c r="AD6" t="n">
        <v>359459.8174757392</v>
      </c>
      <c r="AE6" t="n">
        <v>491828.7805182354</v>
      </c>
      <c r="AF6" t="n">
        <v>2.575388060698985e-06</v>
      </c>
      <c r="AG6" t="n">
        <v>12.39583333333333</v>
      </c>
      <c r="AH6" t="n">
        <v>444889.3319916031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7.2071</v>
      </c>
      <c r="E7" t="n">
        <v>13.88</v>
      </c>
      <c r="F7" t="n">
        <v>8.77</v>
      </c>
      <c r="G7" t="n">
        <v>11.2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143.32</v>
      </c>
      <c r="Q7" t="n">
        <v>198.06</v>
      </c>
      <c r="R7" t="n">
        <v>55.79</v>
      </c>
      <c r="S7" t="n">
        <v>21.27</v>
      </c>
      <c r="T7" t="n">
        <v>14347.48</v>
      </c>
      <c r="U7" t="n">
        <v>0.38</v>
      </c>
      <c r="V7" t="n">
        <v>0.6899999999999999</v>
      </c>
      <c r="W7" t="n">
        <v>0.19</v>
      </c>
      <c r="X7" t="n">
        <v>0.92</v>
      </c>
      <c r="Y7" t="n">
        <v>1</v>
      </c>
      <c r="Z7" t="n">
        <v>10</v>
      </c>
      <c r="AA7" t="n">
        <v>353.3271907668643</v>
      </c>
      <c r="AB7" t="n">
        <v>483.437850102757</v>
      </c>
      <c r="AC7" t="n">
        <v>437.2992201982332</v>
      </c>
      <c r="AD7" t="n">
        <v>353327.1907668643</v>
      </c>
      <c r="AE7" t="n">
        <v>483437.850102757</v>
      </c>
      <c r="AF7" t="n">
        <v>2.650219785862079e-06</v>
      </c>
      <c r="AG7" t="n">
        <v>12.04861111111111</v>
      </c>
      <c r="AH7" t="n">
        <v>437299.2201982331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7.3957</v>
      </c>
      <c r="E8" t="n">
        <v>13.52</v>
      </c>
      <c r="F8" t="n">
        <v>8.66</v>
      </c>
      <c r="G8" t="n">
        <v>12.38</v>
      </c>
      <c r="H8" t="n">
        <v>0.17</v>
      </c>
      <c r="I8" t="n">
        <v>42</v>
      </c>
      <c r="J8" t="n">
        <v>255.57</v>
      </c>
      <c r="K8" t="n">
        <v>59.19</v>
      </c>
      <c r="L8" t="n">
        <v>2.5</v>
      </c>
      <c r="M8" t="n">
        <v>40</v>
      </c>
      <c r="N8" t="n">
        <v>63.88</v>
      </c>
      <c r="O8" t="n">
        <v>31754.97</v>
      </c>
      <c r="P8" t="n">
        <v>141.43</v>
      </c>
      <c r="Q8" t="n">
        <v>198.07</v>
      </c>
      <c r="R8" t="n">
        <v>52.44</v>
      </c>
      <c r="S8" t="n">
        <v>21.27</v>
      </c>
      <c r="T8" t="n">
        <v>12699.68</v>
      </c>
      <c r="U8" t="n">
        <v>0.41</v>
      </c>
      <c r="V8" t="n">
        <v>0.7</v>
      </c>
      <c r="W8" t="n">
        <v>0.17</v>
      </c>
      <c r="X8" t="n">
        <v>0.8100000000000001</v>
      </c>
      <c r="Y8" t="n">
        <v>1</v>
      </c>
      <c r="Z8" t="n">
        <v>10</v>
      </c>
      <c r="AA8" t="n">
        <v>336.9552485826091</v>
      </c>
      <c r="AB8" t="n">
        <v>461.0370365271459</v>
      </c>
      <c r="AC8" t="n">
        <v>417.036308830539</v>
      </c>
      <c r="AD8" t="n">
        <v>336955.2485826091</v>
      </c>
      <c r="AE8" t="n">
        <v>461037.0365271459</v>
      </c>
      <c r="AF8" t="n">
        <v>2.719572431394066e-06</v>
      </c>
      <c r="AG8" t="n">
        <v>11.73611111111111</v>
      </c>
      <c r="AH8" t="n">
        <v>417036.308830539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7.5801</v>
      </c>
      <c r="E9" t="n">
        <v>13.19</v>
      </c>
      <c r="F9" t="n">
        <v>8.529999999999999</v>
      </c>
      <c r="G9" t="n">
        <v>13.47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139.12</v>
      </c>
      <c r="Q9" t="n">
        <v>198.05</v>
      </c>
      <c r="R9" t="n">
        <v>47.85</v>
      </c>
      <c r="S9" t="n">
        <v>21.27</v>
      </c>
      <c r="T9" t="n">
        <v>10420.6</v>
      </c>
      <c r="U9" t="n">
        <v>0.44</v>
      </c>
      <c r="V9" t="n">
        <v>0.71</v>
      </c>
      <c r="W9" t="n">
        <v>0.17</v>
      </c>
      <c r="X9" t="n">
        <v>0.68</v>
      </c>
      <c r="Y9" t="n">
        <v>1</v>
      </c>
      <c r="Z9" t="n">
        <v>10</v>
      </c>
      <c r="AA9" t="n">
        <v>331.2156919456222</v>
      </c>
      <c r="AB9" t="n">
        <v>453.1839219250523</v>
      </c>
      <c r="AC9" t="n">
        <v>409.9326844641537</v>
      </c>
      <c r="AD9" t="n">
        <v>331215.6919456222</v>
      </c>
      <c r="AE9" t="n">
        <v>453183.9219250523</v>
      </c>
      <c r="AF9" t="n">
        <v>2.787380638372318e-06</v>
      </c>
      <c r="AG9" t="n">
        <v>11.44965277777778</v>
      </c>
      <c r="AH9" t="n">
        <v>409932.6844641537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7.6396</v>
      </c>
      <c r="E10" t="n">
        <v>13.09</v>
      </c>
      <c r="F10" t="n">
        <v>8.57</v>
      </c>
      <c r="G10" t="n">
        <v>14.7</v>
      </c>
      <c r="H10" t="n">
        <v>0.21</v>
      </c>
      <c r="I10" t="n">
        <v>35</v>
      </c>
      <c r="J10" t="n">
        <v>256.49</v>
      </c>
      <c r="K10" t="n">
        <v>59.19</v>
      </c>
      <c r="L10" t="n">
        <v>3</v>
      </c>
      <c r="M10" t="n">
        <v>33</v>
      </c>
      <c r="N10" t="n">
        <v>64.29000000000001</v>
      </c>
      <c r="O10" t="n">
        <v>31867.69</v>
      </c>
      <c r="P10" t="n">
        <v>139.78</v>
      </c>
      <c r="Q10" t="n">
        <v>198.06</v>
      </c>
      <c r="R10" t="n">
        <v>50.7</v>
      </c>
      <c r="S10" t="n">
        <v>21.27</v>
      </c>
      <c r="T10" t="n">
        <v>11862.6</v>
      </c>
      <c r="U10" t="n">
        <v>0.42</v>
      </c>
      <c r="V10" t="n">
        <v>0.71</v>
      </c>
      <c r="W10" t="n">
        <v>0.14</v>
      </c>
      <c r="X10" t="n">
        <v>0.72</v>
      </c>
      <c r="Y10" t="n">
        <v>1</v>
      </c>
      <c r="Z10" t="n">
        <v>10</v>
      </c>
      <c r="AA10" t="n">
        <v>330.8013320429103</v>
      </c>
      <c r="AB10" t="n">
        <v>452.616976425893</v>
      </c>
      <c r="AC10" t="n">
        <v>409.4198474477213</v>
      </c>
      <c r="AD10" t="n">
        <v>330801.3320429103</v>
      </c>
      <c r="AE10" t="n">
        <v>452616.976425893</v>
      </c>
      <c r="AF10" t="n">
        <v>2.809260184550226e-06</v>
      </c>
      <c r="AG10" t="n">
        <v>11.36284722222222</v>
      </c>
      <c r="AH10" t="n">
        <v>409419.8474477213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7.7625</v>
      </c>
      <c r="E11" t="n">
        <v>12.88</v>
      </c>
      <c r="F11" t="n">
        <v>8.51</v>
      </c>
      <c r="G11" t="n">
        <v>15.96</v>
      </c>
      <c r="H11" t="n">
        <v>0.23</v>
      </c>
      <c r="I11" t="n">
        <v>32</v>
      </c>
      <c r="J11" t="n">
        <v>256.95</v>
      </c>
      <c r="K11" t="n">
        <v>59.19</v>
      </c>
      <c r="L11" t="n">
        <v>3.25</v>
      </c>
      <c r="M11" t="n">
        <v>30</v>
      </c>
      <c r="N11" t="n">
        <v>64.5</v>
      </c>
      <c r="O11" t="n">
        <v>31924.29</v>
      </c>
      <c r="P11" t="n">
        <v>138.72</v>
      </c>
      <c r="Q11" t="n">
        <v>198.06</v>
      </c>
      <c r="R11" t="n">
        <v>47.93</v>
      </c>
      <c r="S11" t="n">
        <v>21.27</v>
      </c>
      <c r="T11" t="n">
        <v>10494.17</v>
      </c>
      <c r="U11" t="n">
        <v>0.44</v>
      </c>
      <c r="V11" t="n">
        <v>0.71</v>
      </c>
      <c r="W11" t="n">
        <v>0.16</v>
      </c>
      <c r="X11" t="n">
        <v>0.66</v>
      </c>
      <c r="Y11" t="n">
        <v>1</v>
      </c>
      <c r="Z11" t="n">
        <v>10</v>
      </c>
      <c r="AA11" t="n">
        <v>317.0476791049521</v>
      </c>
      <c r="AB11" t="n">
        <v>433.7986217078347</v>
      </c>
      <c r="AC11" t="n">
        <v>392.3974900922276</v>
      </c>
      <c r="AD11" t="n">
        <v>317047.6791049521</v>
      </c>
      <c r="AE11" t="n">
        <v>433798.6217078348</v>
      </c>
      <c r="AF11" t="n">
        <v>2.854453398420222e-06</v>
      </c>
      <c r="AG11" t="n">
        <v>11.18055555555556</v>
      </c>
      <c r="AH11" t="n">
        <v>392397.4900922276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7.8568</v>
      </c>
      <c r="E12" t="n">
        <v>12.73</v>
      </c>
      <c r="F12" t="n">
        <v>8.460000000000001</v>
      </c>
      <c r="G12" t="n">
        <v>16.91</v>
      </c>
      <c r="H12" t="n">
        <v>0.24</v>
      </c>
      <c r="I12" t="n">
        <v>30</v>
      </c>
      <c r="J12" t="n">
        <v>257.41</v>
      </c>
      <c r="K12" t="n">
        <v>59.19</v>
      </c>
      <c r="L12" t="n">
        <v>3.5</v>
      </c>
      <c r="M12" t="n">
        <v>28</v>
      </c>
      <c r="N12" t="n">
        <v>64.70999999999999</v>
      </c>
      <c r="O12" t="n">
        <v>31980.84</v>
      </c>
      <c r="P12" t="n">
        <v>137.7</v>
      </c>
      <c r="Q12" t="n">
        <v>198.06</v>
      </c>
      <c r="R12" t="n">
        <v>46.16</v>
      </c>
      <c r="S12" t="n">
        <v>21.27</v>
      </c>
      <c r="T12" t="n">
        <v>9620.459999999999</v>
      </c>
      <c r="U12" t="n">
        <v>0.46</v>
      </c>
      <c r="V12" t="n">
        <v>0.72</v>
      </c>
      <c r="W12" t="n">
        <v>0.16</v>
      </c>
      <c r="X12" t="n">
        <v>0.6</v>
      </c>
      <c r="Y12" t="n">
        <v>1</v>
      </c>
      <c r="Z12" t="n">
        <v>10</v>
      </c>
      <c r="AA12" t="n">
        <v>314.5840797448251</v>
      </c>
      <c r="AB12" t="n">
        <v>430.4278163769758</v>
      </c>
      <c r="AC12" t="n">
        <v>389.348389691191</v>
      </c>
      <c r="AD12" t="n">
        <v>314584.0797448251</v>
      </c>
      <c r="AE12" t="n">
        <v>430427.8163769759</v>
      </c>
      <c r="AF12" t="n">
        <v>2.889129721186216e-06</v>
      </c>
      <c r="AG12" t="n">
        <v>11.05034722222222</v>
      </c>
      <c r="AH12" t="n">
        <v>389348.389691191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7.9449</v>
      </c>
      <c r="E13" t="n">
        <v>12.59</v>
      </c>
      <c r="F13" t="n">
        <v>8.41</v>
      </c>
      <c r="G13" t="n">
        <v>18.03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136.94</v>
      </c>
      <c r="Q13" t="n">
        <v>198.08</v>
      </c>
      <c r="R13" t="n">
        <v>44.72</v>
      </c>
      <c r="S13" t="n">
        <v>21.27</v>
      </c>
      <c r="T13" t="n">
        <v>8910.18</v>
      </c>
      <c r="U13" t="n">
        <v>0.48</v>
      </c>
      <c r="V13" t="n">
        <v>0.72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312.2843575061602</v>
      </c>
      <c r="AB13" t="n">
        <v>427.2812349534497</v>
      </c>
      <c r="AC13" t="n">
        <v>386.5021135824714</v>
      </c>
      <c r="AD13" t="n">
        <v>312284.3575061602</v>
      </c>
      <c r="AE13" t="n">
        <v>427281.2349534497</v>
      </c>
      <c r="AF13" t="n">
        <v>2.921526158468125e-06</v>
      </c>
      <c r="AG13" t="n">
        <v>10.92881944444444</v>
      </c>
      <c r="AH13" t="n">
        <v>386502.1135824714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8.0411</v>
      </c>
      <c r="E14" t="n">
        <v>12.44</v>
      </c>
      <c r="F14" t="n">
        <v>8.359999999999999</v>
      </c>
      <c r="G14" t="n">
        <v>19.29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136.01</v>
      </c>
      <c r="Q14" t="n">
        <v>198.05</v>
      </c>
      <c r="R14" t="n">
        <v>43.14</v>
      </c>
      <c r="S14" t="n">
        <v>21.27</v>
      </c>
      <c r="T14" t="n">
        <v>8127.24</v>
      </c>
      <c r="U14" t="n">
        <v>0.49</v>
      </c>
      <c r="V14" t="n">
        <v>0.73</v>
      </c>
      <c r="W14" t="n">
        <v>0.15</v>
      </c>
      <c r="X14" t="n">
        <v>0.51</v>
      </c>
      <c r="Y14" t="n">
        <v>1</v>
      </c>
      <c r="Z14" t="n">
        <v>10</v>
      </c>
      <c r="AA14" t="n">
        <v>309.9622716460605</v>
      </c>
      <c r="AB14" t="n">
        <v>424.1040546364633</v>
      </c>
      <c r="AC14" t="n">
        <v>383.6281588957376</v>
      </c>
      <c r="AD14" t="n">
        <v>309962.2716460605</v>
      </c>
      <c r="AE14" t="n">
        <v>424104.0546364633</v>
      </c>
      <c r="AF14" t="n">
        <v>2.956901155817951e-06</v>
      </c>
      <c r="AG14" t="n">
        <v>10.79861111111111</v>
      </c>
      <c r="AH14" t="n">
        <v>383628.1588957375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8.129899999999999</v>
      </c>
      <c r="E15" t="n">
        <v>12.3</v>
      </c>
      <c r="F15" t="n">
        <v>8.32</v>
      </c>
      <c r="G15" t="n">
        <v>20.8</v>
      </c>
      <c r="H15" t="n">
        <v>0.29</v>
      </c>
      <c r="I15" t="n">
        <v>24</v>
      </c>
      <c r="J15" t="n">
        <v>258.78</v>
      </c>
      <c r="K15" t="n">
        <v>59.19</v>
      </c>
      <c r="L15" t="n">
        <v>4.25</v>
      </c>
      <c r="M15" t="n">
        <v>22</v>
      </c>
      <c r="N15" t="n">
        <v>65.34</v>
      </c>
      <c r="O15" t="n">
        <v>32150.98</v>
      </c>
      <c r="P15" t="n">
        <v>135.32</v>
      </c>
      <c r="Q15" t="n">
        <v>198.07</v>
      </c>
      <c r="R15" t="n">
        <v>42.03</v>
      </c>
      <c r="S15" t="n">
        <v>21.27</v>
      </c>
      <c r="T15" t="n">
        <v>7585.09</v>
      </c>
      <c r="U15" t="n">
        <v>0.51</v>
      </c>
      <c r="V15" t="n">
        <v>0.73</v>
      </c>
      <c r="W15" t="n">
        <v>0.14</v>
      </c>
      <c r="X15" t="n">
        <v>0.47</v>
      </c>
      <c r="Y15" t="n">
        <v>1</v>
      </c>
      <c r="Z15" t="n">
        <v>10</v>
      </c>
      <c r="AA15" t="n">
        <v>308.0032187539052</v>
      </c>
      <c r="AB15" t="n">
        <v>421.4235920421025</v>
      </c>
      <c r="AC15" t="n">
        <v>381.2035158893297</v>
      </c>
      <c r="AD15" t="n">
        <v>308003.2187539052</v>
      </c>
      <c r="AE15" t="n">
        <v>421423.5920421025</v>
      </c>
      <c r="AF15" t="n">
        <v>2.989554999525483e-06</v>
      </c>
      <c r="AG15" t="n">
        <v>10.67708333333333</v>
      </c>
      <c r="AH15" t="n">
        <v>381203.5158893297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8.289999999999999</v>
      </c>
      <c r="G16" t="n">
        <v>21.64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134.77</v>
      </c>
      <c r="Q16" t="n">
        <v>198.05</v>
      </c>
      <c r="R16" t="n">
        <v>41.02</v>
      </c>
      <c r="S16" t="n">
        <v>21.27</v>
      </c>
      <c r="T16" t="n">
        <v>7082.35</v>
      </c>
      <c r="U16" t="n">
        <v>0.52</v>
      </c>
      <c r="V16" t="n">
        <v>0.73</v>
      </c>
      <c r="W16" t="n">
        <v>0.15</v>
      </c>
      <c r="X16" t="n">
        <v>0.44</v>
      </c>
      <c r="Y16" t="n">
        <v>1</v>
      </c>
      <c r="Z16" t="n">
        <v>10</v>
      </c>
      <c r="AA16" t="n">
        <v>306.7661675927278</v>
      </c>
      <c r="AB16" t="n">
        <v>419.731004068534</v>
      </c>
      <c r="AC16" t="n">
        <v>379.6724661363965</v>
      </c>
      <c r="AD16" t="n">
        <v>306766.1675927278</v>
      </c>
      <c r="AE16" t="n">
        <v>419731.004068534</v>
      </c>
      <c r="AF16" t="n">
        <v>3.008382440942439e-06</v>
      </c>
      <c r="AG16" t="n">
        <v>10.60763888888889</v>
      </c>
      <c r="AH16" t="n">
        <v>379672.4661363965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8.2254</v>
      </c>
      <c r="E17" t="n">
        <v>12.16</v>
      </c>
      <c r="F17" t="n">
        <v>8.279999999999999</v>
      </c>
      <c r="G17" t="n">
        <v>22.57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134.49</v>
      </c>
      <c r="Q17" t="n">
        <v>198.1</v>
      </c>
      <c r="R17" t="n">
        <v>40.52</v>
      </c>
      <c r="S17" t="n">
        <v>21.27</v>
      </c>
      <c r="T17" t="n">
        <v>6835.87</v>
      </c>
      <c r="U17" t="n">
        <v>0.52</v>
      </c>
      <c r="V17" t="n">
        <v>0.73</v>
      </c>
      <c r="W17" t="n">
        <v>0.14</v>
      </c>
      <c r="X17" t="n">
        <v>0.42</v>
      </c>
      <c r="Y17" t="n">
        <v>1</v>
      </c>
      <c r="Z17" t="n">
        <v>10</v>
      </c>
      <c r="AA17" t="n">
        <v>295.2325814077043</v>
      </c>
      <c r="AB17" t="n">
        <v>403.9502426242736</v>
      </c>
      <c r="AC17" t="n">
        <v>365.3977984159385</v>
      </c>
      <c r="AD17" t="n">
        <v>295232.5814077043</v>
      </c>
      <c r="AE17" t="n">
        <v>403950.2426242736</v>
      </c>
      <c r="AF17" t="n">
        <v>3.024672590449688e-06</v>
      </c>
      <c r="AG17" t="n">
        <v>10.55555555555556</v>
      </c>
      <c r="AH17" t="n">
        <v>365397.7984159385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8.2722</v>
      </c>
      <c r="E18" t="n">
        <v>12.09</v>
      </c>
      <c r="F18" t="n">
        <v>8.26</v>
      </c>
      <c r="G18" t="n">
        <v>23.59</v>
      </c>
      <c r="H18" t="n">
        <v>0.34</v>
      </c>
      <c r="I18" t="n">
        <v>21</v>
      </c>
      <c r="J18" t="n">
        <v>260.17</v>
      </c>
      <c r="K18" t="n">
        <v>59.19</v>
      </c>
      <c r="L18" t="n">
        <v>5</v>
      </c>
      <c r="M18" t="n">
        <v>19</v>
      </c>
      <c r="N18" t="n">
        <v>65.98</v>
      </c>
      <c r="O18" t="n">
        <v>32321.82</v>
      </c>
      <c r="P18" t="n">
        <v>134.05</v>
      </c>
      <c r="Q18" t="n">
        <v>198.05</v>
      </c>
      <c r="R18" t="n">
        <v>39.87</v>
      </c>
      <c r="S18" t="n">
        <v>21.27</v>
      </c>
      <c r="T18" t="n">
        <v>6519.38</v>
      </c>
      <c r="U18" t="n">
        <v>0.53</v>
      </c>
      <c r="V18" t="n">
        <v>0.74</v>
      </c>
      <c r="W18" t="n">
        <v>0.14</v>
      </c>
      <c r="X18" t="n">
        <v>0.4</v>
      </c>
      <c r="Y18" t="n">
        <v>1</v>
      </c>
      <c r="Z18" t="n">
        <v>10</v>
      </c>
      <c r="AA18" t="n">
        <v>294.0239987347227</v>
      </c>
      <c r="AB18" t="n">
        <v>402.2966064921957</v>
      </c>
      <c r="AC18" t="n">
        <v>363.9019829954131</v>
      </c>
      <c r="AD18" t="n">
        <v>294023.9987347227</v>
      </c>
      <c r="AE18" t="n">
        <v>402296.6064921957</v>
      </c>
      <c r="AF18" t="n">
        <v>3.041882048619873e-06</v>
      </c>
      <c r="AG18" t="n">
        <v>10.49479166666667</v>
      </c>
      <c r="AH18" t="n">
        <v>363901.9829954131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8.3224</v>
      </c>
      <c r="E19" t="n">
        <v>12.02</v>
      </c>
      <c r="F19" t="n">
        <v>8.23</v>
      </c>
      <c r="G19" t="n">
        <v>24.7</v>
      </c>
      <c r="H19" t="n">
        <v>0.36</v>
      </c>
      <c r="I19" t="n">
        <v>20</v>
      </c>
      <c r="J19" t="n">
        <v>260.63</v>
      </c>
      <c r="K19" t="n">
        <v>59.19</v>
      </c>
      <c r="L19" t="n">
        <v>5.25</v>
      </c>
      <c r="M19" t="n">
        <v>18</v>
      </c>
      <c r="N19" t="n">
        <v>66.19</v>
      </c>
      <c r="O19" t="n">
        <v>32378.93</v>
      </c>
      <c r="P19" t="n">
        <v>133.55</v>
      </c>
      <c r="Q19" t="n">
        <v>198.05</v>
      </c>
      <c r="R19" t="n">
        <v>39.08</v>
      </c>
      <c r="S19" t="n">
        <v>21.27</v>
      </c>
      <c r="T19" t="n">
        <v>6126.75</v>
      </c>
      <c r="U19" t="n">
        <v>0.54</v>
      </c>
      <c r="V19" t="n">
        <v>0.74</v>
      </c>
      <c r="W19" t="n">
        <v>0.14</v>
      </c>
      <c r="X19" t="n">
        <v>0.38</v>
      </c>
      <c r="Y19" t="n">
        <v>1</v>
      </c>
      <c r="Z19" t="n">
        <v>10</v>
      </c>
      <c r="AA19" t="n">
        <v>292.874213415727</v>
      </c>
      <c r="AB19" t="n">
        <v>400.7234194937975</v>
      </c>
      <c r="AC19" t="n">
        <v>362.4789387561603</v>
      </c>
      <c r="AD19" t="n">
        <v>292874.213415727</v>
      </c>
      <c r="AE19" t="n">
        <v>400723.4194937975</v>
      </c>
      <c r="AF19" t="n">
        <v>3.060341766571653e-06</v>
      </c>
      <c r="AG19" t="n">
        <v>10.43402777777778</v>
      </c>
      <c r="AH19" t="n">
        <v>362478.9387561603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8.4079</v>
      </c>
      <c r="E20" t="n">
        <v>11.89</v>
      </c>
      <c r="F20" t="n">
        <v>8.16</v>
      </c>
      <c r="G20" t="n">
        <v>25.77</v>
      </c>
      <c r="H20" t="n">
        <v>0.37</v>
      </c>
      <c r="I20" t="n">
        <v>19</v>
      </c>
      <c r="J20" t="n">
        <v>261.1</v>
      </c>
      <c r="K20" t="n">
        <v>59.19</v>
      </c>
      <c r="L20" t="n">
        <v>5.5</v>
      </c>
      <c r="M20" t="n">
        <v>17</v>
      </c>
      <c r="N20" t="n">
        <v>66.40000000000001</v>
      </c>
      <c r="O20" t="n">
        <v>32436.11</v>
      </c>
      <c r="P20" t="n">
        <v>132.26</v>
      </c>
      <c r="Q20" t="n">
        <v>198.05</v>
      </c>
      <c r="R20" t="n">
        <v>36.55</v>
      </c>
      <c r="S20" t="n">
        <v>21.27</v>
      </c>
      <c r="T20" t="n">
        <v>4869.25</v>
      </c>
      <c r="U20" t="n">
        <v>0.58</v>
      </c>
      <c r="V20" t="n">
        <v>0.74</v>
      </c>
      <c r="W20" t="n">
        <v>0.14</v>
      </c>
      <c r="X20" t="n">
        <v>0.31</v>
      </c>
      <c r="Y20" t="n">
        <v>1</v>
      </c>
      <c r="Z20" t="n">
        <v>10</v>
      </c>
      <c r="AA20" t="n">
        <v>290.5958275318184</v>
      </c>
      <c r="AB20" t="n">
        <v>397.6060314121426</v>
      </c>
      <c r="AC20" t="n">
        <v>359.6590698177368</v>
      </c>
      <c r="AD20" t="n">
        <v>290595.8275318184</v>
      </c>
      <c r="AE20" t="n">
        <v>397606.0314121426</v>
      </c>
      <c r="AF20" t="n">
        <v>3.091782122844108e-06</v>
      </c>
      <c r="AG20" t="n">
        <v>10.32118055555556</v>
      </c>
      <c r="AH20" t="n">
        <v>359659.0698177369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8.393800000000001</v>
      </c>
      <c r="E21" t="n">
        <v>11.91</v>
      </c>
      <c r="F21" t="n">
        <v>8.23</v>
      </c>
      <c r="G21" t="n">
        <v>27.43</v>
      </c>
      <c r="H21" t="n">
        <v>0.39</v>
      </c>
      <c r="I21" t="n">
        <v>18</v>
      </c>
      <c r="J21" t="n">
        <v>261.56</v>
      </c>
      <c r="K21" t="n">
        <v>59.19</v>
      </c>
      <c r="L21" t="n">
        <v>5.75</v>
      </c>
      <c r="M21" t="n">
        <v>16</v>
      </c>
      <c r="N21" t="n">
        <v>66.62</v>
      </c>
      <c r="O21" t="n">
        <v>32493.38</v>
      </c>
      <c r="P21" t="n">
        <v>133.35</v>
      </c>
      <c r="Q21" t="n">
        <v>198.05</v>
      </c>
      <c r="R21" t="n">
        <v>39.49</v>
      </c>
      <c r="S21" t="n">
        <v>21.27</v>
      </c>
      <c r="T21" t="n">
        <v>6345.44</v>
      </c>
      <c r="U21" t="n">
        <v>0.54</v>
      </c>
      <c r="V21" t="n">
        <v>0.74</v>
      </c>
      <c r="W21" t="n">
        <v>0.13</v>
      </c>
      <c r="X21" t="n">
        <v>0.38</v>
      </c>
      <c r="Y21" t="n">
        <v>1</v>
      </c>
      <c r="Z21" t="n">
        <v>10</v>
      </c>
      <c r="AA21" t="n">
        <v>291.7475485593097</v>
      </c>
      <c r="AB21" t="n">
        <v>399.1818669323019</v>
      </c>
      <c r="AC21" t="n">
        <v>361.0845098075512</v>
      </c>
      <c r="AD21" t="n">
        <v>291747.5485593097</v>
      </c>
      <c r="AE21" t="n">
        <v>399181.8669323019</v>
      </c>
      <c r="AF21" t="n">
        <v>3.086597221985142e-06</v>
      </c>
      <c r="AG21" t="n">
        <v>10.33854166666667</v>
      </c>
      <c r="AH21" t="n">
        <v>361084.5098075512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8.4519</v>
      </c>
      <c r="E22" t="n">
        <v>11.83</v>
      </c>
      <c r="F22" t="n">
        <v>8.199999999999999</v>
      </c>
      <c r="G22" t="n">
        <v>28.93</v>
      </c>
      <c r="H22" t="n">
        <v>0.41</v>
      </c>
      <c r="I22" t="n">
        <v>17</v>
      </c>
      <c r="J22" t="n">
        <v>262.03</v>
      </c>
      <c r="K22" t="n">
        <v>59.19</v>
      </c>
      <c r="L22" t="n">
        <v>6</v>
      </c>
      <c r="M22" t="n">
        <v>15</v>
      </c>
      <c r="N22" t="n">
        <v>66.83</v>
      </c>
      <c r="O22" t="n">
        <v>32550.72</v>
      </c>
      <c r="P22" t="n">
        <v>132.7</v>
      </c>
      <c r="Q22" t="n">
        <v>198.07</v>
      </c>
      <c r="R22" t="n">
        <v>38</v>
      </c>
      <c r="S22" t="n">
        <v>21.27</v>
      </c>
      <c r="T22" t="n">
        <v>5601.41</v>
      </c>
      <c r="U22" t="n">
        <v>0.5600000000000001</v>
      </c>
      <c r="V22" t="n">
        <v>0.74</v>
      </c>
      <c r="W22" t="n">
        <v>0.14</v>
      </c>
      <c r="X22" t="n">
        <v>0.34</v>
      </c>
      <c r="Y22" t="n">
        <v>1</v>
      </c>
      <c r="Z22" t="n">
        <v>10</v>
      </c>
      <c r="AA22" t="n">
        <v>290.4238193308382</v>
      </c>
      <c r="AB22" t="n">
        <v>397.3706822030952</v>
      </c>
      <c r="AC22" t="n">
        <v>359.4461820068862</v>
      </c>
      <c r="AD22" t="n">
        <v>290423.8193308382</v>
      </c>
      <c r="AE22" t="n">
        <v>397370.6822030952</v>
      </c>
      <c r="AF22" t="n">
        <v>3.107961955311803e-06</v>
      </c>
      <c r="AG22" t="n">
        <v>10.26909722222222</v>
      </c>
      <c r="AH22" t="n">
        <v>359446.1820068862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8.457700000000001</v>
      </c>
      <c r="E23" t="n">
        <v>11.82</v>
      </c>
      <c r="F23" t="n">
        <v>8.19</v>
      </c>
      <c r="G23" t="n">
        <v>28.9</v>
      </c>
      <c r="H23" t="n">
        <v>0.42</v>
      </c>
      <c r="I23" t="n">
        <v>17</v>
      </c>
      <c r="J23" t="n">
        <v>262.49</v>
      </c>
      <c r="K23" t="n">
        <v>59.19</v>
      </c>
      <c r="L23" t="n">
        <v>6.25</v>
      </c>
      <c r="M23" t="n">
        <v>15</v>
      </c>
      <c r="N23" t="n">
        <v>67.05</v>
      </c>
      <c r="O23" t="n">
        <v>32608.15</v>
      </c>
      <c r="P23" t="n">
        <v>132.56</v>
      </c>
      <c r="Q23" t="n">
        <v>198.07</v>
      </c>
      <c r="R23" t="n">
        <v>37.72</v>
      </c>
      <c r="S23" t="n">
        <v>21.27</v>
      </c>
      <c r="T23" t="n">
        <v>5463.98</v>
      </c>
      <c r="U23" t="n">
        <v>0.5600000000000001</v>
      </c>
      <c r="V23" t="n">
        <v>0.74</v>
      </c>
      <c r="W23" t="n">
        <v>0.14</v>
      </c>
      <c r="X23" t="n">
        <v>0.33</v>
      </c>
      <c r="Y23" t="n">
        <v>1</v>
      </c>
      <c r="Z23" t="n">
        <v>10</v>
      </c>
      <c r="AA23" t="n">
        <v>290.2193169984575</v>
      </c>
      <c r="AB23" t="n">
        <v>397.0908730899259</v>
      </c>
      <c r="AC23" t="n">
        <v>359.1930774827632</v>
      </c>
      <c r="AD23" t="n">
        <v>290219.3169984575</v>
      </c>
      <c r="AE23" t="n">
        <v>397090.8730899259</v>
      </c>
      <c r="AF23" t="n">
        <v>3.110094751409819e-06</v>
      </c>
      <c r="AG23" t="n">
        <v>10.26041666666667</v>
      </c>
      <c r="AH23" t="n">
        <v>359193.0774827632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8.514699999999999</v>
      </c>
      <c r="E24" t="n">
        <v>11.74</v>
      </c>
      <c r="F24" t="n">
        <v>8.16</v>
      </c>
      <c r="G24" t="n">
        <v>30.59</v>
      </c>
      <c r="H24" t="n">
        <v>0.44</v>
      </c>
      <c r="I24" t="n">
        <v>16</v>
      </c>
      <c r="J24" t="n">
        <v>262.96</v>
      </c>
      <c r="K24" t="n">
        <v>59.19</v>
      </c>
      <c r="L24" t="n">
        <v>6.5</v>
      </c>
      <c r="M24" t="n">
        <v>14</v>
      </c>
      <c r="N24" t="n">
        <v>67.26000000000001</v>
      </c>
      <c r="O24" t="n">
        <v>32665.66</v>
      </c>
      <c r="P24" t="n">
        <v>131.9</v>
      </c>
      <c r="Q24" t="n">
        <v>198.05</v>
      </c>
      <c r="R24" t="n">
        <v>36.8</v>
      </c>
      <c r="S24" t="n">
        <v>21.27</v>
      </c>
      <c r="T24" t="n">
        <v>5009.82</v>
      </c>
      <c r="U24" t="n">
        <v>0.58</v>
      </c>
      <c r="V24" t="n">
        <v>0.74</v>
      </c>
      <c r="W24" t="n">
        <v>0.13</v>
      </c>
      <c r="X24" t="n">
        <v>0.3</v>
      </c>
      <c r="Y24" t="n">
        <v>1</v>
      </c>
      <c r="Z24" t="n">
        <v>10</v>
      </c>
      <c r="AA24" t="n">
        <v>288.9241863827659</v>
      </c>
      <c r="AB24" t="n">
        <v>395.3188182444063</v>
      </c>
      <c r="AC24" t="n">
        <v>357.5901450646055</v>
      </c>
      <c r="AD24" t="n">
        <v>288924.1863827659</v>
      </c>
      <c r="AE24" t="n">
        <v>395318.8182444063</v>
      </c>
      <c r="AF24" t="n">
        <v>3.131054988924788e-06</v>
      </c>
      <c r="AG24" t="n">
        <v>10.19097222222222</v>
      </c>
      <c r="AH24" t="n">
        <v>357590.1450646055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8.565300000000001</v>
      </c>
      <c r="E25" t="n">
        <v>11.68</v>
      </c>
      <c r="F25" t="n">
        <v>8.140000000000001</v>
      </c>
      <c r="G25" t="n">
        <v>32.55</v>
      </c>
      <c r="H25" t="n">
        <v>0.46</v>
      </c>
      <c r="I25" t="n">
        <v>15</v>
      </c>
      <c r="J25" t="n">
        <v>263.42</v>
      </c>
      <c r="K25" t="n">
        <v>59.19</v>
      </c>
      <c r="L25" t="n">
        <v>6.75</v>
      </c>
      <c r="M25" t="n">
        <v>13</v>
      </c>
      <c r="N25" t="n">
        <v>67.48</v>
      </c>
      <c r="O25" t="n">
        <v>32723.25</v>
      </c>
      <c r="P25" t="n">
        <v>131.5</v>
      </c>
      <c r="Q25" t="n">
        <v>198.06</v>
      </c>
      <c r="R25" t="n">
        <v>36.07</v>
      </c>
      <c r="S25" t="n">
        <v>21.27</v>
      </c>
      <c r="T25" t="n">
        <v>4646.03</v>
      </c>
      <c r="U25" t="n">
        <v>0.59</v>
      </c>
      <c r="V25" t="n">
        <v>0.75</v>
      </c>
      <c r="W25" t="n">
        <v>0.13</v>
      </c>
      <c r="X25" t="n">
        <v>0.28</v>
      </c>
      <c r="Y25" t="n">
        <v>1</v>
      </c>
      <c r="Z25" t="n">
        <v>10</v>
      </c>
      <c r="AA25" t="n">
        <v>287.9304190592513</v>
      </c>
      <c r="AB25" t="n">
        <v>393.9591019504536</v>
      </c>
      <c r="AC25" t="n">
        <v>356.3601981853738</v>
      </c>
      <c r="AD25" t="n">
        <v>287930.4190592513</v>
      </c>
      <c r="AE25" t="n">
        <v>393959.1019504536</v>
      </c>
      <c r="AF25" t="n">
        <v>3.149661796262639e-06</v>
      </c>
      <c r="AG25" t="n">
        <v>10.13888888888889</v>
      </c>
      <c r="AH25" t="n">
        <v>356360.1981853738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8.5596</v>
      </c>
      <c r="E26" t="n">
        <v>11.68</v>
      </c>
      <c r="F26" t="n">
        <v>8.140000000000001</v>
      </c>
      <c r="G26" t="n">
        <v>32.58</v>
      </c>
      <c r="H26" t="n">
        <v>0.47</v>
      </c>
      <c r="I26" t="n">
        <v>15</v>
      </c>
      <c r="J26" t="n">
        <v>263.89</v>
      </c>
      <c r="K26" t="n">
        <v>59.19</v>
      </c>
      <c r="L26" t="n">
        <v>7</v>
      </c>
      <c r="M26" t="n">
        <v>13</v>
      </c>
      <c r="N26" t="n">
        <v>67.7</v>
      </c>
      <c r="O26" t="n">
        <v>32780.92</v>
      </c>
      <c r="P26" t="n">
        <v>131.58</v>
      </c>
      <c r="Q26" t="n">
        <v>198.05</v>
      </c>
      <c r="R26" t="n">
        <v>36.42</v>
      </c>
      <c r="S26" t="n">
        <v>21.27</v>
      </c>
      <c r="T26" t="n">
        <v>4821.47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288.0560393206536</v>
      </c>
      <c r="AB26" t="n">
        <v>394.1309811340789</v>
      </c>
      <c r="AC26" t="n">
        <v>356.5156734609478</v>
      </c>
      <c r="AD26" t="n">
        <v>288056.0393206535</v>
      </c>
      <c r="AE26" t="n">
        <v>394130.9811340789</v>
      </c>
      <c r="AF26" t="n">
        <v>3.147565772511141e-06</v>
      </c>
      <c r="AG26" t="n">
        <v>10.13888888888889</v>
      </c>
      <c r="AH26" t="n">
        <v>356515.6734609478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8.6172</v>
      </c>
      <c r="E27" t="n">
        <v>11.6</v>
      </c>
      <c r="F27" t="n">
        <v>8.119999999999999</v>
      </c>
      <c r="G27" t="n">
        <v>34.78</v>
      </c>
      <c r="H27" t="n">
        <v>0.49</v>
      </c>
      <c r="I27" t="n">
        <v>14</v>
      </c>
      <c r="J27" t="n">
        <v>264.36</v>
      </c>
      <c r="K27" t="n">
        <v>59.19</v>
      </c>
      <c r="L27" t="n">
        <v>7.25</v>
      </c>
      <c r="M27" t="n">
        <v>12</v>
      </c>
      <c r="N27" t="n">
        <v>67.92</v>
      </c>
      <c r="O27" t="n">
        <v>32838.68</v>
      </c>
      <c r="P27" t="n">
        <v>131.01</v>
      </c>
      <c r="Q27" t="n">
        <v>198.07</v>
      </c>
      <c r="R27" t="n">
        <v>35.44</v>
      </c>
      <c r="S27" t="n">
        <v>21.27</v>
      </c>
      <c r="T27" t="n">
        <v>4339.22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286.8746991529083</v>
      </c>
      <c r="AB27" t="n">
        <v>392.5146193995199</v>
      </c>
      <c r="AC27" t="n">
        <v>355.0535750217573</v>
      </c>
      <c r="AD27" t="n">
        <v>286874.6991529083</v>
      </c>
      <c r="AE27" t="n">
        <v>392514.6193995199</v>
      </c>
      <c r="AF27" t="n">
        <v>3.168746644105216e-06</v>
      </c>
      <c r="AG27" t="n">
        <v>10.06944444444444</v>
      </c>
      <c r="AH27" t="n">
        <v>355053.5750217573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8.614699999999999</v>
      </c>
      <c r="E28" t="n">
        <v>11.61</v>
      </c>
      <c r="F28" t="n">
        <v>8.119999999999999</v>
      </c>
      <c r="G28" t="n">
        <v>34.79</v>
      </c>
      <c r="H28" t="n">
        <v>0.5</v>
      </c>
      <c r="I28" t="n">
        <v>14</v>
      </c>
      <c r="J28" t="n">
        <v>264.83</v>
      </c>
      <c r="K28" t="n">
        <v>59.19</v>
      </c>
      <c r="L28" t="n">
        <v>7.5</v>
      </c>
      <c r="M28" t="n">
        <v>12</v>
      </c>
      <c r="N28" t="n">
        <v>68.14</v>
      </c>
      <c r="O28" t="n">
        <v>32896.51</v>
      </c>
      <c r="P28" t="n">
        <v>131.15</v>
      </c>
      <c r="Q28" t="n">
        <v>198.05</v>
      </c>
      <c r="R28" t="n">
        <v>35.48</v>
      </c>
      <c r="S28" t="n">
        <v>21.27</v>
      </c>
      <c r="T28" t="n">
        <v>4355.58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286.9954107148493</v>
      </c>
      <c r="AB28" t="n">
        <v>392.6797822839857</v>
      </c>
      <c r="AC28" t="n">
        <v>355.2029749923373</v>
      </c>
      <c r="AD28" t="n">
        <v>286995.4107148493</v>
      </c>
      <c r="AE28" t="n">
        <v>392679.7822839858</v>
      </c>
      <c r="AF28" t="n">
        <v>3.167827335442278e-06</v>
      </c>
      <c r="AG28" t="n">
        <v>10.078125</v>
      </c>
      <c r="AH28" t="n">
        <v>355202.9749923373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8.6157</v>
      </c>
      <c r="E29" t="n">
        <v>11.61</v>
      </c>
      <c r="F29" t="n">
        <v>8.119999999999999</v>
      </c>
      <c r="G29" t="n">
        <v>34.79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131.01</v>
      </c>
      <c r="Q29" t="n">
        <v>198.05</v>
      </c>
      <c r="R29" t="n">
        <v>35.51</v>
      </c>
      <c r="S29" t="n">
        <v>21.27</v>
      </c>
      <c r="T29" t="n">
        <v>4372.77</v>
      </c>
      <c r="U29" t="n">
        <v>0.6</v>
      </c>
      <c r="V29" t="n">
        <v>0.75</v>
      </c>
      <c r="W29" t="n">
        <v>0.13</v>
      </c>
      <c r="X29" t="n">
        <v>0.26</v>
      </c>
      <c r="Y29" t="n">
        <v>1</v>
      </c>
      <c r="Z29" t="n">
        <v>10</v>
      </c>
      <c r="AA29" t="n">
        <v>286.8940605299255</v>
      </c>
      <c r="AB29" t="n">
        <v>392.5411104897185</v>
      </c>
      <c r="AC29" t="n">
        <v>355.0775378394878</v>
      </c>
      <c r="AD29" t="n">
        <v>286894.0605299255</v>
      </c>
      <c r="AE29" t="n">
        <v>392541.1104897185</v>
      </c>
      <c r="AF29" t="n">
        <v>3.168195058907454e-06</v>
      </c>
      <c r="AG29" t="n">
        <v>10.078125</v>
      </c>
      <c r="AH29" t="n">
        <v>355077.5378394878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8.6806</v>
      </c>
      <c r="E30" t="n">
        <v>11.52</v>
      </c>
      <c r="F30" t="n">
        <v>8.08</v>
      </c>
      <c r="G30" t="n">
        <v>37.29</v>
      </c>
      <c r="H30" t="n">
        <v>0.54</v>
      </c>
      <c r="I30" t="n">
        <v>13</v>
      </c>
      <c r="J30" t="n">
        <v>265.77</v>
      </c>
      <c r="K30" t="n">
        <v>59.19</v>
      </c>
      <c r="L30" t="n">
        <v>8</v>
      </c>
      <c r="M30" t="n">
        <v>11</v>
      </c>
      <c r="N30" t="n">
        <v>68.58</v>
      </c>
      <c r="O30" t="n">
        <v>33012.44</v>
      </c>
      <c r="P30" t="n">
        <v>130.32</v>
      </c>
      <c r="Q30" t="n">
        <v>198.05</v>
      </c>
      <c r="R30" t="n">
        <v>34.18</v>
      </c>
      <c r="S30" t="n">
        <v>21.27</v>
      </c>
      <c r="T30" t="n">
        <v>3710.87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285.3200840506966</v>
      </c>
      <c r="AB30" t="n">
        <v>390.387526431896</v>
      </c>
      <c r="AC30" t="n">
        <v>353.1294888215697</v>
      </c>
      <c r="AD30" t="n">
        <v>285320.0840506966</v>
      </c>
      <c r="AE30" t="n">
        <v>390387.526431896</v>
      </c>
      <c r="AF30" t="n">
        <v>3.192060311797306e-06</v>
      </c>
      <c r="AG30" t="n">
        <v>10</v>
      </c>
      <c r="AH30" t="n">
        <v>353129.4888215697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8.7081</v>
      </c>
      <c r="E31" t="n">
        <v>11.48</v>
      </c>
      <c r="F31" t="n">
        <v>8.039999999999999</v>
      </c>
      <c r="G31" t="n">
        <v>37.12</v>
      </c>
      <c r="H31" t="n">
        <v>0.55</v>
      </c>
      <c r="I31" t="n">
        <v>13</v>
      </c>
      <c r="J31" t="n">
        <v>266.24</v>
      </c>
      <c r="K31" t="n">
        <v>59.19</v>
      </c>
      <c r="L31" t="n">
        <v>8.25</v>
      </c>
      <c r="M31" t="n">
        <v>11</v>
      </c>
      <c r="N31" t="n">
        <v>68.8</v>
      </c>
      <c r="O31" t="n">
        <v>33070.52</v>
      </c>
      <c r="P31" t="n">
        <v>129.53</v>
      </c>
      <c r="Q31" t="n">
        <v>198.05</v>
      </c>
      <c r="R31" t="n">
        <v>33.07</v>
      </c>
      <c r="S31" t="n">
        <v>21.27</v>
      </c>
      <c r="T31" t="n">
        <v>3160.23</v>
      </c>
      <c r="U31" t="n">
        <v>0.64</v>
      </c>
      <c r="V31" t="n">
        <v>0.75</v>
      </c>
      <c r="W31" t="n">
        <v>0.12</v>
      </c>
      <c r="X31" t="n">
        <v>0.19</v>
      </c>
      <c r="Y31" t="n">
        <v>1</v>
      </c>
      <c r="Z31" t="n">
        <v>10</v>
      </c>
      <c r="AA31" t="n">
        <v>284.3407749440927</v>
      </c>
      <c r="AB31" t="n">
        <v>389.0475925081719</v>
      </c>
      <c r="AC31" t="n">
        <v>351.9174363109167</v>
      </c>
      <c r="AD31" t="n">
        <v>284340.7749440927</v>
      </c>
      <c r="AE31" t="n">
        <v>389047.5925081719</v>
      </c>
      <c r="AF31" t="n">
        <v>3.202172707089615e-06</v>
      </c>
      <c r="AG31" t="n">
        <v>9.965277777777779</v>
      </c>
      <c r="AH31" t="n">
        <v>351917.4363109167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8.6967</v>
      </c>
      <c r="E32" t="n">
        <v>11.5</v>
      </c>
      <c r="F32" t="n">
        <v>8.109999999999999</v>
      </c>
      <c r="G32" t="n">
        <v>40.53</v>
      </c>
      <c r="H32" t="n">
        <v>0.57</v>
      </c>
      <c r="I32" t="n">
        <v>12</v>
      </c>
      <c r="J32" t="n">
        <v>266.71</v>
      </c>
      <c r="K32" t="n">
        <v>59.19</v>
      </c>
      <c r="L32" t="n">
        <v>8.5</v>
      </c>
      <c r="M32" t="n">
        <v>10</v>
      </c>
      <c r="N32" t="n">
        <v>69.02</v>
      </c>
      <c r="O32" t="n">
        <v>33128.7</v>
      </c>
      <c r="P32" t="n">
        <v>130.43</v>
      </c>
      <c r="Q32" t="n">
        <v>198.05</v>
      </c>
      <c r="R32" t="n">
        <v>35.42</v>
      </c>
      <c r="S32" t="n">
        <v>21.27</v>
      </c>
      <c r="T32" t="n">
        <v>4339.84</v>
      </c>
      <c r="U32" t="n">
        <v>0.6</v>
      </c>
      <c r="V32" t="n">
        <v>0.75</v>
      </c>
      <c r="W32" t="n">
        <v>0.13</v>
      </c>
      <c r="X32" t="n">
        <v>0.25</v>
      </c>
      <c r="Y32" t="n">
        <v>1</v>
      </c>
      <c r="Z32" t="n">
        <v>10</v>
      </c>
      <c r="AA32" t="n">
        <v>285.2898329395458</v>
      </c>
      <c r="AB32" t="n">
        <v>390.3461355270346</v>
      </c>
      <c r="AC32" t="n">
        <v>353.0920482065757</v>
      </c>
      <c r="AD32" t="n">
        <v>285289.8329395458</v>
      </c>
      <c r="AE32" t="n">
        <v>390346.1355270346</v>
      </c>
      <c r="AF32" t="n">
        <v>3.197980659586621e-06</v>
      </c>
      <c r="AG32" t="n">
        <v>9.982638888888889</v>
      </c>
      <c r="AH32" t="n">
        <v>353092.0482065757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8.7119</v>
      </c>
      <c r="E33" t="n">
        <v>11.48</v>
      </c>
      <c r="F33" t="n">
        <v>8.09</v>
      </c>
      <c r="G33" t="n">
        <v>40.43</v>
      </c>
      <c r="H33" t="n">
        <v>0.58</v>
      </c>
      <c r="I33" t="n">
        <v>12</v>
      </c>
      <c r="J33" t="n">
        <v>267.18</v>
      </c>
      <c r="K33" t="n">
        <v>59.19</v>
      </c>
      <c r="L33" t="n">
        <v>8.75</v>
      </c>
      <c r="M33" t="n">
        <v>10</v>
      </c>
      <c r="N33" t="n">
        <v>69.23999999999999</v>
      </c>
      <c r="O33" t="n">
        <v>33186.95</v>
      </c>
      <c r="P33" t="n">
        <v>130.19</v>
      </c>
      <c r="Q33" t="n">
        <v>198.05</v>
      </c>
      <c r="R33" t="n">
        <v>34.69</v>
      </c>
      <c r="S33" t="n">
        <v>21.27</v>
      </c>
      <c r="T33" t="n">
        <v>3974.34</v>
      </c>
      <c r="U33" t="n">
        <v>0.61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284.8789877726206</v>
      </c>
      <c r="AB33" t="n">
        <v>389.783999044438</v>
      </c>
      <c r="AC33" t="n">
        <v>352.5835612409146</v>
      </c>
      <c r="AD33" t="n">
        <v>284878.9877726206</v>
      </c>
      <c r="AE33" t="n">
        <v>389783.999044438</v>
      </c>
      <c r="AF33" t="n">
        <v>3.20357005625728e-06</v>
      </c>
      <c r="AG33" t="n">
        <v>9.965277777777779</v>
      </c>
      <c r="AH33" t="n">
        <v>352583.5612409146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8.713800000000001</v>
      </c>
      <c r="E34" t="n">
        <v>11.48</v>
      </c>
      <c r="F34" t="n">
        <v>8.08</v>
      </c>
      <c r="G34" t="n">
        <v>40.42</v>
      </c>
      <c r="H34" t="n">
        <v>0.6</v>
      </c>
      <c r="I34" t="n">
        <v>12</v>
      </c>
      <c r="J34" t="n">
        <v>267.66</v>
      </c>
      <c r="K34" t="n">
        <v>59.19</v>
      </c>
      <c r="L34" t="n">
        <v>9</v>
      </c>
      <c r="M34" t="n">
        <v>10</v>
      </c>
      <c r="N34" t="n">
        <v>69.45999999999999</v>
      </c>
      <c r="O34" t="n">
        <v>33245.29</v>
      </c>
      <c r="P34" t="n">
        <v>130.17</v>
      </c>
      <c r="Q34" t="n">
        <v>198.05</v>
      </c>
      <c r="R34" t="n">
        <v>34.52</v>
      </c>
      <c r="S34" t="n">
        <v>21.27</v>
      </c>
      <c r="T34" t="n">
        <v>3888.92</v>
      </c>
      <c r="U34" t="n">
        <v>0.62</v>
      </c>
      <c r="V34" t="n">
        <v>0.75</v>
      </c>
      <c r="W34" t="n">
        <v>0.13</v>
      </c>
      <c r="X34" t="n">
        <v>0.23</v>
      </c>
      <c r="Y34" t="n">
        <v>1</v>
      </c>
      <c r="Z34" t="n">
        <v>10</v>
      </c>
      <c r="AA34" t="n">
        <v>284.8079715680311</v>
      </c>
      <c r="AB34" t="n">
        <v>389.6868315403048</v>
      </c>
      <c r="AC34" t="n">
        <v>352.4956672670005</v>
      </c>
      <c r="AD34" t="n">
        <v>284807.9715680311</v>
      </c>
      <c r="AE34" t="n">
        <v>389686.8315403048</v>
      </c>
      <c r="AF34" t="n">
        <v>3.204268730841112e-06</v>
      </c>
      <c r="AG34" t="n">
        <v>9.965277777777779</v>
      </c>
      <c r="AH34" t="n">
        <v>352495.6672670005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8.7112</v>
      </c>
      <c r="E35" t="n">
        <v>11.48</v>
      </c>
      <c r="F35" t="n">
        <v>8.09</v>
      </c>
      <c r="G35" t="n">
        <v>40.44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130.03</v>
      </c>
      <c r="Q35" t="n">
        <v>198.07</v>
      </c>
      <c r="R35" t="n">
        <v>34.69</v>
      </c>
      <c r="S35" t="n">
        <v>21.27</v>
      </c>
      <c r="T35" t="n">
        <v>3975.03</v>
      </c>
      <c r="U35" t="n">
        <v>0.61</v>
      </c>
      <c r="V35" t="n">
        <v>0.75</v>
      </c>
      <c r="W35" t="n">
        <v>0.13</v>
      </c>
      <c r="X35" t="n">
        <v>0.23</v>
      </c>
      <c r="Y35" t="n">
        <v>1</v>
      </c>
      <c r="Z35" t="n">
        <v>10</v>
      </c>
      <c r="AA35" t="n">
        <v>284.7878240477582</v>
      </c>
      <c r="AB35" t="n">
        <v>389.6592648142217</v>
      </c>
      <c r="AC35" t="n">
        <v>352.4707314705645</v>
      </c>
      <c r="AD35" t="n">
        <v>284787.8240477582</v>
      </c>
      <c r="AE35" t="n">
        <v>389659.2648142216</v>
      </c>
      <c r="AF35" t="n">
        <v>3.203312649831658e-06</v>
      </c>
      <c r="AG35" t="n">
        <v>9.965277777777779</v>
      </c>
      <c r="AH35" t="n">
        <v>352470.7314705645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8.774900000000001</v>
      </c>
      <c r="E36" t="n">
        <v>11.4</v>
      </c>
      <c r="F36" t="n">
        <v>8.050000000000001</v>
      </c>
      <c r="G36" t="n">
        <v>43.93</v>
      </c>
      <c r="H36" t="n">
        <v>0.63</v>
      </c>
      <c r="I36" t="n">
        <v>11</v>
      </c>
      <c r="J36" t="n">
        <v>268.61</v>
      </c>
      <c r="K36" t="n">
        <v>59.19</v>
      </c>
      <c r="L36" t="n">
        <v>9.5</v>
      </c>
      <c r="M36" t="n">
        <v>9</v>
      </c>
      <c r="N36" t="n">
        <v>69.91</v>
      </c>
      <c r="O36" t="n">
        <v>33362.23</v>
      </c>
      <c r="P36" t="n">
        <v>129.38</v>
      </c>
      <c r="Q36" t="n">
        <v>198.05</v>
      </c>
      <c r="R36" t="n">
        <v>33.53</v>
      </c>
      <c r="S36" t="n">
        <v>21.27</v>
      </c>
      <c r="T36" t="n">
        <v>3396.17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272.7897050723955</v>
      </c>
      <c r="AB36" t="n">
        <v>373.2429091124786</v>
      </c>
      <c r="AC36" t="n">
        <v>337.621129716496</v>
      </c>
      <c r="AD36" t="n">
        <v>272789.7050723955</v>
      </c>
      <c r="AE36" t="n">
        <v>373242.9091124786</v>
      </c>
      <c r="AF36" t="n">
        <v>3.226736634563299e-06</v>
      </c>
      <c r="AG36" t="n">
        <v>9.895833333333334</v>
      </c>
      <c r="AH36" t="n">
        <v>337621.129716496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8.06</v>
      </c>
      <c r="G37" t="n">
        <v>43.94</v>
      </c>
      <c r="H37" t="n">
        <v>0.64</v>
      </c>
      <c r="I37" t="n">
        <v>11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129.46</v>
      </c>
      <c r="Q37" t="n">
        <v>198.05</v>
      </c>
      <c r="R37" t="n">
        <v>33.48</v>
      </c>
      <c r="S37" t="n">
        <v>21.27</v>
      </c>
      <c r="T37" t="n">
        <v>3373.22</v>
      </c>
      <c r="U37" t="n">
        <v>0.64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272.8922248843728</v>
      </c>
      <c r="AB37" t="n">
        <v>373.3831812420808</v>
      </c>
      <c r="AC37" t="n">
        <v>337.748014470922</v>
      </c>
      <c r="AD37" t="n">
        <v>272892.2248843727</v>
      </c>
      <c r="AE37" t="n">
        <v>373383.1812420808</v>
      </c>
      <c r="AF37" t="n">
        <v>3.226185049365537e-06</v>
      </c>
      <c r="AG37" t="n">
        <v>9.895833333333334</v>
      </c>
      <c r="AH37" t="n">
        <v>337748.0144709221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8.772399999999999</v>
      </c>
      <c r="E38" t="n">
        <v>11.4</v>
      </c>
      <c r="F38" t="n">
        <v>8.06</v>
      </c>
      <c r="G38" t="n">
        <v>43.95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129.45</v>
      </c>
      <c r="Q38" t="n">
        <v>198.05</v>
      </c>
      <c r="R38" t="n">
        <v>33.62</v>
      </c>
      <c r="S38" t="n">
        <v>21.27</v>
      </c>
      <c r="T38" t="n">
        <v>3441.01</v>
      </c>
      <c r="U38" t="n">
        <v>0.63</v>
      </c>
      <c r="V38" t="n">
        <v>0.75</v>
      </c>
      <c r="W38" t="n">
        <v>0.13</v>
      </c>
      <c r="X38" t="n">
        <v>0.2</v>
      </c>
      <c r="Y38" t="n">
        <v>1</v>
      </c>
      <c r="Z38" t="n">
        <v>10</v>
      </c>
      <c r="AA38" t="n">
        <v>272.8983395502563</v>
      </c>
      <c r="AB38" t="n">
        <v>373.3915475977027</v>
      </c>
      <c r="AC38" t="n">
        <v>337.7555823533057</v>
      </c>
      <c r="AD38" t="n">
        <v>272898.3395502563</v>
      </c>
      <c r="AE38" t="n">
        <v>373391.5475977027</v>
      </c>
      <c r="AF38" t="n">
        <v>3.225817325900361e-06</v>
      </c>
      <c r="AG38" t="n">
        <v>9.895833333333334</v>
      </c>
      <c r="AH38" t="n">
        <v>337755.5823533057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8.8302</v>
      </c>
      <c r="E39" t="n">
        <v>11.32</v>
      </c>
      <c r="F39" t="n">
        <v>8.029999999999999</v>
      </c>
      <c r="G39" t="n">
        <v>48.18</v>
      </c>
      <c r="H39" t="n">
        <v>0.68</v>
      </c>
      <c r="I39" t="n">
        <v>10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128.83</v>
      </c>
      <c r="Q39" t="n">
        <v>198.06</v>
      </c>
      <c r="R39" t="n">
        <v>32.79</v>
      </c>
      <c r="S39" t="n">
        <v>21.27</v>
      </c>
      <c r="T39" t="n">
        <v>3033.56</v>
      </c>
      <c r="U39" t="n">
        <v>0.65</v>
      </c>
      <c r="V39" t="n">
        <v>0.76</v>
      </c>
      <c r="W39" t="n">
        <v>0.12</v>
      </c>
      <c r="X39" t="n">
        <v>0.18</v>
      </c>
      <c r="Y39" t="n">
        <v>1</v>
      </c>
      <c r="Z39" t="n">
        <v>10</v>
      </c>
      <c r="AA39" t="n">
        <v>271.7062156326768</v>
      </c>
      <c r="AB39" t="n">
        <v>371.7604310608751</v>
      </c>
      <c r="AC39" t="n">
        <v>336.2801372894663</v>
      </c>
      <c r="AD39" t="n">
        <v>271706.2156326768</v>
      </c>
      <c r="AE39" t="n">
        <v>371760.4310608751</v>
      </c>
      <c r="AF39" t="n">
        <v>3.247071742187471e-06</v>
      </c>
      <c r="AG39" t="n">
        <v>9.826388888888889</v>
      </c>
      <c r="AH39" t="n">
        <v>336280.1372894663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8.8307</v>
      </c>
      <c r="E40" t="n">
        <v>11.32</v>
      </c>
      <c r="F40" t="n">
        <v>8.029999999999999</v>
      </c>
      <c r="G40" t="n">
        <v>48.18</v>
      </c>
      <c r="H40" t="n">
        <v>0.6899999999999999</v>
      </c>
      <c r="I40" t="n">
        <v>10</v>
      </c>
      <c r="J40" t="n">
        <v>270.51</v>
      </c>
      <c r="K40" t="n">
        <v>59.19</v>
      </c>
      <c r="L40" t="n">
        <v>10.5</v>
      </c>
      <c r="M40" t="n">
        <v>8</v>
      </c>
      <c r="N40" t="n">
        <v>70.81999999999999</v>
      </c>
      <c r="O40" t="n">
        <v>33597.14</v>
      </c>
      <c r="P40" t="n">
        <v>128.99</v>
      </c>
      <c r="Q40" t="n">
        <v>198.06</v>
      </c>
      <c r="R40" t="n">
        <v>32.71</v>
      </c>
      <c r="S40" t="n">
        <v>21.27</v>
      </c>
      <c r="T40" t="n">
        <v>2994.59</v>
      </c>
      <c r="U40" t="n">
        <v>0.65</v>
      </c>
      <c r="V40" t="n">
        <v>0.76</v>
      </c>
      <c r="W40" t="n">
        <v>0.12</v>
      </c>
      <c r="X40" t="n">
        <v>0.18</v>
      </c>
      <c r="Y40" t="n">
        <v>1</v>
      </c>
      <c r="Z40" t="n">
        <v>10</v>
      </c>
      <c r="AA40" t="n">
        <v>271.7987650834571</v>
      </c>
      <c r="AB40" t="n">
        <v>371.8870613024263</v>
      </c>
      <c r="AC40" t="n">
        <v>336.3946821184906</v>
      </c>
      <c r="AD40" t="n">
        <v>271798.7650834571</v>
      </c>
      <c r="AE40" t="n">
        <v>371887.0613024263</v>
      </c>
      <c r="AF40" t="n">
        <v>3.247255603920059e-06</v>
      </c>
      <c r="AG40" t="n">
        <v>9.826388888888889</v>
      </c>
      <c r="AH40" t="n">
        <v>336394.6821184906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8.8422</v>
      </c>
      <c r="E41" t="n">
        <v>11.31</v>
      </c>
      <c r="F41" t="n">
        <v>8.02</v>
      </c>
      <c r="G41" t="n">
        <v>48.09</v>
      </c>
      <c r="H41" t="n">
        <v>0.71</v>
      </c>
      <c r="I41" t="n">
        <v>10</v>
      </c>
      <c r="J41" t="n">
        <v>270.99</v>
      </c>
      <c r="K41" t="n">
        <v>59.19</v>
      </c>
      <c r="L41" t="n">
        <v>10.75</v>
      </c>
      <c r="M41" t="n">
        <v>8</v>
      </c>
      <c r="N41" t="n">
        <v>71.04000000000001</v>
      </c>
      <c r="O41" t="n">
        <v>33656.08</v>
      </c>
      <c r="P41" t="n">
        <v>128.77</v>
      </c>
      <c r="Q41" t="n">
        <v>198.05</v>
      </c>
      <c r="R41" t="n">
        <v>32.12</v>
      </c>
      <c r="S41" t="n">
        <v>21.27</v>
      </c>
      <c r="T41" t="n">
        <v>2700.43</v>
      </c>
      <c r="U41" t="n">
        <v>0.66</v>
      </c>
      <c r="V41" t="n">
        <v>0.76</v>
      </c>
      <c r="W41" t="n">
        <v>0.13</v>
      </c>
      <c r="X41" t="n">
        <v>0.16</v>
      </c>
      <c r="Y41" t="n">
        <v>1</v>
      </c>
      <c r="Z41" t="n">
        <v>10</v>
      </c>
      <c r="AA41" t="n">
        <v>271.4900750157763</v>
      </c>
      <c r="AB41" t="n">
        <v>371.4646979333808</v>
      </c>
      <c r="AC41" t="n">
        <v>336.0126285165962</v>
      </c>
      <c r="AD41" t="n">
        <v>271490.0750157763</v>
      </c>
      <c r="AE41" t="n">
        <v>371464.6979333808</v>
      </c>
      <c r="AF41" t="n">
        <v>3.25148442376957e-06</v>
      </c>
      <c r="AG41" t="n">
        <v>9.817708333333334</v>
      </c>
      <c r="AH41" t="n">
        <v>336012.6285165962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8.8459</v>
      </c>
      <c r="E42" t="n">
        <v>11.3</v>
      </c>
      <c r="F42" t="n">
        <v>8.01</v>
      </c>
      <c r="G42" t="n">
        <v>48.07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128.57</v>
      </c>
      <c r="Q42" t="n">
        <v>198.05</v>
      </c>
      <c r="R42" t="n">
        <v>32.24</v>
      </c>
      <c r="S42" t="n">
        <v>21.27</v>
      </c>
      <c r="T42" t="n">
        <v>2757.08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271.2882662784962</v>
      </c>
      <c r="AB42" t="n">
        <v>371.188574315861</v>
      </c>
      <c r="AC42" t="n">
        <v>335.7628577495904</v>
      </c>
      <c r="AD42" t="n">
        <v>271288.2662784962</v>
      </c>
      <c r="AE42" t="n">
        <v>371188.574315861</v>
      </c>
      <c r="AF42" t="n">
        <v>3.252845000590718e-06</v>
      </c>
      <c r="AG42" t="n">
        <v>9.809027777777779</v>
      </c>
      <c r="AH42" t="n">
        <v>335762.8577495904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8.8155</v>
      </c>
      <c r="E43" t="n">
        <v>11.34</v>
      </c>
      <c r="F43" t="n">
        <v>8.050000000000001</v>
      </c>
      <c r="G43" t="n">
        <v>48.3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129.03</v>
      </c>
      <c r="Q43" t="n">
        <v>198.07</v>
      </c>
      <c r="R43" t="n">
        <v>33.51</v>
      </c>
      <c r="S43" t="n">
        <v>21.27</v>
      </c>
      <c r="T43" t="n">
        <v>3391.55</v>
      </c>
      <c r="U43" t="n">
        <v>0.63</v>
      </c>
      <c r="V43" t="n">
        <v>0.75</v>
      </c>
      <c r="W43" t="n">
        <v>0.12</v>
      </c>
      <c r="X43" t="n">
        <v>0.2</v>
      </c>
      <c r="Y43" t="n">
        <v>1</v>
      </c>
      <c r="Z43" t="n">
        <v>10</v>
      </c>
      <c r="AA43" t="n">
        <v>272.076443845111</v>
      </c>
      <c r="AB43" t="n">
        <v>372.2669936344435</v>
      </c>
      <c r="AC43" t="n">
        <v>336.7383542419785</v>
      </c>
      <c r="AD43" t="n">
        <v>272076.443845111</v>
      </c>
      <c r="AE43" t="n">
        <v>372266.9936344434</v>
      </c>
      <c r="AF43" t="n">
        <v>3.2416662072494e-06</v>
      </c>
      <c r="AG43" t="n">
        <v>9.84375</v>
      </c>
      <c r="AH43" t="n">
        <v>336738.3542419785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8.8779</v>
      </c>
      <c r="E44" t="n">
        <v>11.26</v>
      </c>
      <c r="F44" t="n">
        <v>8.02</v>
      </c>
      <c r="G44" t="n">
        <v>53.46</v>
      </c>
      <c r="H44" t="n">
        <v>0.75</v>
      </c>
      <c r="I44" t="n">
        <v>9</v>
      </c>
      <c r="J44" t="n">
        <v>272.43</v>
      </c>
      <c r="K44" t="n">
        <v>59.19</v>
      </c>
      <c r="L44" t="n">
        <v>11.5</v>
      </c>
      <c r="M44" t="n">
        <v>7</v>
      </c>
      <c r="N44" t="n">
        <v>71.73</v>
      </c>
      <c r="O44" t="n">
        <v>33833.57</v>
      </c>
      <c r="P44" t="n">
        <v>128.25</v>
      </c>
      <c r="Q44" t="n">
        <v>198.05</v>
      </c>
      <c r="R44" t="n">
        <v>32.55</v>
      </c>
      <c r="S44" t="n">
        <v>21.27</v>
      </c>
      <c r="T44" t="n">
        <v>2920.25</v>
      </c>
      <c r="U44" t="n">
        <v>0.65</v>
      </c>
      <c r="V44" t="n">
        <v>0.76</v>
      </c>
      <c r="W44" t="n">
        <v>0.12</v>
      </c>
      <c r="X44" t="n">
        <v>0.17</v>
      </c>
      <c r="Y44" t="n">
        <v>1</v>
      </c>
      <c r="Z44" t="n">
        <v>10</v>
      </c>
      <c r="AA44" t="n">
        <v>270.7424320546818</v>
      </c>
      <c r="AB44" t="n">
        <v>370.4417398503315</v>
      </c>
      <c r="AC44" t="n">
        <v>335.0873001172624</v>
      </c>
      <c r="AD44" t="n">
        <v>270742.4320546818</v>
      </c>
      <c r="AE44" t="n">
        <v>370441.7398503316</v>
      </c>
      <c r="AF44" t="n">
        <v>3.264612151476315e-06</v>
      </c>
      <c r="AG44" t="n">
        <v>9.774305555555555</v>
      </c>
      <c r="AH44" t="n">
        <v>335087.3001172624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8.883599999999999</v>
      </c>
      <c r="E45" t="n">
        <v>11.26</v>
      </c>
      <c r="F45" t="n">
        <v>8.01</v>
      </c>
      <c r="G45" t="n">
        <v>53.41</v>
      </c>
      <c r="H45" t="n">
        <v>0.77</v>
      </c>
      <c r="I45" t="n">
        <v>9</v>
      </c>
      <c r="J45" t="n">
        <v>272.91</v>
      </c>
      <c r="K45" t="n">
        <v>59.19</v>
      </c>
      <c r="L45" t="n">
        <v>11.75</v>
      </c>
      <c r="M45" t="n">
        <v>7</v>
      </c>
      <c r="N45" t="n">
        <v>71.95999999999999</v>
      </c>
      <c r="O45" t="n">
        <v>33892.87</v>
      </c>
      <c r="P45" t="n">
        <v>128.08</v>
      </c>
      <c r="Q45" t="n">
        <v>198.05</v>
      </c>
      <c r="R45" t="n">
        <v>32.16</v>
      </c>
      <c r="S45" t="n">
        <v>21.27</v>
      </c>
      <c r="T45" t="n">
        <v>2724.91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270.5363247278306</v>
      </c>
      <c r="AB45" t="n">
        <v>370.1597347129204</v>
      </c>
      <c r="AC45" t="n">
        <v>334.8322091543691</v>
      </c>
      <c r="AD45" t="n">
        <v>270536.3247278306</v>
      </c>
      <c r="AE45" t="n">
        <v>370159.7347129204</v>
      </c>
      <c r="AF45" t="n">
        <v>3.266708175227811e-06</v>
      </c>
      <c r="AG45" t="n">
        <v>9.774305555555555</v>
      </c>
      <c r="AH45" t="n">
        <v>334832.2091543691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8.8788</v>
      </c>
      <c r="E46" t="n">
        <v>11.26</v>
      </c>
      <c r="F46" t="n">
        <v>8.02</v>
      </c>
      <c r="G46" t="n">
        <v>53.45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128.41</v>
      </c>
      <c r="Q46" t="n">
        <v>198.05</v>
      </c>
      <c r="R46" t="n">
        <v>32.43</v>
      </c>
      <c r="S46" t="n">
        <v>21.27</v>
      </c>
      <c r="T46" t="n">
        <v>2859.94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270.8297630331541</v>
      </c>
      <c r="AB46" t="n">
        <v>370.5612299478483</v>
      </c>
      <c r="AC46" t="n">
        <v>335.1953862475776</v>
      </c>
      <c r="AD46" t="n">
        <v>270829.7630331541</v>
      </c>
      <c r="AE46" t="n">
        <v>370561.2299478483</v>
      </c>
      <c r="AF46" t="n">
        <v>3.264943102594973e-06</v>
      </c>
      <c r="AG46" t="n">
        <v>9.774305555555555</v>
      </c>
      <c r="AH46" t="n">
        <v>335195.3862475776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8.8729</v>
      </c>
      <c r="E47" t="n">
        <v>11.27</v>
      </c>
      <c r="F47" t="n">
        <v>8.029999999999999</v>
      </c>
      <c r="G47" t="n">
        <v>53.5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128.5</v>
      </c>
      <c r="Q47" t="n">
        <v>198.05</v>
      </c>
      <c r="R47" t="n">
        <v>32.67</v>
      </c>
      <c r="S47" t="n">
        <v>21.27</v>
      </c>
      <c r="T47" t="n">
        <v>2979.37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270.9894983658862</v>
      </c>
      <c r="AB47" t="n">
        <v>370.7797868771179</v>
      </c>
      <c r="AC47" t="n">
        <v>335.3930844102643</v>
      </c>
      <c r="AD47" t="n">
        <v>270989.4983658862</v>
      </c>
      <c r="AE47" t="n">
        <v>370779.7868771179</v>
      </c>
      <c r="AF47" t="n">
        <v>3.26277353415044e-06</v>
      </c>
      <c r="AG47" t="n">
        <v>9.782986111111111</v>
      </c>
      <c r="AH47" t="n">
        <v>335393.0844102643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8.877700000000001</v>
      </c>
      <c r="E48" t="n">
        <v>11.26</v>
      </c>
      <c r="F48" t="n">
        <v>8.02</v>
      </c>
      <c r="G48" t="n">
        <v>53.46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128.22</v>
      </c>
      <c r="Q48" t="n">
        <v>198.06</v>
      </c>
      <c r="R48" t="n">
        <v>32.45</v>
      </c>
      <c r="S48" t="n">
        <v>21.27</v>
      </c>
      <c r="T48" t="n">
        <v>2867.41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270.7264282767391</v>
      </c>
      <c r="AB48" t="n">
        <v>370.4198427753136</v>
      </c>
      <c r="AC48" t="n">
        <v>335.0674928683514</v>
      </c>
      <c r="AD48" t="n">
        <v>270726.4282767391</v>
      </c>
      <c r="AE48" t="n">
        <v>370419.8427753135</v>
      </c>
      <c r="AF48" t="n">
        <v>3.26453860678328e-06</v>
      </c>
      <c r="AG48" t="n">
        <v>9.774305555555555</v>
      </c>
      <c r="AH48" t="n">
        <v>335067.4928683514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8.8795</v>
      </c>
      <c r="E49" t="n">
        <v>11.26</v>
      </c>
      <c r="F49" t="n">
        <v>8.02</v>
      </c>
      <c r="G49" t="n">
        <v>53.45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128.01</v>
      </c>
      <c r="Q49" t="n">
        <v>198.05</v>
      </c>
      <c r="R49" t="n">
        <v>32.37</v>
      </c>
      <c r="S49" t="n">
        <v>21.27</v>
      </c>
      <c r="T49" t="n">
        <v>2826.46</v>
      </c>
      <c r="U49" t="n">
        <v>0.66</v>
      </c>
      <c r="V49" t="n">
        <v>0.76</v>
      </c>
      <c r="W49" t="n">
        <v>0.12</v>
      </c>
      <c r="X49" t="n">
        <v>0.16</v>
      </c>
      <c r="Y49" t="n">
        <v>1</v>
      </c>
      <c r="Z49" t="n">
        <v>10</v>
      </c>
      <c r="AA49" t="n">
        <v>270.5762598381596</v>
      </c>
      <c r="AB49" t="n">
        <v>370.2143756926851</v>
      </c>
      <c r="AC49" t="n">
        <v>334.8816352757141</v>
      </c>
      <c r="AD49" t="n">
        <v>270576.2598381595</v>
      </c>
      <c r="AE49" t="n">
        <v>370214.3756926851</v>
      </c>
      <c r="AF49" t="n">
        <v>3.265200509020594e-06</v>
      </c>
      <c r="AG49" t="n">
        <v>9.774305555555555</v>
      </c>
      <c r="AH49" t="n">
        <v>334881.6352757141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8.876799999999999</v>
      </c>
      <c r="E50" t="n">
        <v>11.27</v>
      </c>
      <c r="F50" t="n">
        <v>8.02</v>
      </c>
      <c r="G50" t="n">
        <v>53.47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127.87</v>
      </c>
      <c r="Q50" t="n">
        <v>198.06</v>
      </c>
      <c r="R50" t="n">
        <v>32.54</v>
      </c>
      <c r="S50" t="n">
        <v>21.27</v>
      </c>
      <c r="T50" t="n">
        <v>2914.74</v>
      </c>
      <c r="U50" t="n">
        <v>0.65</v>
      </c>
      <c r="V50" t="n">
        <v>0.76</v>
      </c>
      <c r="W50" t="n">
        <v>0.12</v>
      </c>
      <c r="X50" t="n">
        <v>0.17</v>
      </c>
      <c r="Y50" t="n">
        <v>1</v>
      </c>
      <c r="Z50" t="n">
        <v>10</v>
      </c>
      <c r="AA50" t="n">
        <v>270.5225957219015</v>
      </c>
      <c r="AB50" t="n">
        <v>370.1409500813271</v>
      </c>
      <c r="AC50" t="n">
        <v>334.8152173016506</v>
      </c>
      <c r="AD50" t="n">
        <v>270522.5957219015</v>
      </c>
      <c r="AE50" t="n">
        <v>370140.9500813271</v>
      </c>
      <c r="AF50" t="n">
        <v>3.264207655664622e-06</v>
      </c>
      <c r="AG50" t="n">
        <v>9.782986111111111</v>
      </c>
      <c r="AH50" t="n">
        <v>334815.2173016507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8.944800000000001</v>
      </c>
      <c r="E51" t="n">
        <v>11.18</v>
      </c>
      <c r="F51" t="n">
        <v>7.98</v>
      </c>
      <c r="G51" t="n">
        <v>59.88</v>
      </c>
      <c r="H51" t="n">
        <v>0.86</v>
      </c>
      <c r="I51" t="n">
        <v>8</v>
      </c>
      <c r="J51" t="n">
        <v>275.81</v>
      </c>
      <c r="K51" t="n">
        <v>59.19</v>
      </c>
      <c r="L51" t="n">
        <v>13.25</v>
      </c>
      <c r="M51" t="n">
        <v>6</v>
      </c>
      <c r="N51" t="n">
        <v>73.36</v>
      </c>
      <c r="O51" t="n">
        <v>34250.57</v>
      </c>
      <c r="P51" t="n">
        <v>127.42</v>
      </c>
      <c r="Q51" t="n">
        <v>198.05</v>
      </c>
      <c r="R51" t="n">
        <v>31.2</v>
      </c>
      <c r="S51" t="n">
        <v>21.27</v>
      </c>
      <c r="T51" t="n">
        <v>2248.4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269.3102224072995</v>
      </c>
      <c r="AB51" t="n">
        <v>368.4821274261529</v>
      </c>
      <c r="AC51" t="n">
        <v>333.3147103525141</v>
      </c>
      <c r="AD51" t="n">
        <v>269310.2224072996</v>
      </c>
      <c r="AE51" t="n">
        <v>368482.1274261529</v>
      </c>
      <c r="AF51" t="n">
        <v>3.289212851296516e-06</v>
      </c>
      <c r="AG51" t="n">
        <v>9.704861111111111</v>
      </c>
      <c r="AH51" t="n">
        <v>333314.7103525141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8.9648</v>
      </c>
      <c r="E52" t="n">
        <v>11.15</v>
      </c>
      <c r="F52" t="n">
        <v>7.96</v>
      </c>
      <c r="G52" t="n">
        <v>59.69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127.01</v>
      </c>
      <c r="Q52" t="n">
        <v>198.06</v>
      </c>
      <c r="R52" t="n">
        <v>30.54</v>
      </c>
      <c r="S52" t="n">
        <v>21.27</v>
      </c>
      <c r="T52" t="n">
        <v>1915.62</v>
      </c>
      <c r="U52" t="n">
        <v>0.7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268.7608437530334</v>
      </c>
      <c r="AB52" t="n">
        <v>367.7304433145103</v>
      </c>
      <c r="AC52" t="n">
        <v>332.6347659174913</v>
      </c>
      <c r="AD52" t="n">
        <v>268760.8437530334</v>
      </c>
      <c r="AE52" t="n">
        <v>367730.4433145103</v>
      </c>
      <c r="AF52" t="n">
        <v>3.296567320600014e-06</v>
      </c>
      <c r="AG52" t="n">
        <v>9.678819444444445</v>
      </c>
      <c r="AH52" t="n">
        <v>332634.7659174913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8.9315</v>
      </c>
      <c r="E53" t="n">
        <v>11.2</v>
      </c>
      <c r="F53" t="n">
        <v>8</v>
      </c>
      <c r="G53" t="n">
        <v>60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127.67</v>
      </c>
      <c r="Q53" t="n">
        <v>198.05</v>
      </c>
      <c r="R53" t="n">
        <v>32.01</v>
      </c>
      <c r="S53" t="n">
        <v>21.27</v>
      </c>
      <c r="T53" t="n">
        <v>2654.64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269.685786937914</v>
      </c>
      <c r="AB53" t="n">
        <v>368.9959913856775</v>
      </c>
      <c r="AC53" t="n">
        <v>333.7795318569542</v>
      </c>
      <c r="AD53" t="n">
        <v>269685.786937914</v>
      </c>
      <c r="AE53" t="n">
        <v>368995.9913856775</v>
      </c>
      <c r="AF53" t="n">
        <v>3.28432212920969e-06</v>
      </c>
      <c r="AG53" t="n">
        <v>9.722222222222221</v>
      </c>
      <c r="AH53" t="n">
        <v>333779.5318569542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8.9323</v>
      </c>
      <c r="E54" t="n">
        <v>11.2</v>
      </c>
      <c r="F54" t="n">
        <v>8</v>
      </c>
      <c r="G54" t="n">
        <v>59.99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127.65</v>
      </c>
      <c r="Q54" t="n">
        <v>198.05</v>
      </c>
      <c r="R54" t="n">
        <v>31.85</v>
      </c>
      <c r="S54" t="n">
        <v>21.27</v>
      </c>
      <c r="T54" t="n">
        <v>2570.57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269.6642110923295</v>
      </c>
      <c r="AB54" t="n">
        <v>368.9664703618894</v>
      </c>
      <c r="AC54" t="n">
        <v>333.7528282782436</v>
      </c>
      <c r="AD54" t="n">
        <v>269664.2110923295</v>
      </c>
      <c r="AE54" t="n">
        <v>368966.4703618895</v>
      </c>
      <c r="AF54" t="n">
        <v>3.28461630798183e-06</v>
      </c>
      <c r="AG54" t="n">
        <v>9.722222222222221</v>
      </c>
      <c r="AH54" t="n">
        <v>333752.8282782435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8.928599999999999</v>
      </c>
      <c r="E55" t="n">
        <v>11.2</v>
      </c>
      <c r="F55" t="n">
        <v>8</v>
      </c>
      <c r="G55" t="n">
        <v>60.03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127.72</v>
      </c>
      <c r="Q55" t="n">
        <v>198.05</v>
      </c>
      <c r="R55" t="n">
        <v>32.02</v>
      </c>
      <c r="S55" t="n">
        <v>21.27</v>
      </c>
      <c r="T55" t="n">
        <v>2659.44</v>
      </c>
      <c r="U55" t="n">
        <v>0.66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269.7503180975847</v>
      </c>
      <c r="AB55" t="n">
        <v>369.0842857652527</v>
      </c>
      <c r="AC55" t="n">
        <v>333.8593995448647</v>
      </c>
      <c r="AD55" t="n">
        <v>269750.3180975847</v>
      </c>
      <c r="AE55" t="n">
        <v>369084.2857652527</v>
      </c>
      <c r="AF55" t="n">
        <v>3.283255731160682e-06</v>
      </c>
      <c r="AG55" t="n">
        <v>9.722222222222221</v>
      </c>
      <c r="AH55" t="n">
        <v>333859.3995448647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8.933199999999999</v>
      </c>
      <c r="E56" t="n">
        <v>11.19</v>
      </c>
      <c r="F56" t="n">
        <v>8</v>
      </c>
      <c r="G56" t="n">
        <v>59.99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127.47</v>
      </c>
      <c r="Q56" t="n">
        <v>198.05</v>
      </c>
      <c r="R56" t="n">
        <v>31.81</v>
      </c>
      <c r="S56" t="n">
        <v>21.27</v>
      </c>
      <c r="T56" t="n">
        <v>2552.13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269.5439964746964</v>
      </c>
      <c r="AB56" t="n">
        <v>368.8019874185493</v>
      </c>
      <c r="AC56" t="n">
        <v>333.6040433561625</v>
      </c>
      <c r="AD56" t="n">
        <v>269543.9964746964</v>
      </c>
      <c r="AE56" t="n">
        <v>368801.9874185493</v>
      </c>
      <c r="AF56" t="n">
        <v>3.284947259100487e-06</v>
      </c>
      <c r="AG56" t="n">
        <v>9.713541666666666</v>
      </c>
      <c r="AH56" t="n">
        <v>333604.0433561625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8.9283</v>
      </c>
      <c r="E57" t="n">
        <v>11.2</v>
      </c>
      <c r="F57" t="n">
        <v>8</v>
      </c>
      <c r="G57" t="n">
        <v>60.03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127.32</v>
      </c>
      <c r="Q57" t="n">
        <v>198.05</v>
      </c>
      <c r="R57" t="n">
        <v>31.96</v>
      </c>
      <c r="S57" t="n">
        <v>21.27</v>
      </c>
      <c r="T57" t="n">
        <v>2628.78</v>
      </c>
      <c r="U57" t="n">
        <v>0.67</v>
      </c>
      <c r="V57" t="n">
        <v>0.76</v>
      </c>
      <c r="W57" t="n">
        <v>0.12</v>
      </c>
      <c r="X57" t="n">
        <v>0.15</v>
      </c>
      <c r="Y57" t="n">
        <v>1</v>
      </c>
      <c r="Z57" t="n">
        <v>10</v>
      </c>
      <c r="AA57" t="n">
        <v>269.5100362931405</v>
      </c>
      <c r="AB57" t="n">
        <v>368.755521599927</v>
      </c>
      <c r="AC57" t="n">
        <v>333.5620121700543</v>
      </c>
      <c r="AD57" t="n">
        <v>269510.0362931405</v>
      </c>
      <c r="AE57" t="n">
        <v>368755.521599927</v>
      </c>
      <c r="AF57" t="n">
        <v>3.28314541412113e-06</v>
      </c>
      <c r="AG57" t="n">
        <v>9.722222222222221</v>
      </c>
      <c r="AH57" t="n">
        <v>333562.0121700543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8.9312</v>
      </c>
      <c r="E58" t="n">
        <v>11.2</v>
      </c>
      <c r="F58" t="n">
        <v>8</v>
      </c>
      <c r="G58" t="n">
        <v>60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127.09</v>
      </c>
      <c r="Q58" t="n">
        <v>198.05</v>
      </c>
      <c r="R58" t="n">
        <v>31.88</v>
      </c>
      <c r="S58" t="n">
        <v>21.27</v>
      </c>
      <c r="T58" t="n">
        <v>2585.73</v>
      </c>
      <c r="U58" t="n">
        <v>0.67</v>
      </c>
      <c r="V58" t="n">
        <v>0.76</v>
      </c>
      <c r="W58" t="n">
        <v>0.12</v>
      </c>
      <c r="X58" t="n">
        <v>0.15</v>
      </c>
      <c r="Y58" t="n">
        <v>1</v>
      </c>
      <c r="Z58" t="n">
        <v>10</v>
      </c>
      <c r="AA58" t="n">
        <v>269.335903390796</v>
      </c>
      <c r="AB58" t="n">
        <v>368.5172652807379</v>
      </c>
      <c r="AC58" t="n">
        <v>333.3464946995737</v>
      </c>
      <c r="AD58" t="n">
        <v>269335.903390796</v>
      </c>
      <c r="AE58" t="n">
        <v>368517.2652807379</v>
      </c>
      <c r="AF58" t="n">
        <v>3.284211812170137e-06</v>
      </c>
      <c r="AG58" t="n">
        <v>9.722222222222221</v>
      </c>
      <c r="AH58" t="n">
        <v>333346.4946995737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8.9948</v>
      </c>
      <c r="E59" t="n">
        <v>11.12</v>
      </c>
      <c r="F59" t="n">
        <v>7.97</v>
      </c>
      <c r="G59" t="n">
        <v>68.31999999999999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126.45</v>
      </c>
      <c r="Q59" t="n">
        <v>198.06</v>
      </c>
      <c r="R59" t="n">
        <v>30.91</v>
      </c>
      <c r="S59" t="n">
        <v>21.27</v>
      </c>
      <c r="T59" t="n">
        <v>2108.46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268.1090007780048</v>
      </c>
      <c r="AB59" t="n">
        <v>366.8385629987937</v>
      </c>
      <c r="AC59" t="n">
        <v>331.8280054073449</v>
      </c>
      <c r="AD59" t="n">
        <v>268109.0007780048</v>
      </c>
      <c r="AE59" t="n">
        <v>366838.5629987937</v>
      </c>
      <c r="AF59" t="n">
        <v>3.307599024555261e-06</v>
      </c>
      <c r="AG59" t="n">
        <v>9.652777777777779</v>
      </c>
      <c r="AH59" t="n">
        <v>331828.0054073449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8.996</v>
      </c>
      <c r="E60" t="n">
        <v>11.12</v>
      </c>
      <c r="F60" t="n">
        <v>7.97</v>
      </c>
      <c r="G60" t="n">
        <v>68.3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126.61</v>
      </c>
      <c r="Q60" t="n">
        <v>198.05</v>
      </c>
      <c r="R60" t="n">
        <v>30.86</v>
      </c>
      <c r="S60" t="n">
        <v>21.27</v>
      </c>
      <c r="T60" t="n">
        <v>2080.81</v>
      </c>
      <c r="U60" t="n">
        <v>0.6899999999999999</v>
      </c>
      <c r="V60" t="n">
        <v>0.76</v>
      </c>
      <c r="W60" t="n">
        <v>0.12</v>
      </c>
      <c r="X60" t="n">
        <v>0.12</v>
      </c>
      <c r="Y60" t="n">
        <v>1</v>
      </c>
      <c r="Z60" t="n">
        <v>10</v>
      </c>
      <c r="AA60" t="n">
        <v>268.1920133816998</v>
      </c>
      <c r="AB60" t="n">
        <v>366.9521445054269</v>
      </c>
      <c r="AC60" t="n">
        <v>331.9307468543976</v>
      </c>
      <c r="AD60" t="n">
        <v>268192.0133816999</v>
      </c>
      <c r="AE60" t="n">
        <v>366952.1445054269</v>
      </c>
      <c r="AF60" t="n">
        <v>3.308040292713471e-06</v>
      </c>
      <c r="AG60" t="n">
        <v>9.652777777777779</v>
      </c>
      <c r="AH60" t="n">
        <v>331930.7468543976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8.9953</v>
      </c>
      <c r="E61" t="n">
        <v>11.12</v>
      </c>
      <c r="F61" t="n">
        <v>7.97</v>
      </c>
      <c r="G61" t="n">
        <v>68.31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126.69</v>
      </c>
      <c r="Q61" t="n">
        <v>198.05</v>
      </c>
      <c r="R61" t="n">
        <v>30.76</v>
      </c>
      <c r="S61" t="n">
        <v>21.27</v>
      </c>
      <c r="T61" t="n">
        <v>2032.77</v>
      </c>
      <c r="U61" t="n">
        <v>0.6899999999999999</v>
      </c>
      <c r="V61" t="n">
        <v>0.76</v>
      </c>
      <c r="W61" t="n">
        <v>0.12</v>
      </c>
      <c r="X61" t="n">
        <v>0.12</v>
      </c>
      <c r="Y61" t="n">
        <v>1</v>
      </c>
      <c r="Z61" t="n">
        <v>10</v>
      </c>
      <c r="AA61" t="n">
        <v>268.2484549071377</v>
      </c>
      <c r="AB61" t="n">
        <v>367.0293702905554</v>
      </c>
      <c r="AC61" t="n">
        <v>332.0006023189805</v>
      </c>
      <c r="AD61" t="n">
        <v>268248.4549071377</v>
      </c>
      <c r="AE61" t="n">
        <v>367029.3702905554</v>
      </c>
      <c r="AF61" t="n">
        <v>3.307782886287849e-06</v>
      </c>
      <c r="AG61" t="n">
        <v>9.652777777777779</v>
      </c>
      <c r="AH61" t="n">
        <v>332000.6023189805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9.0158</v>
      </c>
      <c r="E62" t="n">
        <v>11.09</v>
      </c>
      <c r="F62" t="n">
        <v>7.94</v>
      </c>
      <c r="G62" t="n">
        <v>68.09999999999999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126.14</v>
      </c>
      <c r="Q62" t="n">
        <v>198.05</v>
      </c>
      <c r="R62" t="n">
        <v>30.04</v>
      </c>
      <c r="S62" t="n">
        <v>21.27</v>
      </c>
      <c r="T62" t="n">
        <v>1670.83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267.5807857866777</v>
      </c>
      <c r="AB62" t="n">
        <v>366.1158359444593</v>
      </c>
      <c r="AC62" t="n">
        <v>331.1742544087223</v>
      </c>
      <c r="AD62" t="n">
        <v>267580.7857866777</v>
      </c>
      <c r="AE62" t="n">
        <v>366115.8359444592</v>
      </c>
      <c r="AF62" t="n">
        <v>3.315321217323934e-06</v>
      </c>
      <c r="AG62" t="n">
        <v>9.626736111111111</v>
      </c>
      <c r="AH62" t="n">
        <v>331174.2544087223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8.997999999999999</v>
      </c>
      <c r="E63" t="n">
        <v>11.11</v>
      </c>
      <c r="F63" t="n">
        <v>7.97</v>
      </c>
      <c r="G63" t="n">
        <v>68.28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126.6</v>
      </c>
      <c r="Q63" t="n">
        <v>198.05</v>
      </c>
      <c r="R63" t="n">
        <v>30.87</v>
      </c>
      <c r="S63" t="n">
        <v>21.27</v>
      </c>
      <c r="T63" t="n">
        <v>2085.74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268.1629914963924</v>
      </c>
      <c r="AB63" t="n">
        <v>366.9124354815939</v>
      </c>
      <c r="AC63" t="n">
        <v>331.8948276040673</v>
      </c>
      <c r="AD63" t="n">
        <v>268162.9914963924</v>
      </c>
      <c r="AE63" t="n">
        <v>366912.4354815939</v>
      </c>
      <c r="AF63" t="n">
        <v>3.308775739643821e-06</v>
      </c>
      <c r="AG63" t="n">
        <v>9.644097222222221</v>
      </c>
      <c r="AH63" t="n">
        <v>331894.8276040673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8.9811</v>
      </c>
      <c r="E64" t="n">
        <v>11.13</v>
      </c>
      <c r="F64" t="n">
        <v>7.99</v>
      </c>
      <c r="G64" t="n">
        <v>68.45999999999999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126.98</v>
      </c>
      <c r="Q64" t="n">
        <v>198.05</v>
      </c>
      <c r="R64" t="n">
        <v>31.53</v>
      </c>
      <c r="S64" t="n">
        <v>21.27</v>
      </c>
      <c r="T64" t="n">
        <v>2419.56</v>
      </c>
      <c r="U64" t="n">
        <v>0.67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268.6549737010193</v>
      </c>
      <c r="AB64" t="n">
        <v>367.5855872386875</v>
      </c>
      <c r="AC64" t="n">
        <v>332.5037347022384</v>
      </c>
      <c r="AD64" t="n">
        <v>268654.9737010193</v>
      </c>
      <c r="AE64" t="n">
        <v>367585.5872386876</v>
      </c>
      <c r="AF64" t="n">
        <v>3.302561213082365e-06</v>
      </c>
      <c r="AG64" t="n">
        <v>9.661458333333334</v>
      </c>
      <c r="AH64" t="n">
        <v>332503.7347022383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8.991</v>
      </c>
      <c r="E65" t="n">
        <v>11.12</v>
      </c>
      <c r="F65" t="n">
        <v>7.97</v>
      </c>
      <c r="G65" t="n">
        <v>68.36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126.55</v>
      </c>
      <c r="Q65" t="n">
        <v>198.06</v>
      </c>
      <c r="R65" t="n">
        <v>31.12</v>
      </c>
      <c r="S65" t="n">
        <v>21.27</v>
      </c>
      <c r="T65" t="n">
        <v>2211.94</v>
      </c>
      <c r="U65" t="n">
        <v>0.68</v>
      </c>
      <c r="V65" t="n">
        <v>0.76</v>
      </c>
      <c r="W65" t="n">
        <v>0.12</v>
      </c>
      <c r="X65" t="n">
        <v>0.12</v>
      </c>
      <c r="Y65" t="n">
        <v>1</v>
      </c>
      <c r="Z65" t="n">
        <v>10</v>
      </c>
      <c r="AA65" t="n">
        <v>268.2131768598226</v>
      </c>
      <c r="AB65" t="n">
        <v>366.9811013098612</v>
      </c>
      <c r="AC65" t="n">
        <v>331.9569400620578</v>
      </c>
      <c r="AD65" t="n">
        <v>268213.1768598226</v>
      </c>
      <c r="AE65" t="n">
        <v>366981.1013098612</v>
      </c>
      <c r="AF65" t="n">
        <v>3.306201675387597e-06</v>
      </c>
      <c r="AG65" t="n">
        <v>9.652777777777779</v>
      </c>
      <c r="AH65" t="n">
        <v>331956.9400620578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7.98</v>
      </c>
      <c r="G66" t="n">
        <v>68.41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126.57</v>
      </c>
      <c r="Q66" t="n">
        <v>198.06</v>
      </c>
      <c r="R66" t="n">
        <v>31.31</v>
      </c>
      <c r="S66" t="n">
        <v>21.27</v>
      </c>
      <c r="T66" t="n">
        <v>2306.56</v>
      </c>
      <c r="U66" t="n">
        <v>0.68</v>
      </c>
      <c r="V66" t="n">
        <v>0.76</v>
      </c>
      <c r="W66" t="n">
        <v>0.12</v>
      </c>
      <c r="X66" t="n">
        <v>0.13</v>
      </c>
      <c r="Y66" t="n">
        <v>1</v>
      </c>
      <c r="Z66" t="n">
        <v>10</v>
      </c>
      <c r="AA66" t="n">
        <v>268.3187405372736</v>
      </c>
      <c r="AB66" t="n">
        <v>367.1255381904904</v>
      </c>
      <c r="AC66" t="n">
        <v>332.0875920895182</v>
      </c>
      <c r="AD66" t="n">
        <v>268318.7405372736</v>
      </c>
      <c r="AE66" t="n">
        <v>367125.5381904904</v>
      </c>
      <c r="AF66" t="n">
        <v>3.304289513368687e-06</v>
      </c>
      <c r="AG66" t="n">
        <v>9.661458333333334</v>
      </c>
      <c r="AH66" t="n">
        <v>332087.5920895182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8.988099999999999</v>
      </c>
      <c r="E67" t="n">
        <v>11.13</v>
      </c>
      <c r="F67" t="n">
        <v>7.98</v>
      </c>
      <c r="G67" t="n">
        <v>68.39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126.43</v>
      </c>
      <c r="Q67" t="n">
        <v>198.05</v>
      </c>
      <c r="R67" t="n">
        <v>31.28</v>
      </c>
      <c r="S67" t="n">
        <v>21.27</v>
      </c>
      <c r="T67" t="n">
        <v>2290.62</v>
      </c>
      <c r="U67" t="n">
        <v>0.68</v>
      </c>
      <c r="V67" t="n">
        <v>0.76</v>
      </c>
      <c r="W67" t="n">
        <v>0.12</v>
      </c>
      <c r="X67" t="n">
        <v>0.13</v>
      </c>
      <c r="Y67" t="n">
        <v>1</v>
      </c>
      <c r="Z67" t="n">
        <v>10</v>
      </c>
      <c r="AA67" t="n">
        <v>268.2074942326143</v>
      </c>
      <c r="AB67" t="n">
        <v>366.973326088615</v>
      </c>
      <c r="AC67" t="n">
        <v>331.9499068970148</v>
      </c>
      <c r="AD67" t="n">
        <v>268207.4942326143</v>
      </c>
      <c r="AE67" t="n">
        <v>366973.326088615</v>
      </c>
      <c r="AF67" t="n">
        <v>3.305135277338589e-06</v>
      </c>
      <c r="AG67" t="n">
        <v>9.661458333333334</v>
      </c>
      <c r="AH67" t="n">
        <v>331949.9068970148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8.987399999999999</v>
      </c>
      <c r="E68" t="n">
        <v>11.13</v>
      </c>
      <c r="F68" t="n">
        <v>7.98</v>
      </c>
      <c r="G68" t="n">
        <v>68.40000000000001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126.31</v>
      </c>
      <c r="Q68" t="n">
        <v>198.05</v>
      </c>
      <c r="R68" t="n">
        <v>31.2</v>
      </c>
      <c r="S68" t="n">
        <v>21.27</v>
      </c>
      <c r="T68" t="n">
        <v>2255.33</v>
      </c>
      <c r="U68" t="n">
        <v>0.68</v>
      </c>
      <c r="V68" t="n">
        <v>0.76</v>
      </c>
      <c r="W68" t="n">
        <v>0.12</v>
      </c>
      <c r="X68" t="n">
        <v>0.13</v>
      </c>
      <c r="Y68" t="n">
        <v>1</v>
      </c>
      <c r="Z68" t="n">
        <v>10</v>
      </c>
      <c r="AA68" t="n">
        <v>268.1428846210442</v>
      </c>
      <c r="AB68" t="n">
        <v>366.88492436769</v>
      </c>
      <c r="AC68" t="n">
        <v>331.8699421122622</v>
      </c>
      <c r="AD68" t="n">
        <v>268142.8846210442</v>
      </c>
      <c r="AE68" t="n">
        <v>366884.9243676899</v>
      </c>
      <c r="AF68" t="n">
        <v>3.304877870912967e-06</v>
      </c>
      <c r="AG68" t="n">
        <v>9.661458333333334</v>
      </c>
      <c r="AH68" t="n">
        <v>331869.9421122622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8.989000000000001</v>
      </c>
      <c r="E69" t="n">
        <v>11.12</v>
      </c>
      <c r="F69" t="n">
        <v>7.98</v>
      </c>
      <c r="G69" t="n">
        <v>68.38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126.1</v>
      </c>
      <c r="Q69" t="n">
        <v>198.05</v>
      </c>
      <c r="R69" t="n">
        <v>31.2</v>
      </c>
      <c r="S69" t="n">
        <v>21.27</v>
      </c>
      <c r="T69" t="n">
        <v>2252.29</v>
      </c>
      <c r="U69" t="n">
        <v>0.68</v>
      </c>
      <c r="V69" t="n">
        <v>0.76</v>
      </c>
      <c r="W69" t="n">
        <v>0.12</v>
      </c>
      <c r="X69" t="n">
        <v>0.12</v>
      </c>
      <c r="Y69" t="n">
        <v>1</v>
      </c>
      <c r="Z69" t="n">
        <v>10</v>
      </c>
      <c r="AA69" t="n">
        <v>267.9973614078162</v>
      </c>
      <c r="AB69" t="n">
        <v>366.6858130873202</v>
      </c>
      <c r="AC69" t="n">
        <v>331.6898337330367</v>
      </c>
      <c r="AD69" t="n">
        <v>267997.3614078162</v>
      </c>
      <c r="AE69" t="n">
        <v>366685.8130873202</v>
      </c>
      <c r="AF69" t="n">
        <v>3.305466228457247e-06</v>
      </c>
      <c r="AG69" t="n">
        <v>9.652777777777779</v>
      </c>
      <c r="AH69" t="n">
        <v>331689.8337330366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9.049799999999999</v>
      </c>
      <c r="E70" t="n">
        <v>11.05</v>
      </c>
      <c r="F70" t="n">
        <v>7.95</v>
      </c>
      <c r="G70" t="n">
        <v>79.52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125.39</v>
      </c>
      <c r="Q70" t="n">
        <v>198.05</v>
      </c>
      <c r="R70" t="n">
        <v>30.29</v>
      </c>
      <c r="S70" t="n">
        <v>21.27</v>
      </c>
      <c r="T70" t="n">
        <v>1802.08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266.7771479884066</v>
      </c>
      <c r="AB70" t="n">
        <v>365.0162632548673</v>
      </c>
      <c r="AC70" t="n">
        <v>330.179623393365</v>
      </c>
      <c r="AD70" t="n">
        <v>266777.1479884066</v>
      </c>
      <c r="AE70" t="n">
        <v>365016.2632548673</v>
      </c>
      <c r="AF70" t="n">
        <v>3.327823815139881e-06</v>
      </c>
      <c r="AG70" t="n">
        <v>9.592013888888889</v>
      </c>
      <c r="AH70" t="n">
        <v>330179.6233933649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9.051399999999999</v>
      </c>
      <c r="E71" t="n">
        <v>11.05</v>
      </c>
      <c r="F71" t="n">
        <v>7.95</v>
      </c>
      <c r="G71" t="n">
        <v>79.5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125.4</v>
      </c>
      <c r="Q71" t="n">
        <v>198.05</v>
      </c>
      <c r="R71" t="n">
        <v>30.18</v>
      </c>
      <c r="S71" t="n">
        <v>21.27</v>
      </c>
      <c r="T71" t="n">
        <v>1746.11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266.7651396692114</v>
      </c>
      <c r="AB71" t="n">
        <v>364.9998329427747</v>
      </c>
      <c r="AC71" t="n">
        <v>330.1647611671985</v>
      </c>
      <c r="AD71" t="n">
        <v>266765.1396692114</v>
      </c>
      <c r="AE71" t="n">
        <v>364999.8329427748</v>
      </c>
      <c r="AF71" t="n">
        <v>3.328412172684161e-06</v>
      </c>
      <c r="AG71" t="n">
        <v>9.592013888888889</v>
      </c>
      <c r="AH71" t="n">
        <v>330164.7611671985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9.068899999999999</v>
      </c>
      <c r="E72" t="n">
        <v>11.03</v>
      </c>
      <c r="F72" t="n">
        <v>7.93</v>
      </c>
      <c r="G72" t="n">
        <v>79.28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125.07</v>
      </c>
      <c r="Q72" t="n">
        <v>198.05</v>
      </c>
      <c r="R72" t="n">
        <v>29.52</v>
      </c>
      <c r="S72" t="n">
        <v>21.27</v>
      </c>
      <c r="T72" t="n">
        <v>1416.45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266.3037849921261</v>
      </c>
      <c r="AB72" t="n">
        <v>364.3685871200548</v>
      </c>
      <c r="AC72" t="n">
        <v>329.5937605598399</v>
      </c>
      <c r="AD72" t="n">
        <v>266303.7849921261</v>
      </c>
      <c r="AE72" t="n">
        <v>364368.5871200548</v>
      </c>
      <c r="AF72" t="n">
        <v>3.334847333324721e-06</v>
      </c>
      <c r="AG72" t="n">
        <v>9.574652777777779</v>
      </c>
      <c r="AH72" t="n">
        <v>329593.7605598399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9.0603</v>
      </c>
      <c r="E73" t="n">
        <v>11.04</v>
      </c>
      <c r="F73" t="n">
        <v>7.94</v>
      </c>
      <c r="G73" t="n">
        <v>79.39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125.47</v>
      </c>
      <c r="Q73" t="n">
        <v>198.05</v>
      </c>
      <c r="R73" t="n">
        <v>29.94</v>
      </c>
      <c r="S73" t="n">
        <v>21.27</v>
      </c>
      <c r="T73" t="n">
        <v>1629.6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266.6737056800949</v>
      </c>
      <c r="AB73" t="n">
        <v>364.8747289250826</v>
      </c>
      <c r="AC73" t="n">
        <v>330.0515969013704</v>
      </c>
      <c r="AD73" t="n">
        <v>266673.705680095</v>
      </c>
      <c r="AE73" t="n">
        <v>364874.7289250827</v>
      </c>
      <c r="AF73" t="n">
        <v>3.331684911524218e-06</v>
      </c>
      <c r="AG73" t="n">
        <v>9.583333333333334</v>
      </c>
      <c r="AH73" t="n">
        <v>330051.5969013704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9.0398</v>
      </c>
      <c r="E74" t="n">
        <v>11.06</v>
      </c>
      <c r="F74" t="n">
        <v>7.96</v>
      </c>
      <c r="G74" t="n">
        <v>79.64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125.92</v>
      </c>
      <c r="Q74" t="n">
        <v>198.05</v>
      </c>
      <c r="R74" t="n">
        <v>30.84</v>
      </c>
      <c r="S74" t="n">
        <v>21.27</v>
      </c>
      <c r="T74" t="n">
        <v>2077.93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267.2424061434493</v>
      </c>
      <c r="AB74" t="n">
        <v>365.6528499883378</v>
      </c>
      <c r="AC74" t="n">
        <v>330.7554551824483</v>
      </c>
      <c r="AD74" t="n">
        <v>267242.4061434493</v>
      </c>
      <c r="AE74" t="n">
        <v>365652.8499883378</v>
      </c>
      <c r="AF74" t="n">
        <v>3.324146580488132e-06</v>
      </c>
      <c r="AG74" t="n">
        <v>9.600694444444445</v>
      </c>
      <c r="AH74" t="n">
        <v>330755.4551824483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9.0457</v>
      </c>
      <c r="E75" t="n">
        <v>11.06</v>
      </c>
      <c r="F75" t="n">
        <v>7.96</v>
      </c>
      <c r="G75" t="n">
        <v>79.56999999999999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125.77</v>
      </c>
      <c r="Q75" t="n">
        <v>198.05</v>
      </c>
      <c r="R75" t="n">
        <v>30.48</v>
      </c>
      <c r="S75" t="n">
        <v>21.27</v>
      </c>
      <c r="T75" t="n">
        <v>1895.64</v>
      </c>
      <c r="U75" t="n">
        <v>0.7</v>
      </c>
      <c r="V75" t="n">
        <v>0.76</v>
      </c>
      <c r="W75" t="n">
        <v>0.12</v>
      </c>
      <c r="X75" t="n">
        <v>0.1</v>
      </c>
      <c r="Y75" t="n">
        <v>1</v>
      </c>
      <c r="Z75" t="n">
        <v>10</v>
      </c>
      <c r="AA75" t="n">
        <v>267.085368749947</v>
      </c>
      <c r="AB75" t="n">
        <v>365.4379844985472</v>
      </c>
      <c r="AC75" t="n">
        <v>330.5610961534376</v>
      </c>
      <c r="AD75" t="n">
        <v>267085.3687499469</v>
      </c>
      <c r="AE75" t="n">
        <v>365437.9844985472</v>
      </c>
      <c r="AF75" t="n">
        <v>3.326316148932664e-06</v>
      </c>
      <c r="AG75" t="n">
        <v>9.600694444444445</v>
      </c>
      <c r="AH75" t="n">
        <v>330561.0961534376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9.047499999999999</v>
      </c>
      <c r="E76" t="n">
        <v>11.05</v>
      </c>
      <c r="F76" t="n">
        <v>7.95</v>
      </c>
      <c r="G76" t="n">
        <v>79.54000000000001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125.81</v>
      </c>
      <c r="Q76" t="n">
        <v>198.05</v>
      </c>
      <c r="R76" t="n">
        <v>30.49</v>
      </c>
      <c r="S76" t="n">
        <v>21.27</v>
      </c>
      <c r="T76" t="n">
        <v>1904.41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267.0556885406912</v>
      </c>
      <c r="AB76" t="n">
        <v>365.3973747268449</v>
      </c>
      <c r="AC76" t="n">
        <v>330.5243621213505</v>
      </c>
      <c r="AD76" t="n">
        <v>267055.6885406912</v>
      </c>
      <c r="AE76" t="n">
        <v>365397.374726845</v>
      </c>
      <c r="AF76" t="n">
        <v>3.326978051169979e-06</v>
      </c>
      <c r="AG76" t="n">
        <v>9.592013888888889</v>
      </c>
      <c r="AH76" t="n">
        <v>330524.3621213505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9.041600000000001</v>
      </c>
      <c r="E77" t="n">
        <v>11.06</v>
      </c>
      <c r="F77" t="n">
        <v>7.96</v>
      </c>
      <c r="G77" t="n">
        <v>79.62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126.1</v>
      </c>
      <c r="Q77" t="n">
        <v>198.06</v>
      </c>
      <c r="R77" t="n">
        <v>30.67</v>
      </c>
      <c r="S77" t="n">
        <v>21.27</v>
      </c>
      <c r="T77" t="n">
        <v>1993.98</v>
      </c>
      <c r="U77" t="n">
        <v>0.6899999999999999</v>
      </c>
      <c r="V77" t="n">
        <v>0.76</v>
      </c>
      <c r="W77" t="n">
        <v>0.12</v>
      </c>
      <c r="X77" t="n">
        <v>0.11</v>
      </c>
      <c r="Y77" t="n">
        <v>1</v>
      </c>
      <c r="Z77" t="n">
        <v>10</v>
      </c>
      <c r="AA77" t="n">
        <v>267.3303567750395</v>
      </c>
      <c r="AB77" t="n">
        <v>365.7731879225877</v>
      </c>
      <c r="AC77" t="n">
        <v>330.8643082331487</v>
      </c>
      <c r="AD77" t="n">
        <v>267330.3567750396</v>
      </c>
      <c r="AE77" t="n">
        <v>365773.1879225877</v>
      </c>
      <c r="AF77" t="n">
        <v>3.324808482725447e-06</v>
      </c>
      <c r="AG77" t="n">
        <v>9.600694444444445</v>
      </c>
      <c r="AH77" t="n">
        <v>330864.3082331487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9.047700000000001</v>
      </c>
      <c r="E78" t="n">
        <v>11.05</v>
      </c>
      <c r="F78" t="n">
        <v>7.95</v>
      </c>
      <c r="G78" t="n">
        <v>79.54000000000001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125.85</v>
      </c>
      <c r="Q78" t="n">
        <v>198.06</v>
      </c>
      <c r="R78" t="n">
        <v>30.42</v>
      </c>
      <c r="S78" t="n">
        <v>21.27</v>
      </c>
      <c r="T78" t="n">
        <v>1868.36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267.0774878569608</v>
      </c>
      <c r="AB78" t="n">
        <v>365.427201513083</v>
      </c>
      <c r="AC78" t="n">
        <v>330.5513422809722</v>
      </c>
      <c r="AD78" t="n">
        <v>267077.4878569609</v>
      </c>
      <c r="AE78" t="n">
        <v>365427.2015130831</v>
      </c>
      <c r="AF78" t="n">
        <v>3.327051595863014e-06</v>
      </c>
      <c r="AG78" t="n">
        <v>9.592013888888889</v>
      </c>
      <c r="AH78" t="n">
        <v>330551.3422809722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9.0436</v>
      </c>
      <c r="E79" t="n">
        <v>11.06</v>
      </c>
      <c r="F79" t="n">
        <v>7.96</v>
      </c>
      <c r="G79" t="n">
        <v>79.59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125.76</v>
      </c>
      <c r="Q79" t="n">
        <v>198.05</v>
      </c>
      <c r="R79" t="n">
        <v>30.64</v>
      </c>
      <c r="S79" t="n">
        <v>21.27</v>
      </c>
      <c r="T79" t="n">
        <v>1977.14</v>
      </c>
      <c r="U79" t="n">
        <v>0.6899999999999999</v>
      </c>
      <c r="V79" t="n">
        <v>0.76</v>
      </c>
      <c r="W79" t="n">
        <v>0.12</v>
      </c>
      <c r="X79" t="n">
        <v>0.11</v>
      </c>
      <c r="Y79" t="n">
        <v>1</v>
      </c>
      <c r="Z79" t="n">
        <v>10</v>
      </c>
      <c r="AA79" t="n">
        <v>267.1030952931209</v>
      </c>
      <c r="AB79" t="n">
        <v>365.4622387369575</v>
      </c>
      <c r="AC79" t="n">
        <v>330.5830356013752</v>
      </c>
      <c r="AD79" t="n">
        <v>267103.0952931209</v>
      </c>
      <c r="AE79" t="n">
        <v>365462.2387369575</v>
      </c>
      <c r="AF79" t="n">
        <v>3.325543929655797e-06</v>
      </c>
      <c r="AG79" t="n">
        <v>9.600694444444445</v>
      </c>
      <c r="AH79" t="n">
        <v>330583.0356013752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9.0441</v>
      </c>
      <c r="E80" t="n">
        <v>11.06</v>
      </c>
      <c r="F80" t="n">
        <v>7.96</v>
      </c>
      <c r="G80" t="n">
        <v>79.59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125.65</v>
      </c>
      <c r="Q80" t="n">
        <v>198.05</v>
      </c>
      <c r="R80" t="n">
        <v>30.56</v>
      </c>
      <c r="S80" t="n">
        <v>21.27</v>
      </c>
      <c r="T80" t="n">
        <v>1939.14</v>
      </c>
      <c r="U80" t="n">
        <v>0.7</v>
      </c>
      <c r="V80" t="n">
        <v>0.76</v>
      </c>
      <c r="W80" t="n">
        <v>0.12</v>
      </c>
      <c r="X80" t="n">
        <v>0.11</v>
      </c>
      <c r="Y80" t="n">
        <v>1</v>
      </c>
      <c r="Z80" t="n">
        <v>10</v>
      </c>
      <c r="AA80" t="n">
        <v>267.0312527860828</v>
      </c>
      <c r="AB80" t="n">
        <v>365.3639406493603</v>
      </c>
      <c r="AC80" t="n">
        <v>330.4941189452959</v>
      </c>
      <c r="AD80" t="n">
        <v>267031.2527860828</v>
      </c>
      <c r="AE80" t="n">
        <v>365363.9406493603</v>
      </c>
      <c r="AF80" t="n">
        <v>3.325727791388385e-06</v>
      </c>
      <c r="AG80" t="n">
        <v>9.600694444444445</v>
      </c>
      <c r="AH80" t="n">
        <v>330494.1189452959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9.047499999999999</v>
      </c>
      <c r="E81" t="n">
        <v>11.05</v>
      </c>
      <c r="F81" t="n">
        <v>7.95</v>
      </c>
      <c r="G81" t="n">
        <v>79.54000000000001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125.62</v>
      </c>
      <c r="Q81" t="n">
        <v>198.05</v>
      </c>
      <c r="R81" t="n">
        <v>30.37</v>
      </c>
      <c r="S81" t="n">
        <v>21.27</v>
      </c>
      <c r="T81" t="n">
        <v>1843.88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266.9414059070662</v>
      </c>
      <c r="AB81" t="n">
        <v>365.2410081857252</v>
      </c>
      <c r="AC81" t="n">
        <v>330.3829189834534</v>
      </c>
      <c r="AD81" t="n">
        <v>266941.4059070661</v>
      </c>
      <c r="AE81" t="n">
        <v>365241.0081857252</v>
      </c>
      <c r="AF81" t="n">
        <v>3.326978051169979e-06</v>
      </c>
      <c r="AG81" t="n">
        <v>9.592013888888889</v>
      </c>
      <c r="AH81" t="n">
        <v>330382.9189834534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9.060499999999999</v>
      </c>
      <c r="E82" t="n">
        <v>11.04</v>
      </c>
      <c r="F82" t="n">
        <v>7.94</v>
      </c>
      <c r="G82" t="n">
        <v>79.39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125.17</v>
      </c>
      <c r="Q82" t="n">
        <v>198.05</v>
      </c>
      <c r="R82" t="n">
        <v>29.82</v>
      </c>
      <c r="S82" t="n">
        <v>21.27</v>
      </c>
      <c r="T82" t="n">
        <v>1568.8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266.4912702910568</v>
      </c>
      <c r="AB82" t="n">
        <v>364.6251127773194</v>
      </c>
      <c r="AC82" t="n">
        <v>329.8258037684112</v>
      </c>
      <c r="AD82" t="n">
        <v>266491.2702910568</v>
      </c>
      <c r="AE82" t="n">
        <v>364625.1127773194</v>
      </c>
      <c r="AF82" t="n">
        <v>3.331758456217252e-06</v>
      </c>
      <c r="AG82" t="n">
        <v>9.583333333333334</v>
      </c>
      <c r="AH82" t="n">
        <v>329825.8037684112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9.0603</v>
      </c>
      <c r="E83" t="n">
        <v>11.04</v>
      </c>
      <c r="F83" t="n">
        <v>7.94</v>
      </c>
      <c r="G83" t="n">
        <v>79.39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124.98</v>
      </c>
      <c r="Q83" t="n">
        <v>198.05</v>
      </c>
      <c r="R83" t="n">
        <v>29.96</v>
      </c>
      <c r="S83" t="n">
        <v>21.27</v>
      </c>
      <c r="T83" t="n">
        <v>1639.14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266.3793931630912</v>
      </c>
      <c r="AB83" t="n">
        <v>364.4720375551662</v>
      </c>
      <c r="AC83" t="n">
        <v>329.6873378306178</v>
      </c>
      <c r="AD83" t="n">
        <v>266379.3931630912</v>
      </c>
      <c r="AE83" t="n">
        <v>364472.0375551662</v>
      </c>
      <c r="AF83" t="n">
        <v>3.331684911524218e-06</v>
      </c>
      <c r="AG83" t="n">
        <v>9.583333333333334</v>
      </c>
      <c r="AH83" t="n">
        <v>329687.3378306178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9.042999999999999</v>
      </c>
      <c r="E84" t="n">
        <v>11.06</v>
      </c>
      <c r="F84" t="n">
        <v>7.96</v>
      </c>
      <c r="G84" t="n">
        <v>79.59999999999999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125.23</v>
      </c>
      <c r="Q84" t="n">
        <v>198.07</v>
      </c>
      <c r="R84" t="n">
        <v>30.7</v>
      </c>
      <c r="S84" t="n">
        <v>21.27</v>
      </c>
      <c r="T84" t="n">
        <v>2007.81</v>
      </c>
      <c r="U84" t="n">
        <v>0.6899999999999999</v>
      </c>
      <c r="V84" t="n">
        <v>0.76</v>
      </c>
      <c r="W84" t="n">
        <v>0.12</v>
      </c>
      <c r="X84" t="n">
        <v>0.11</v>
      </c>
      <c r="Y84" t="n">
        <v>1</v>
      </c>
      <c r="Z84" t="n">
        <v>10</v>
      </c>
      <c r="AA84" t="n">
        <v>266.7909338876312</v>
      </c>
      <c r="AB84" t="n">
        <v>365.0351257303774</v>
      </c>
      <c r="AC84" t="n">
        <v>330.1966856606861</v>
      </c>
      <c r="AD84" t="n">
        <v>266790.9338876312</v>
      </c>
      <c r="AE84" t="n">
        <v>365035.1257303774</v>
      </c>
      <c r="AF84" t="n">
        <v>3.325323295576691e-06</v>
      </c>
      <c r="AG84" t="n">
        <v>9.600694444444445</v>
      </c>
      <c r="AH84" t="n">
        <v>330196.6856606861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9.041399999999999</v>
      </c>
      <c r="E85" t="n">
        <v>11.06</v>
      </c>
      <c r="F85" t="n">
        <v>7.96</v>
      </c>
      <c r="G85" t="n">
        <v>79.62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125.17</v>
      </c>
      <c r="Q85" t="n">
        <v>198.05</v>
      </c>
      <c r="R85" t="n">
        <v>30.72</v>
      </c>
      <c r="S85" t="n">
        <v>21.27</v>
      </c>
      <c r="T85" t="n">
        <v>2020.36</v>
      </c>
      <c r="U85" t="n">
        <v>0.6899999999999999</v>
      </c>
      <c r="V85" t="n">
        <v>0.76</v>
      </c>
      <c r="W85" t="n">
        <v>0.12</v>
      </c>
      <c r="X85" t="n">
        <v>0.11</v>
      </c>
      <c r="Y85" t="n">
        <v>1</v>
      </c>
      <c r="Z85" t="n">
        <v>10</v>
      </c>
      <c r="AA85" t="n">
        <v>266.7728632602344</v>
      </c>
      <c r="AB85" t="n">
        <v>365.0104007007532</v>
      </c>
      <c r="AC85" t="n">
        <v>330.1743203531874</v>
      </c>
      <c r="AD85" t="n">
        <v>266772.8632602344</v>
      </c>
      <c r="AE85" t="n">
        <v>365010.4007007531</v>
      </c>
      <c r="AF85" t="n">
        <v>3.324734938032412e-06</v>
      </c>
      <c r="AG85" t="n">
        <v>9.600694444444445</v>
      </c>
      <c r="AH85" t="n">
        <v>330174.3203531874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9.043200000000001</v>
      </c>
      <c r="E86" t="n">
        <v>11.06</v>
      </c>
      <c r="F86" t="n">
        <v>7.96</v>
      </c>
      <c r="G86" t="n">
        <v>79.59999999999999</v>
      </c>
      <c r="H86" t="n">
        <v>1.34</v>
      </c>
      <c r="I86" t="n">
        <v>6</v>
      </c>
      <c r="J86" t="n">
        <v>293.29</v>
      </c>
      <c r="K86" t="n">
        <v>59.19</v>
      </c>
      <c r="L86" t="n">
        <v>22</v>
      </c>
      <c r="M86" t="n">
        <v>4</v>
      </c>
      <c r="N86" t="n">
        <v>82.09</v>
      </c>
      <c r="O86" t="n">
        <v>36406.47</v>
      </c>
      <c r="P86" t="n">
        <v>124.94</v>
      </c>
      <c r="Q86" t="n">
        <v>198.05</v>
      </c>
      <c r="R86" t="n">
        <v>30.63</v>
      </c>
      <c r="S86" t="n">
        <v>21.27</v>
      </c>
      <c r="T86" t="n">
        <v>1974.95</v>
      </c>
      <c r="U86" t="n">
        <v>0.6899999999999999</v>
      </c>
      <c r="V86" t="n">
        <v>0.76</v>
      </c>
      <c r="W86" t="n">
        <v>0.12</v>
      </c>
      <c r="X86" t="n">
        <v>0.11</v>
      </c>
      <c r="Y86" t="n">
        <v>1</v>
      </c>
      <c r="Z86" t="n">
        <v>10</v>
      </c>
      <c r="AA86" t="n">
        <v>266.6141646353364</v>
      </c>
      <c r="AB86" t="n">
        <v>364.7932622408787</v>
      </c>
      <c r="AC86" t="n">
        <v>329.9779052831676</v>
      </c>
      <c r="AD86" t="n">
        <v>266614.1646353364</v>
      </c>
      <c r="AE86" t="n">
        <v>364793.2622408787</v>
      </c>
      <c r="AF86" t="n">
        <v>3.325396840269727e-06</v>
      </c>
      <c r="AG86" t="n">
        <v>9.600694444444445</v>
      </c>
      <c r="AH86" t="n">
        <v>329977.9052831676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9.103999999999999</v>
      </c>
      <c r="E87" t="n">
        <v>10.98</v>
      </c>
      <c r="F87" t="n">
        <v>7.93</v>
      </c>
      <c r="G87" t="n">
        <v>95.22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124.12</v>
      </c>
      <c r="Q87" t="n">
        <v>198.05</v>
      </c>
      <c r="R87" t="n">
        <v>29.83</v>
      </c>
      <c r="S87" t="n">
        <v>21.27</v>
      </c>
      <c r="T87" t="n">
        <v>1578.28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265.344700171192</v>
      </c>
      <c r="AB87" t="n">
        <v>363.0563249562165</v>
      </c>
      <c r="AC87" t="n">
        <v>328.4067388551468</v>
      </c>
      <c r="AD87" t="n">
        <v>265344.7001711919</v>
      </c>
      <c r="AE87" t="n">
        <v>363056.3249562166</v>
      </c>
      <c r="AF87" t="n">
        <v>3.347754426952361e-06</v>
      </c>
      <c r="AG87" t="n">
        <v>9.53125</v>
      </c>
      <c r="AH87" t="n">
        <v>328406.7388551469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9.102399999999999</v>
      </c>
      <c r="E88" t="n">
        <v>10.99</v>
      </c>
      <c r="F88" t="n">
        <v>7.94</v>
      </c>
      <c r="G88" t="n">
        <v>95.23999999999999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124.25</v>
      </c>
      <c r="Q88" t="n">
        <v>198.05</v>
      </c>
      <c r="R88" t="n">
        <v>29.86</v>
      </c>
      <c r="S88" t="n">
        <v>21.27</v>
      </c>
      <c r="T88" t="n">
        <v>1591.95</v>
      </c>
      <c r="U88" t="n">
        <v>0.71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265.4732848274356</v>
      </c>
      <c r="AB88" t="n">
        <v>363.2322601556438</v>
      </c>
      <c r="AC88" t="n">
        <v>328.5658830460673</v>
      </c>
      <c r="AD88" t="n">
        <v>265473.2848274356</v>
      </c>
      <c r="AE88" t="n">
        <v>363232.2601556438</v>
      </c>
      <c r="AF88" t="n">
        <v>3.347166069408081e-06</v>
      </c>
      <c r="AG88" t="n">
        <v>9.539930555555555</v>
      </c>
      <c r="AH88" t="n">
        <v>328565.8830460673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9.109500000000001</v>
      </c>
      <c r="E89" t="n">
        <v>10.98</v>
      </c>
      <c r="F89" t="n">
        <v>7.93</v>
      </c>
      <c r="G89" t="n">
        <v>95.14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124.17</v>
      </c>
      <c r="Q89" t="n">
        <v>198.05</v>
      </c>
      <c r="R89" t="n">
        <v>29.56</v>
      </c>
      <c r="S89" t="n">
        <v>21.27</v>
      </c>
      <c r="T89" t="n">
        <v>1440.53</v>
      </c>
      <c r="U89" t="n">
        <v>0.72</v>
      </c>
      <c r="V89" t="n">
        <v>0.77</v>
      </c>
      <c r="W89" t="n">
        <v>0.12</v>
      </c>
      <c r="X89" t="n">
        <v>0.08</v>
      </c>
      <c r="Y89" t="n">
        <v>1</v>
      </c>
      <c r="Z89" t="n">
        <v>10</v>
      </c>
      <c r="AA89" t="n">
        <v>265.313883987055</v>
      </c>
      <c r="AB89" t="n">
        <v>363.0141608935663</v>
      </c>
      <c r="AC89" t="n">
        <v>328.3685988714583</v>
      </c>
      <c r="AD89" t="n">
        <v>265313.883987055</v>
      </c>
      <c r="AE89" t="n">
        <v>363014.1608935663</v>
      </c>
      <c r="AF89" t="n">
        <v>3.349776906010823e-06</v>
      </c>
      <c r="AG89" t="n">
        <v>9.53125</v>
      </c>
      <c r="AH89" t="n">
        <v>328368.5988714583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9.106299999999999</v>
      </c>
      <c r="E90" t="n">
        <v>10.98</v>
      </c>
      <c r="F90" t="n">
        <v>7.93</v>
      </c>
      <c r="G90" t="n">
        <v>95.18000000000001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124.46</v>
      </c>
      <c r="Q90" t="n">
        <v>198.05</v>
      </c>
      <c r="R90" t="n">
        <v>29.74</v>
      </c>
      <c r="S90" t="n">
        <v>21.27</v>
      </c>
      <c r="T90" t="n">
        <v>1533.24</v>
      </c>
      <c r="U90" t="n">
        <v>0.72</v>
      </c>
      <c r="V90" t="n">
        <v>0.77</v>
      </c>
      <c r="W90" t="n">
        <v>0.12</v>
      </c>
      <c r="X90" t="n">
        <v>0.08</v>
      </c>
      <c r="Y90" t="n">
        <v>1</v>
      </c>
      <c r="Z90" t="n">
        <v>10</v>
      </c>
      <c r="AA90" t="n">
        <v>265.5224987824911</v>
      </c>
      <c r="AB90" t="n">
        <v>363.2995968601172</v>
      </c>
      <c r="AC90" t="n">
        <v>328.6267932299734</v>
      </c>
      <c r="AD90" t="n">
        <v>265522.4987824911</v>
      </c>
      <c r="AE90" t="n">
        <v>363299.5968601172</v>
      </c>
      <c r="AF90" t="n">
        <v>3.348600190922263e-06</v>
      </c>
      <c r="AG90" t="n">
        <v>9.53125</v>
      </c>
      <c r="AH90" t="n">
        <v>328626.7932299734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9.104200000000001</v>
      </c>
      <c r="E91" t="n">
        <v>10.98</v>
      </c>
      <c r="F91" t="n">
        <v>7.93</v>
      </c>
      <c r="G91" t="n">
        <v>95.20999999999999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124.61</v>
      </c>
      <c r="Q91" t="n">
        <v>198.05</v>
      </c>
      <c r="R91" t="n">
        <v>29.74</v>
      </c>
      <c r="S91" t="n">
        <v>21.27</v>
      </c>
      <c r="T91" t="n">
        <v>1531.41</v>
      </c>
      <c r="U91" t="n">
        <v>0.72</v>
      </c>
      <c r="V91" t="n">
        <v>0.77</v>
      </c>
      <c r="W91" t="n">
        <v>0.12</v>
      </c>
      <c r="X91" t="n">
        <v>0.08</v>
      </c>
      <c r="Y91" t="n">
        <v>1</v>
      </c>
      <c r="Z91" t="n">
        <v>10</v>
      </c>
      <c r="AA91" t="n">
        <v>265.6353854841923</v>
      </c>
      <c r="AB91" t="n">
        <v>363.4540534255947</v>
      </c>
      <c r="AC91" t="n">
        <v>328.7665086776229</v>
      </c>
      <c r="AD91" t="n">
        <v>265635.3854841923</v>
      </c>
      <c r="AE91" t="n">
        <v>363454.0534255947</v>
      </c>
      <c r="AF91" t="n">
        <v>3.347827971645397e-06</v>
      </c>
      <c r="AG91" t="n">
        <v>9.53125</v>
      </c>
      <c r="AH91" t="n">
        <v>328766.5086776229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9.119199999999999</v>
      </c>
      <c r="E92" t="n">
        <v>10.97</v>
      </c>
      <c r="F92" t="n">
        <v>7.92</v>
      </c>
      <c r="G92" t="n">
        <v>95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124.35</v>
      </c>
      <c r="Q92" t="n">
        <v>198.05</v>
      </c>
      <c r="R92" t="n">
        <v>29.12</v>
      </c>
      <c r="S92" t="n">
        <v>21.27</v>
      </c>
      <c r="T92" t="n">
        <v>1223.37</v>
      </c>
      <c r="U92" t="n">
        <v>0.73</v>
      </c>
      <c r="V92" t="n">
        <v>0.77</v>
      </c>
      <c r="W92" t="n">
        <v>0.12</v>
      </c>
      <c r="X92" t="n">
        <v>0.06</v>
      </c>
      <c r="Y92" t="n">
        <v>1</v>
      </c>
      <c r="Z92" t="n">
        <v>10</v>
      </c>
      <c r="AA92" t="n">
        <v>265.2812854054392</v>
      </c>
      <c r="AB92" t="n">
        <v>362.9695580760518</v>
      </c>
      <c r="AC92" t="n">
        <v>328.3282528842469</v>
      </c>
      <c r="AD92" t="n">
        <v>265281.2854054392</v>
      </c>
      <c r="AE92" t="n">
        <v>362969.5580760518</v>
      </c>
      <c r="AF92" t="n">
        <v>3.353343823623019e-06</v>
      </c>
      <c r="AG92" t="n">
        <v>9.522569444444445</v>
      </c>
      <c r="AH92" t="n">
        <v>328328.2528842469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9.1188</v>
      </c>
      <c r="E93" t="n">
        <v>10.97</v>
      </c>
      <c r="F93" t="n">
        <v>7.92</v>
      </c>
      <c r="G93" t="n">
        <v>95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124.52</v>
      </c>
      <c r="Q93" t="n">
        <v>198.05</v>
      </c>
      <c r="R93" t="n">
        <v>29.23</v>
      </c>
      <c r="S93" t="n">
        <v>21.27</v>
      </c>
      <c r="T93" t="n">
        <v>1278.17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265.3871450067966</v>
      </c>
      <c r="AB93" t="n">
        <v>363.1143998528249</v>
      </c>
      <c r="AC93" t="n">
        <v>328.4592711651316</v>
      </c>
      <c r="AD93" t="n">
        <v>265387.1450067966</v>
      </c>
      <c r="AE93" t="n">
        <v>363114.3998528249</v>
      </c>
      <c r="AF93" t="n">
        <v>3.35319673423695e-06</v>
      </c>
      <c r="AG93" t="n">
        <v>9.522569444444445</v>
      </c>
      <c r="AH93" t="n">
        <v>328459.2711651315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9.1068</v>
      </c>
      <c r="E94" t="n">
        <v>10.98</v>
      </c>
      <c r="F94" t="n">
        <v>7.93</v>
      </c>
      <c r="G94" t="n">
        <v>95.18000000000001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124.77</v>
      </c>
      <c r="Q94" t="n">
        <v>198.05</v>
      </c>
      <c r="R94" t="n">
        <v>29.75</v>
      </c>
      <c r="S94" t="n">
        <v>21.27</v>
      </c>
      <c r="T94" t="n">
        <v>1535.53</v>
      </c>
      <c r="U94" t="n">
        <v>0.72</v>
      </c>
      <c r="V94" t="n">
        <v>0.77</v>
      </c>
      <c r="W94" t="n">
        <v>0.11</v>
      </c>
      <c r="X94" t="n">
        <v>0.08</v>
      </c>
      <c r="Y94" t="n">
        <v>1</v>
      </c>
      <c r="Z94" t="n">
        <v>10</v>
      </c>
      <c r="AA94" t="n">
        <v>265.70221746287</v>
      </c>
      <c r="AB94" t="n">
        <v>363.5454958872402</v>
      </c>
      <c r="AC94" t="n">
        <v>328.8492239990693</v>
      </c>
      <c r="AD94" t="n">
        <v>265702.21746287</v>
      </c>
      <c r="AE94" t="n">
        <v>363545.4958872402</v>
      </c>
      <c r="AF94" t="n">
        <v>3.348784052654851e-06</v>
      </c>
      <c r="AG94" t="n">
        <v>9.53125</v>
      </c>
      <c r="AH94" t="n">
        <v>328849.2239990693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9.0983</v>
      </c>
      <c r="E95" t="n">
        <v>10.99</v>
      </c>
      <c r="F95" t="n">
        <v>7.94</v>
      </c>
      <c r="G95" t="n">
        <v>95.3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124.92</v>
      </c>
      <c r="Q95" t="n">
        <v>198.05</v>
      </c>
      <c r="R95" t="n">
        <v>30.09</v>
      </c>
      <c r="S95" t="n">
        <v>21.27</v>
      </c>
      <c r="T95" t="n">
        <v>1708.05</v>
      </c>
      <c r="U95" t="n">
        <v>0.71</v>
      </c>
      <c r="V95" t="n">
        <v>0.76</v>
      </c>
      <c r="W95" t="n">
        <v>0.12</v>
      </c>
      <c r="X95" t="n">
        <v>0.09</v>
      </c>
      <c r="Y95" t="n">
        <v>1</v>
      </c>
      <c r="Z95" t="n">
        <v>10</v>
      </c>
      <c r="AA95" t="n">
        <v>265.9193835597659</v>
      </c>
      <c r="AB95" t="n">
        <v>363.8426321217053</v>
      </c>
      <c r="AC95" t="n">
        <v>329.1180019683504</v>
      </c>
      <c r="AD95" t="n">
        <v>265919.3835597659</v>
      </c>
      <c r="AE95" t="n">
        <v>363842.6321217053</v>
      </c>
      <c r="AF95" t="n">
        <v>3.345658403200864e-06</v>
      </c>
      <c r="AG95" t="n">
        <v>9.539930555555555</v>
      </c>
      <c r="AH95" t="n">
        <v>329118.0019683504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9.1045</v>
      </c>
      <c r="E96" t="n">
        <v>10.98</v>
      </c>
      <c r="F96" t="n">
        <v>7.93</v>
      </c>
      <c r="G96" t="n">
        <v>95.20999999999999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124.9</v>
      </c>
      <c r="Q96" t="n">
        <v>198.05</v>
      </c>
      <c r="R96" t="n">
        <v>29.78</v>
      </c>
      <c r="S96" t="n">
        <v>21.27</v>
      </c>
      <c r="T96" t="n">
        <v>1553.86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265.8054032855036</v>
      </c>
      <c r="AB96" t="n">
        <v>363.6866792820048</v>
      </c>
      <c r="AC96" t="n">
        <v>328.9769330487897</v>
      </c>
      <c r="AD96" t="n">
        <v>265805.4032855036</v>
      </c>
      <c r="AE96" t="n">
        <v>363686.6792820048</v>
      </c>
      <c r="AF96" t="n">
        <v>3.347938288684949e-06</v>
      </c>
      <c r="AG96" t="n">
        <v>9.53125</v>
      </c>
      <c r="AH96" t="n">
        <v>328976.9330487897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9.103999999999999</v>
      </c>
      <c r="E97" t="n">
        <v>10.98</v>
      </c>
      <c r="F97" t="n">
        <v>7.93</v>
      </c>
      <c r="G97" t="n">
        <v>95.22</v>
      </c>
      <c r="H97" t="n">
        <v>1.47</v>
      </c>
      <c r="I97" t="n">
        <v>5</v>
      </c>
      <c r="J97" t="n">
        <v>299</v>
      </c>
      <c r="K97" t="n">
        <v>59.19</v>
      </c>
      <c r="L97" t="n">
        <v>24.75</v>
      </c>
      <c r="M97" t="n">
        <v>3</v>
      </c>
      <c r="N97" t="n">
        <v>85.05</v>
      </c>
      <c r="O97" t="n">
        <v>37110.57</v>
      </c>
      <c r="P97" t="n">
        <v>124.91</v>
      </c>
      <c r="Q97" t="n">
        <v>198.05</v>
      </c>
      <c r="R97" t="n">
        <v>29.85</v>
      </c>
      <c r="S97" t="n">
        <v>21.27</v>
      </c>
      <c r="T97" t="n">
        <v>1589.57</v>
      </c>
      <c r="U97" t="n">
        <v>0.71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265.8169263649417</v>
      </c>
      <c r="AB97" t="n">
        <v>363.7024456676542</v>
      </c>
      <c r="AC97" t="n">
        <v>328.991194712721</v>
      </c>
      <c r="AD97" t="n">
        <v>265816.9263649416</v>
      </c>
      <c r="AE97" t="n">
        <v>363702.4456676542</v>
      </c>
      <c r="AF97" t="n">
        <v>3.347754426952361e-06</v>
      </c>
      <c r="AG97" t="n">
        <v>9.53125</v>
      </c>
      <c r="AH97" t="n">
        <v>328991.194712721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9.097799999999999</v>
      </c>
      <c r="E98" t="n">
        <v>10.99</v>
      </c>
      <c r="F98" t="n">
        <v>7.94</v>
      </c>
      <c r="G98" t="n">
        <v>95.31</v>
      </c>
      <c r="H98" t="n">
        <v>1.49</v>
      </c>
      <c r="I98" t="n">
        <v>5</v>
      </c>
      <c r="J98" t="n">
        <v>299.52</v>
      </c>
      <c r="K98" t="n">
        <v>59.19</v>
      </c>
      <c r="L98" t="n">
        <v>25</v>
      </c>
      <c r="M98" t="n">
        <v>3</v>
      </c>
      <c r="N98" t="n">
        <v>85.33</v>
      </c>
      <c r="O98" t="n">
        <v>37175.38</v>
      </c>
      <c r="P98" t="n">
        <v>125.09</v>
      </c>
      <c r="Q98" t="n">
        <v>198.05</v>
      </c>
      <c r="R98" t="n">
        <v>30.08</v>
      </c>
      <c r="S98" t="n">
        <v>21.27</v>
      </c>
      <c r="T98" t="n">
        <v>1705.14</v>
      </c>
      <c r="U98" t="n">
        <v>0.71</v>
      </c>
      <c r="V98" t="n">
        <v>0.76</v>
      </c>
      <c r="W98" t="n">
        <v>0.12</v>
      </c>
      <c r="X98" t="n">
        <v>0.09</v>
      </c>
      <c r="Y98" t="n">
        <v>1</v>
      </c>
      <c r="Z98" t="n">
        <v>10</v>
      </c>
      <c r="AA98" t="n">
        <v>266.0266266818454</v>
      </c>
      <c r="AB98" t="n">
        <v>363.9893668925669</v>
      </c>
      <c r="AC98" t="n">
        <v>329.2507325786245</v>
      </c>
      <c r="AD98" t="n">
        <v>266026.6266818453</v>
      </c>
      <c r="AE98" t="n">
        <v>363989.3668925669</v>
      </c>
      <c r="AF98" t="n">
        <v>3.345474541468276e-06</v>
      </c>
      <c r="AG98" t="n">
        <v>9.539930555555555</v>
      </c>
      <c r="AH98" t="n">
        <v>329250.7325786245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9.1045</v>
      </c>
      <c r="E99" t="n">
        <v>10.98</v>
      </c>
      <c r="F99" t="n">
        <v>7.93</v>
      </c>
      <c r="G99" t="n">
        <v>95.20999999999999</v>
      </c>
      <c r="H99" t="n">
        <v>1.5</v>
      </c>
      <c r="I99" t="n">
        <v>5</v>
      </c>
      <c r="J99" t="n">
        <v>300.05</v>
      </c>
      <c r="K99" t="n">
        <v>59.19</v>
      </c>
      <c r="L99" t="n">
        <v>25.25</v>
      </c>
      <c r="M99" t="n">
        <v>3</v>
      </c>
      <c r="N99" t="n">
        <v>85.59999999999999</v>
      </c>
      <c r="O99" t="n">
        <v>37240.19</v>
      </c>
      <c r="P99" t="n">
        <v>125.03</v>
      </c>
      <c r="Q99" t="n">
        <v>198.05</v>
      </c>
      <c r="R99" t="n">
        <v>29.79</v>
      </c>
      <c r="S99" t="n">
        <v>21.27</v>
      </c>
      <c r="T99" t="n">
        <v>1560.08</v>
      </c>
      <c r="U99" t="n">
        <v>0.71</v>
      </c>
      <c r="V99" t="n">
        <v>0.77</v>
      </c>
      <c r="W99" t="n">
        <v>0.12</v>
      </c>
      <c r="X99" t="n">
        <v>0.08</v>
      </c>
      <c r="Y99" t="n">
        <v>1</v>
      </c>
      <c r="Z99" t="n">
        <v>10</v>
      </c>
      <c r="AA99" t="n">
        <v>265.8831071257699</v>
      </c>
      <c r="AB99" t="n">
        <v>363.7929971043087</v>
      </c>
      <c r="AC99" t="n">
        <v>329.0731040473509</v>
      </c>
      <c r="AD99" t="n">
        <v>265883.10712577</v>
      </c>
      <c r="AE99" t="n">
        <v>363792.9971043087</v>
      </c>
      <c r="AF99" t="n">
        <v>3.347938288684949e-06</v>
      </c>
      <c r="AG99" t="n">
        <v>9.53125</v>
      </c>
      <c r="AH99" t="n">
        <v>329073.1040473509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9.1036</v>
      </c>
      <c r="E100" t="n">
        <v>10.98</v>
      </c>
      <c r="F100" t="n">
        <v>7.94</v>
      </c>
      <c r="G100" t="n">
        <v>95.22</v>
      </c>
      <c r="H100" t="n">
        <v>1.51</v>
      </c>
      <c r="I100" t="n">
        <v>5</v>
      </c>
      <c r="J100" t="n">
        <v>300.57</v>
      </c>
      <c r="K100" t="n">
        <v>59.19</v>
      </c>
      <c r="L100" t="n">
        <v>25.5</v>
      </c>
      <c r="M100" t="n">
        <v>3</v>
      </c>
      <c r="N100" t="n">
        <v>85.88</v>
      </c>
      <c r="O100" t="n">
        <v>37305.12</v>
      </c>
      <c r="P100" t="n">
        <v>125.1</v>
      </c>
      <c r="Q100" t="n">
        <v>198.05</v>
      </c>
      <c r="R100" t="n">
        <v>29.86</v>
      </c>
      <c r="S100" t="n">
        <v>21.27</v>
      </c>
      <c r="T100" t="n">
        <v>1594.29</v>
      </c>
      <c r="U100" t="n">
        <v>0.71</v>
      </c>
      <c r="V100" t="n">
        <v>0.77</v>
      </c>
      <c r="W100" t="n">
        <v>0.12</v>
      </c>
      <c r="X100" t="n">
        <v>0.08</v>
      </c>
      <c r="Y100" t="n">
        <v>1</v>
      </c>
      <c r="Z100" t="n">
        <v>10</v>
      </c>
      <c r="AA100" t="n">
        <v>265.9681325418763</v>
      </c>
      <c r="AB100" t="n">
        <v>363.9093326296821</v>
      </c>
      <c r="AC100" t="n">
        <v>329.1783366734606</v>
      </c>
      <c r="AD100" t="n">
        <v>265968.1325418763</v>
      </c>
      <c r="AE100" t="n">
        <v>363909.3326296821</v>
      </c>
      <c r="AF100" t="n">
        <v>3.347607337566291e-06</v>
      </c>
      <c r="AG100" t="n">
        <v>9.53125</v>
      </c>
      <c r="AH100" t="n">
        <v>329178.3366734607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9.1068</v>
      </c>
      <c r="E101" t="n">
        <v>10.98</v>
      </c>
      <c r="F101" t="n">
        <v>7.93</v>
      </c>
      <c r="G101" t="n">
        <v>95.18000000000001</v>
      </c>
      <c r="H101" t="n">
        <v>1.52</v>
      </c>
      <c r="I101" t="n">
        <v>5</v>
      </c>
      <c r="J101" t="n">
        <v>301.1</v>
      </c>
      <c r="K101" t="n">
        <v>59.19</v>
      </c>
      <c r="L101" t="n">
        <v>25.75</v>
      </c>
      <c r="M101" t="n">
        <v>3</v>
      </c>
      <c r="N101" t="n">
        <v>86.16</v>
      </c>
      <c r="O101" t="n">
        <v>37370.16</v>
      </c>
      <c r="P101" t="n">
        <v>125.08</v>
      </c>
      <c r="Q101" t="n">
        <v>198.05</v>
      </c>
      <c r="R101" t="n">
        <v>29.67</v>
      </c>
      <c r="S101" t="n">
        <v>21.27</v>
      </c>
      <c r="T101" t="n">
        <v>1499.94</v>
      </c>
      <c r="U101" t="n">
        <v>0.72</v>
      </c>
      <c r="V101" t="n">
        <v>0.77</v>
      </c>
      <c r="W101" t="n">
        <v>0.12</v>
      </c>
      <c r="X101" t="n">
        <v>0.08</v>
      </c>
      <c r="Y101" t="n">
        <v>1</v>
      </c>
      <c r="Z101" t="n">
        <v>10</v>
      </c>
      <c r="AA101" t="n">
        <v>265.8874644382902</v>
      </c>
      <c r="AB101" t="n">
        <v>363.7989589715299</v>
      </c>
      <c r="AC101" t="n">
        <v>329.0784969223321</v>
      </c>
      <c r="AD101" t="n">
        <v>265887.4644382902</v>
      </c>
      <c r="AE101" t="n">
        <v>363798.95897153</v>
      </c>
      <c r="AF101" t="n">
        <v>3.348784052654851e-06</v>
      </c>
      <c r="AG101" t="n">
        <v>9.53125</v>
      </c>
      <c r="AH101" t="n">
        <v>329078.4969223322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9.1153</v>
      </c>
      <c r="E102" t="n">
        <v>10.97</v>
      </c>
      <c r="F102" t="n">
        <v>7.92</v>
      </c>
      <c r="G102" t="n">
        <v>95.05</v>
      </c>
      <c r="H102" t="n">
        <v>1.54</v>
      </c>
      <c r="I102" t="n">
        <v>5</v>
      </c>
      <c r="J102" t="n">
        <v>301.63</v>
      </c>
      <c r="K102" t="n">
        <v>59.19</v>
      </c>
      <c r="L102" t="n">
        <v>26</v>
      </c>
      <c r="M102" t="n">
        <v>3</v>
      </c>
      <c r="N102" t="n">
        <v>86.44</v>
      </c>
      <c r="O102" t="n">
        <v>37435.32</v>
      </c>
      <c r="P102" t="n">
        <v>124.77</v>
      </c>
      <c r="Q102" t="n">
        <v>198.06</v>
      </c>
      <c r="R102" t="n">
        <v>29.33</v>
      </c>
      <c r="S102" t="n">
        <v>21.27</v>
      </c>
      <c r="T102" t="n">
        <v>1327.99</v>
      </c>
      <c r="U102" t="n">
        <v>0.73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265.5750084281323</v>
      </c>
      <c r="AB102" t="n">
        <v>363.3714428738456</v>
      </c>
      <c r="AC102" t="n">
        <v>328.6917823609881</v>
      </c>
      <c r="AD102" t="n">
        <v>265575.0084281323</v>
      </c>
      <c r="AE102" t="n">
        <v>363371.4428738456</v>
      </c>
      <c r="AF102" t="n">
        <v>3.351909702108838e-06</v>
      </c>
      <c r="AG102" t="n">
        <v>9.522569444444445</v>
      </c>
      <c r="AH102" t="n">
        <v>328691.7823609881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9.1165</v>
      </c>
      <c r="E103" t="n">
        <v>10.97</v>
      </c>
      <c r="F103" t="n">
        <v>7.92</v>
      </c>
      <c r="G103" t="n">
        <v>95.04000000000001</v>
      </c>
      <c r="H103" t="n">
        <v>1.55</v>
      </c>
      <c r="I103" t="n">
        <v>5</v>
      </c>
      <c r="J103" t="n">
        <v>302.16</v>
      </c>
      <c r="K103" t="n">
        <v>59.19</v>
      </c>
      <c r="L103" t="n">
        <v>26.25</v>
      </c>
      <c r="M103" t="n">
        <v>3</v>
      </c>
      <c r="N103" t="n">
        <v>86.72</v>
      </c>
      <c r="O103" t="n">
        <v>37500.6</v>
      </c>
      <c r="P103" t="n">
        <v>124.66</v>
      </c>
      <c r="Q103" t="n">
        <v>198.05</v>
      </c>
      <c r="R103" t="n">
        <v>29.35</v>
      </c>
      <c r="S103" t="n">
        <v>21.27</v>
      </c>
      <c r="T103" t="n">
        <v>1339.04</v>
      </c>
      <c r="U103" t="n">
        <v>0.72</v>
      </c>
      <c r="V103" t="n">
        <v>0.77</v>
      </c>
      <c r="W103" t="n">
        <v>0.11</v>
      </c>
      <c r="X103" t="n">
        <v>0.07000000000000001</v>
      </c>
      <c r="Y103" t="n">
        <v>1</v>
      </c>
      <c r="Z103" t="n">
        <v>10</v>
      </c>
      <c r="AA103" t="n">
        <v>265.4960848676192</v>
      </c>
      <c r="AB103" t="n">
        <v>363.2634561764897</v>
      </c>
      <c r="AC103" t="n">
        <v>328.5941017624676</v>
      </c>
      <c r="AD103" t="n">
        <v>265496.0848676192</v>
      </c>
      <c r="AE103" t="n">
        <v>363263.4561764897</v>
      </c>
      <c r="AF103" t="n">
        <v>3.352350970267048e-06</v>
      </c>
      <c r="AG103" t="n">
        <v>9.522569444444445</v>
      </c>
      <c r="AH103" t="n">
        <v>328594.1017624676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9.106299999999999</v>
      </c>
      <c r="E104" t="n">
        <v>10.98</v>
      </c>
      <c r="F104" t="n">
        <v>7.93</v>
      </c>
      <c r="G104" t="n">
        <v>95.18000000000001</v>
      </c>
      <c r="H104" t="n">
        <v>1.56</v>
      </c>
      <c r="I104" t="n">
        <v>5</v>
      </c>
      <c r="J104" t="n">
        <v>302.69</v>
      </c>
      <c r="K104" t="n">
        <v>59.19</v>
      </c>
      <c r="L104" t="n">
        <v>26.5</v>
      </c>
      <c r="M104" t="n">
        <v>3</v>
      </c>
      <c r="N104" t="n">
        <v>87</v>
      </c>
      <c r="O104" t="n">
        <v>37566</v>
      </c>
      <c r="P104" t="n">
        <v>124.79</v>
      </c>
      <c r="Q104" t="n">
        <v>198.05</v>
      </c>
      <c r="R104" t="n">
        <v>29.78</v>
      </c>
      <c r="S104" t="n">
        <v>21.27</v>
      </c>
      <c r="T104" t="n">
        <v>1551.13</v>
      </c>
      <c r="U104" t="n">
        <v>0.71</v>
      </c>
      <c r="V104" t="n">
        <v>0.77</v>
      </c>
      <c r="W104" t="n">
        <v>0.11</v>
      </c>
      <c r="X104" t="n">
        <v>0.08</v>
      </c>
      <c r="Y104" t="n">
        <v>1</v>
      </c>
      <c r="Z104" t="n">
        <v>10</v>
      </c>
      <c r="AA104" t="n">
        <v>265.7197080032609</v>
      </c>
      <c r="AB104" t="n">
        <v>363.5694272162312</v>
      </c>
      <c r="AC104" t="n">
        <v>328.8708713556093</v>
      </c>
      <c r="AD104" t="n">
        <v>265719.7080032609</v>
      </c>
      <c r="AE104" t="n">
        <v>363569.4272162312</v>
      </c>
      <c r="AF104" t="n">
        <v>3.348600190922263e-06</v>
      </c>
      <c r="AG104" t="n">
        <v>9.53125</v>
      </c>
      <c r="AH104" t="n">
        <v>328870.8713556093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9.094099999999999</v>
      </c>
      <c r="E105" t="n">
        <v>11</v>
      </c>
      <c r="F105" t="n">
        <v>7.95</v>
      </c>
      <c r="G105" t="n">
        <v>95.36</v>
      </c>
      <c r="H105" t="n">
        <v>1.57</v>
      </c>
      <c r="I105" t="n">
        <v>5</v>
      </c>
      <c r="J105" t="n">
        <v>303.22</v>
      </c>
      <c r="K105" t="n">
        <v>59.19</v>
      </c>
      <c r="L105" t="n">
        <v>26.75</v>
      </c>
      <c r="M105" t="n">
        <v>3</v>
      </c>
      <c r="N105" t="n">
        <v>87.28</v>
      </c>
      <c r="O105" t="n">
        <v>37631.52</v>
      </c>
      <c r="P105" t="n">
        <v>124.94</v>
      </c>
      <c r="Q105" t="n">
        <v>198.06</v>
      </c>
      <c r="R105" t="n">
        <v>30.28</v>
      </c>
      <c r="S105" t="n">
        <v>21.27</v>
      </c>
      <c r="T105" t="n">
        <v>1804.52</v>
      </c>
      <c r="U105" t="n">
        <v>0.7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266.011262836257</v>
      </c>
      <c r="AB105" t="n">
        <v>363.968345401228</v>
      </c>
      <c r="AC105" t="n">
        <v>329.2317173489151</v>
      </c>
      <c r="AD105" t="n">
        <v>266011.262836257</v>
      </c>
      <c r="AE105" t="n">
        <v>363968.3454012279</v>
      </c>
      <c r="AF105" t="n">
        <v>3.344113964647129e-06</v>
      </c>
      <c r="AG105" t="n">
        <v>9.548611111111111</v>
      </c>
      <c r="AH105" t="n">
        <v>329231.7173489151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9.099600000000001</v>
      </c>
      <c r="E106" t="n">
        <v>10.99</v>
      </c>
      <c r="F106" t="n">
        <v>7.94</v>
      </c>
      <c r="G106" t="n">
        <v>95.28</v>
      </c>
      <c r="H106" t="n">
        <v>1.58</v>
      </c>
      <c r="I106" t="n">
        <v>5</v>
      </c>
      <c r="J106" t="n">
        <v>303.75</v>
      </c>
      <c r="K106" t="n">
        <v>59.19</v>
      </c>
      <c r="L106" t="n">
        <v>27</v>
      </c>
      <c r="M106" t="n">
        <v>3</v>
      </c>
      <c r="N106" t="n">
        <v>87.56</v>
      </c>
      <c r="O106" t="n">
        <v>37697.16</v>
      </c>
      <c r="P106" t="n">
        <v>124.78</v>
      </c>
      <c r="Q106" t="n">
        <v>198.06</v>
      </c>
      <c r="R106" t="n">
        <v>29.98</v>
      </c>
      <c r="S106" t="n">
        <v>21.27</v>
      </c>
      <c r="T106" t="n">
        <v>1651.44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265.8212157995876</v>
      </c>
      <c r="AB106" t="n">
        <v>363.7083146613734</v>
      </c>
      <c r="AC106" t="n">
        <v>328.9965035779168</v>
      </c>
      <c r="AD106" t="n">
        <v>265821.2157995876</v>
      </c>
      <c r="AE106" t="n">
        <v>363708.3146613734</v>
      </c>
      <c r="AF106" t="n">
        <v>3.346136443705592e-06</v>
      </c>
      <c r="AG106" t="n">
        <v>9.539930555555555</v>
      </c>
      <c r="AH106" t="n">
        <v>328996.5035779168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9.101699999999999</v>
      </c>
      <c r="E107" t="n">
        <v>10.99</v>
      </c>
      <c r="F107" t="n">
        <v>7.94</v>
      </c>
      <c r="G107" t="n">
        <v>95.25</v>
      </c>
      <c r="H107" t="n">
        <v>1.6</v>
      </c>
      <c r="I107" t="n">
        <v>5</v>
      </c>
      <c r="J107" t="n">
        <v>304.29</v>
      </c>
      <c r="K107" t="n">
        <v>59.19</v>
      </c>
      <c r="L107" t="n">
        <v>27.25</v>
      </c>
      <c r="M107" t="n">
        <v>3</v>
      </c>
      <c r="N107" t="n">
        <v>87.84</v>
      </c>
      <c r="O107" t="n">
        <v>37762.92</v>
      </c>
      <c r="P107" t="n">
        <v>124.49</v>
      </c>
      <c r="Q107" t="n">
        <v>198.05</v>
      </c>
      <c r="R107" t="n">
        <v>29.94</v>
      </c>
      <c r="S107" t="n">
        <v>21.27</v>
      </c>
      <c r="T107" t="n">
        <v>1633.01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265.6245223670707</v>
      </c>
      <c r="AB107" t="n">
        <v>363.4391900295018</v>
      </c>
      <c r="AC107" t="n">
        <v>328.7530638231923</v>
      </c>
      <c r="AD107" t="n">
        <v>265624.5223670707</v>
      </c>
      <c r="AE107" t="n">
        <v>363439.1900295019</v>
      </c>
      <c r="AF107" t="n">
        <v>3.346908662982459e-06</v>
      </c>
      <c r="AG107" t="n">
        <v>9.539930555555555</v>
      </c>
      <c r="AH107" t="n">
        <v>328753.0638231923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9.098000000000001</v>
      </c>
      <c r="E108" t="n">
        <v>10.99</v>
      </c>
      <c r="F108" t="n">
        <v>7.94</v>
      </c>
      <c r="G108" t="n">
        <v>95.3</v>
      </c>
      <c r="H108" t="n">
        <v>1.61</v>
      </c>
      <c r="I108" t="n">
        <v>5</v>
      </c>
      <c r="J108" t="n">
        <v>304.82</v>
      </c>
      <c r="K108" t="n">
        <v>59.19</v>
      </c>
      <c r="L108" t="n">
        <v>27.5</v>
      </c>
      <c r="M108" t="n">
        <v>3</v>
      </c>
      <c r="N108" t="n">
        <v>88.13</v>
      </c>
      <c r="O108" t="n">
        <v>37828.81</v>
      </c>
      <c r="P108" t="n">
        <v>124.57</v>
      </c>
      <c r="Q108" t="n">
        <v>198.05</v>
      </c>
      <c r="R108" t="n">
        <v>30.12</v>
      </c>
      <c r="S108" t="n">
        <v>21.27</v>
      </c>
      <c r="T108" t="n">
        <v>1722.68</v>
      </c>
      <c r="U108" t="n">
        <v>0.71</v>
      </c>
      <c r="V108" t="n">
        <v>0.76</v>
      </c>
      <c r="W108" t="n">
        <v>0.12</v>
      </c>
      <c r="X108" t="n">
        <v>0.09</v>
      </c>
      <c r="Y108" t="n">
        <v>1</v>
      </c>
      <c r="Z108" t="n">
        <v>10</v>
      </c>
      <c r="AA108" t="n">
        <v>265.7133647219298</v>
      </c>
      <c r="AB108" t="n">
        <v>363.5607480588682</v>
      </c>
      <c r="AC108" t="n">
        <v>328.8630205248437</v>
      </c>
      <c r="AD108" t="n">
        <v>265713.3647219298</v>
      </c>
      <c r="AE108" t="n">
        <v>363560.7480588682</v>
      </c>
      <c r="AF108" t="n">
        <v>3.345548086161312e-06</v>
      </c>
      <c r="AG108" t="n">
        <v>9.539930555555555</v>
      </c>
      <c r="AH108" t="n">
        <v>328863.0205248437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9.1015</v>
      </c>
      <c r="E109" t="n">
        <v>10.99</v>
      </c>
      <c r="F109" t="n">
        <v>7.94</v>
      </c>
      <c r="G109" t="n">
        <v>95.25</v>
      </c>
      <c r="H109" t="n">
        <v>1.62</v>
      </c>
      <c r="I109" t="n">
        <v>5</v>
      </c>
      <c r="J109" t="n">
        <v>305.36</v>
      </c>
      <c r="K109" t="n">
        <v>59.19</v>
      </c>
      <c r="L109" t="n">
        <v>27.75</v>
      </c>
      <c r="M109" t="n">
        <v>3</v>
      </c>
      <c r="N109" t="n">
        <v>88.41</v>
      </c>
      <c r="O109" t="n">
        <v>37894.82</v>
      </c>
      <c r="P109" t="n">
        <v>124.32</v>
      </c>
      <c r="Q109" t="n">
        <v>198.05</v>
      </c>
      <c r="R109" t="n">
        <v>29.93</v>
      </c>
      <c r="S109" t="n">
        <v>21.27</v>
      </c>
      <c r="T109" t="n">
        <v>1629.26</v>
      </c>
      <c r="U109" t="n">
        <v>0.71</v>
      </c>
      <c r="V109" t="n">
        <v>0.76</v>
      </c>
      <c r="W109" t="n">
        <v>0.12</v>
      </c>
      <c r="X109" t="n">
        <v>0.09</v>
      </c>
      <c r="Y109" t="n">
        <v>1</v>
      </c>
      <c r="Z109" t="n">
        <v>10</v>
      </c>
      <c r="AA109" t="n">
        <v>265.525091007322</v>
      </c>
      <c r="AB109" t="n">
        <v>363.3031436564917</v>
      </c>
      <c r="AC109" t="n">
        <v>328.6300015250799</v>
      </c>
      <c r="AD109" t="n">
        <v>265525.091007322</v>
      </c>
      <c r="AE109" t="n">
        <v>363303.1436564917</v>
      </c>
      <c r="AF109" t="n">
        <v>3.346835118289424e-06</v>
      </c>
      <c r="AG109" t="n">
        <v>9.539930555555555</v>
      </c>
      <c r="AH109" t="n">
        <v>328630.0015250799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9.101000000000001</v>
      </c>
      <c r="E110" t="n">
        <v>10.99</v>
      </c>
      <c r="F110" t="n">
        <v>7.94</v>
      </c>
      <c r="G110" t="n">
        <v>95.26000000000001</v>
      </c>
      <c r="H110" t="n">
        <v>1.63</v>
      </c>
      <c r="I110" t="n">
        <v>5</v>
      </c>
      <c r="J110" t="n">
        <v>305.89</v>
      </c>
      <c r="K110" t="n">
        <v>59.19</v>
      </c>
      <c r="L110" t="n">
        <v>28</v>
      </c>
      <c r="M110" t="n">
        <v>3</v>
      </c>
      <c r="N110" t="n">
        <v>88.7</v>
      </c>
      <c r="O110" t="n">
        <v>37960.95</v>
      </c>
      <c r="P110" t="n">
        <v>124.11</v>
      </c>
      <c r="Q110" t="n">
        <v>198.05</v>
      </c>
      <c r="R110" t="n">
        <v>29.96</v>
      </c>
      <c r="S110" t="n">
        <v>21.27</v>
      </c>
      <c r="T110" t="n">
        <v>1640.59</v>
      </c>
      <c r="U110" t="n">
        <v>0.71</v>
      </c>
      <c r="V110" t="n">
        <v>0.76</v>
      </c>
      <c r="W110" t="n">
        <v>0.12</v>
      </c>
      <c r="X110" t="n">
        <v>0.09</v>
      </c>
      <c r="Y110" t="n">
        <v>1</v>
      </c>
      <c r="Z110" t="n">
        <v>10</v>
      </c>
      <c r="AA110" t="n">
        <v>265.4050531075673</v>
      </c>
      <c r="AB110" t="n">
        <v>363.138902506349</v>
      </c>
      <c r="AC110" t="n">
        <v>328.481435319793</v>
      </c>
      <c r="AD110" t="n">
        <v>265405.0531075673</v>
      </c>
      <c r="AE110" t="n">
        <v>363138.902506349</v>
      </c>
      <c r="AF110" t="n">
        <v>3.346651256556836e-06</v>
      </c>
      <c r="AG110" t="n">
        <v>9.539930555555555</v>
      </c>
      <c r="AH110" t="n">
        <v>328481.435319793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9.1038</v>
      </c>
      <c r="E111" t="n">
        <v>10.98</v>
      </c>
      <c r="F111" t="n">
        <v>7.93</v>
      </c>
      <c r="G111" t="n">
        <v>95.22</v>
      </c>
      <c r="H111" t="n">
        <v>1.64</v>
      </c>
      <c r="I111" t="n">
        <v>5</v>
      </c>
      <c r="J111" t="n">
        <v>306.43</v>
      </c>
      <c r="K111" t="n">
        <v>59.19</v>
      </c>
      <c r="L111" t="n">
        <v>28.25</v>
      </c>
      <c r="M111" t="n">
        <v>3</v>
      </c>
      <c r="N111" t="n">
        <v>88.98999999999999</v>
      </c>
      <c r="O111" t="n">
        <v>38027.2</v>
      </c>
      <c r="P111" t="n">
        <v>123.64</v>
      </c>
      <c r="Q111" t="n">
        <v>198.07</v>
      </c>
      <c r="R111" t="n">
        <v>29.78</v>
      </c>
      <c r="S111" t="n">
        <v>21.27</v>
      </c>
      <c r="T111" t="n">
        <v>1555.46</v>
      </c>
      <c r="U111" t="n">
        <v>0.71</v>
      </c>
      <c r="V111" t="n">
        <v>0.77</v>
      </c>
      <c r="W111" t="n">
        <v>0.12</v>
      </c>
      <c r="X111" t="n">
        <v>0.08</v>
      </c>
      <c r="Y111" t="n">
        <v>1</v>
      </c>
      <c r="Z111" t="n">
        <v>10</v>
      </c>
      <c r="AA111" t="n">
        <v>265.0599797642246</v>
      </c>
      <c r="AB111" t="n">
        <v>362.666757934426</v>
      </c>
      <c r="AC111" t="n">
        <v>328.0543515631552</v>
      </c>
      <c r="AD111" t="n">
        <v>265059.9797642246</v>
      </c>
      <c r="AE111" t="n">
        <v>362666.757934426</v>
      </c>
      <c r="AF111" t="n">
        <v>3.347680882259326e-06</v>
      </c>
      <c r="AG111" t="n">
        <v>9.53125</v>
      </c>
      <c r="AH111" t="n">
        <v>328054.3515631552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9.110200000000001</v>
      </c>
      <c r="E112" t="n">
        <v>10.98</v>
      </c>
      <c r="F112" t="n">
        <v>7.93</v>
      </c>
      <c r="G112" t="n">
        <v>95.13</v>
      </c>
      <c r="H112" t="n">
        <v>1.65</v>
      </c>
      <c r="I112" t="n">
        <v>5</v>
      </c>
      <c r="J112" t="n">
        <v>306.97</v>
      </c>
      <c r="K112" t="n">
        <v>59.19</v>
      </c>
      <c r="L112" t="n">
        <v>28.5</v>
      </c>
      <c r="M112" t="n">
        <v>3</v>
      </c>
      <c r="N112" t="n">
        <v>89.27</v>
      </c>
      <c r="O112" t="n">
        <v>38093.58</v>
      </c>
      <c r="P112" t="n">
        <v>123.53</v>
      </c>
      <c r="Q112" t="n">
        <v>198.05</v>
      </c>
      <c r="R112" t="n">
        <v>29.51</v>
      </c>
      <c r="S112" t="n">
        <v>21.27</v>
      </c>
      <c r="T112" t="n">
        <v>1415.71</v>
      </c>
      <c r="U112" t="n">
        <v>0.72</v>
      </c>
      <c r="V112" t="n">
        <v>0.77</v>
      </c>
      <c r="W112" t="n">
        <v>0.12</v>
      </c>
      <c r="X112" t="n">
        <v>0.07000000000000001</v>
      </c>
      <c r="Y112" t="n">
        <v>1</v>
      </c>
      <c r="Z112" t="n">
        <v>10</v>
      </c>
      <c r="AA112" t="n">
        <v>264.9238606548897</v>
      </c>
      <c r="AB112" t="n">
        <v>362.4805137638828</v>
      </c>
      <c r="AC112" t="n">
        <v>327.8858822748534</v>
      </c>
      <c r="AD112" t="n">
        <v>264923.8606548897</v>
      </c>
      <c r="AE112" t="n">
        <v>362480.5137638828</v>
      </c>
      <c r="AF112" t="n">
        <v>3.350034312436446e-06</v>
      </c>
      <c r="AG112" t="n">
        <v>9.53125</v>
      </c>
      <c r="AH112" t="n">
        <v>327885.8822748534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9.113</v>
      </c>
      <c r="E113" t="n">
        <v>10.97</v>
      </c>
      <c r="F113" t="n">
        <v>7.92</v>
      </c>
      <c r="G113" t="n">
        <v>95.09</v>
      </c>
      <c r="H113" t="n">
        <v>1.67</v>
      </c>
      <c r="I113" t="n">
        <v>5</v>
      </c>
      <c r="J113" t="n">
        <v>307.51</v>
      </c>
      <c r="K113" t="n">
        <v>59.19</v>
      </c>
      <c r="L113" t="n">
        <v>28.75</v>
      </c>
      <c r="M113" t="n">
        <v>3</v>
      </c>
      <c r="N113" t="n">
        <v>89.56</v>
      </c>
      <c r="O113" t="n">
        <v>38160.09</v>
      </c>
      <c r="P113" t="n">
        <v>123.21</v>
      </c>
      <c r="Q113" t="n">
        <v>198.05</v>
      </c>
      <c r="R113" t="n">
        <v>29.51</v>
      </c>
      <c r="S113" t="n">
        <v>21.27</v>
      </c>
      <c r="T113" t="n">
        <v>1419.13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264.6688581771972</v>
      </c>
      <c r="AB113" t="n">
        <v>362.1316081239884</v>
      </c>
      <c r="AC113" t="n">
        <v>327.5702756995383</v>
      </c>
      <c r="AD113" t="n">
        <v>264668.8581771972</v>
      </c>
      <c r="AE113" t="n">
        <v>362131.6081239884</v>
      </c>
      <c r="AF113" t="n">
        <v>3.351063938138936e-06</v>
      </c>
      <c r="AG113" t="n">
        <v>9.522569444444445</v>
      </c>
      <c r="AH113" t="n">
        <v>327570.2756995384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9.103300000000001</v>
      </c>
      <c r="E114" t="n">
        <v>10.98</v>
      </c>
      <c r="F114" t="n">
        <v>7.94</v>
      </c>
      <c r="G114" t="n">
        <v>95.23</v>
      </c>
      <c r="H114" t="n">
        <v>1.68</v>
      </c>
      <c r="I114" t="n">
        <v>5</v>
      </c>
      <c r="J114" t="n">
        <v>308.05</v>
      </c>
      <c r="K114" t="n">
        <v>59.19</v>
      </c>
      <c r="L114" t="n">
        <v>29</v>
      </c>
      <c r="M114" t="n">
        <v>3</v>
      </c>
      <c r="N114" t="n">
        <v>89.84999999999999</v>
      </c>
      <c r="O114" t="n">
        <v>38226.72</v>
      </c>
      <c r="P114" t="n">
        <v>123.25</v>
      </c>
      <c r="Q114" t="n">
        <v>198.07</v>
      </c>
      <c r="R114" t="n">
        <v>29.9</v>
      </c>
      <c r="S114" t="n">
        <v>21.27</v>
      </c>
      <c r="T114" t="n">
        <v>1611.12</v>
      </c>
      <c r="U114" t="n">
        <v>0.71</v>
      </c>
      <c r="V114" t="n">
        <v>0.77</v>
      </c>
      <c r="W114" t="n">
        <v>0.11</v>
      </c>
      <c r="X114" t="n">
        <v>0.08</v>
      </c>
      <c r="Y114" t="n">
        <v>1</v>
      </c>
      <c r="Z114" t="n">
        <v>10</v>
      </c>
      <c r="AA114" t="n">
        <v>264.8655342959242</v>
      </c>
      <c r="AB114" t="n">
        <v>362.4007090663687</v>
      </c>
      <c r="AC114" t="n">
        <v>327.8136940256635</v>
      </c>
      <c r="AD114" t="n">
        <v>264865.5342959242</v>
      </c>
      <c r="AE114" t="n">
        <v>362400.7090663688</v>
      </c>
      <c r="AF114" t="n">
        <v>3.347497020526739e-06</v>
      </c>
      <c r="AG114" t="n">
        <v>9.53125</v>
      </c>
      <c r="AH114" t="n">
        <v>327813.6940256635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9.160500000000001</v>
      </c>
      <c r="E115" t="n">
        <v>10.92</v>
      </c>
      <c r="F115" t="n">
        <v>7.92</v>
      </c>
      <c r="G115" t="n">
        <v>118.74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122.62</v>
      </c>
      <c r="Q115" t="n">
        <v>198.05</v>
      </c>
      <c r="R115" t="n">
        <v>29.25</v>
      </c>
      <c r="S115" t="n">
        <v>21.27</v>
      </c>
      <c r="T115" t="n">
        <v>1291.79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263.6300830206995</v>
      </c>
      <c r="AB115" t="n">
        <v>360.710310127343</v>
      </c>
      <c r="AC115" t="n">
        <v>326.2846243888884</v>
      </c>
      <c r="AD115" t="n">
        <v>263630.0830206996</v>
      </c>
      <c r="AE115" t="n">
        <v>360710.3101273429</v>
      </c>
      <c r="AF115" t="n">
        <v>3.368530802734744e-06</v>
      </c>
      <c r="AG115" t="n">
        <v>9.479166666666666</v>
      </c>
      <c r="AH115" t="n">
        <v>326284.6243888884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9.1631</v>
      </c>
      <c r="E116" t="n">
        <v>10.91</v>
      </c>
      <c r="F116" t="n">
        <v>7.91</v>
      </c>
      <c r="G116" t="n">
        <v>118.69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122.72</v>
      </c>
      <c r="Q116" t="n">
        <v>198.05</v>
      </c>
      <c r="R116" t="n">
        <v>29.14</v>
      </c>
      <c r="S116" t="n">
        <v>21.27</v>
      </c>
      <c r="T116" t="n">
        <v>1236.41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263.6284158561292</v>
      </c>
      <c r="AB116" t="n">
        <v>360.7080290392277</v>
      </c>
      <c r="AC116" t="n">
        <v>326.2825610046212</v>
      </c>
      <c r="AD116" t="n">
        <v>263628.4158561291</v>
      </c>
      <c r="AE116" t="n">
        <v>360708.0290392276</v>
      </c>
      <c r="AF116" t="n">
        <v>3.369486883744198e-06</v>
      </c>
      <c r="AG116" t="n">
        <v>9.470486111111111</v>
      </c>
      <c r="AH116" t="n">
        <v>326282.5610046213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9.162599999999999</v>
      </c>
      <c r="E117" t="n">
        <v>10.91</v>
      </c>
      <c r="F117" t="n">
        <v>7.91</v>
      </c>
      <c r="G117" t="n">
        <v>118.7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122.88</v>
      </c>
      <c r="Q117" t="n">
        <v>198.05</v>
      </c>
      <c r="R117" t="n">
        <v>29.17</v>
      </c>
      <c r="S117" t="n">
        <v>21.27</v>
      </c>
      <c r="T117" t="n">
        <v>1250.49</v>
      </c>
      <c r="U117" t="n">
        <v>0.73</v>
      </c>
      <c r="V117" t="n">
        <v>0.77</v>
      </c>
      <c r="W117" t="n">
        <v>0.11</v>
      </c>
      <c r="X117" t="n">
        <v>0.06</v>
      </c>
      <c r="Y117" t="n">
        <v>1</v>
      </c>
      <c r="Z117" t="n">
        <v>10</v>
      </c>
      <c r="AA117" t="n">
        <v>263.7288455052062</v>
      </c>
      <c r="AB117" t="n">
        <v>360.8454413157381</v>
      </c>
      <c r="AC117" t="n">
        <v>326.406858846321</v>
      </c>
      <c r="AD117" t="n">
        <v>263728.8455052061</v>
      </c>
      <c r="AE117" t="n">
        <v>360845.4413157381</v>
      </c>
      <c r="AF117" t="n">
        <v>3.369303022011611e-06</v>
      </c>
      <c r="AG117" t="n">
        <v>9.470486111111111</v>
      </c>
      <c r="AH117" t="n">
        <v>326406.8588463209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9.1633</v>
      </c>
      <c r="E118" t="n">
        <v>10.91</v>
      </c>
      <c r="F118" t="n">
        <v>7.91</v>
      </c>
      <c r="G118" t="n">
        <v>118.69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122.99</v>
      </c>
      <c r="Q118" t="n">
        <v>198.05</v>
      </c>
      <c r="R118" t="n">
        <v>29.14</v>
      </c>
      <c r="S118" t="n">
        <v>21.27</v>
      </c>
      <c r="T118" t="n">
        <v>1236.69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  <c r="AA118" t="n">
        <v>263.7866050980301</v>
      </c>
      <c r="AB118" t="n">
        <v>360.9244705388133</v>
      </c>
      <c r="AC118" t="n">
        <v>326.478345631264</v>
      </c>
      <c r="AD118" t="n">
        <v>263786.6050980301</v>
      </c>
      <c r="AE118" t="n">
        <v>360924.4705388133</v>
      </c>
      <c r="AF118" t="n">
        <v>3.369560428437233e-06</v>
      </c>
      <c r="AG118" t="n">
        <v>9.470486111111111</v>
      </c>
      <c r="AH118" t="n">
        <v>326478.345631264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9.1624</v>
      </c>
      <c r="E119" t="n">
        <v>10.91</v>
      </c>
      <c r="F119" t="n">
        <v>7.91</v>
      </c>
      <c r="G119" t="n">
        <v>118.7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123.12</v>
      </c>
      <c r="Q119" t="n">
        <v>198.05</v>
      </c>
      <c r="R119" t="n">
        <v>29.15</v>
      </c>
      <c r="S119" t="n">
        <v>21.27</v>
      </c>
      <c r="T119" t="n">
        <v>1244.33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263.873554694367</v>
      </c>
      <c r="AB119" t="n">
        <v>361.0434388124669</v>
      </c>
      <c r="AC119" t="n">
        <v>326.5859597398531</v>
      </c>
      <c r="AD119" t="n">
        <v>263873.554694367</v>
      </c>
      <c r="AE119" t="n">
        <v>361043.4388124669</v>
      </c>
      <c r="AF119" t="n">
        <v>3.369229477318576e-06</v>
      </c>
      <c r="AG119" t="n">
        <v>9.470486111111111</v>
      </c>
      <c r="AH119" t="n">
        <v>326585.9597398532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9.1622</v>
      </c>
      <c r="E120" t="n">
        <v>10.91</v>
      </c>
      <c r="F120" t="n">
        <v>7.91</v>
      </c>
      <c r="G120" t="n">
        <v>118.71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123.25</v>
      </c>
      <c r="Q120" t="n">
        <v>198.05</v>
      </c>
      <c r="R120" t="n">
        <v>29.13</v>
      </c>
      <c r="S120" t="n">
        <v>21.27</v>
      </c>
      <c r="T120" t="n">
        <v>1231.47</v>
      </c>
      <c r="U120" t="n">
        <v>0.73</v>
      </c>
      <c r="V120" t="n">
        <v>0.77</v>
      </c>
      <c r="W120" t="n">
        <v>0.12</v>
      </c>
      <c r="X120" t="n">
        <v>0.06</v>
      </c>
      <c r="Y120" t="n">
        <v>1</v>
      </c>
      <c r="Z120" t="n">
        <v>10</v>
      </c>
      <c r="AA120" t="n">
        <v>263.9529348622568</v>
      </c>
      <c r="AB120" t="n">
        <v>361.1520502601796</v>
      </c>
      <c r="AC120" t="n">
        <v>326.6842054634333</v>
      </c>
      <c r="AD120" t="n">
        <v>263952.9348622568</v>
      </c>
      <c r="AE120" t="n">
        <v>361152.0502601796</v>
      </c>
      <c r="AF120" t="n">
        <v>3.369155932625542e-06</v>
      </c>
      <c r="AG120" t="n">
        <v>9.470486111111111</v>
      </c>
      <c r="AH120" t="n">
        <v>326684.2054634333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9.1717</v>
      </c>
      <c r="E121" t="n">
        <v>10.9</v>
      </c>
      <c r="F121" t="n">
        <v>7.9</v>
      </c>
      <c r="G121" t="n">
        <v>118.54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123.05</v>
      </c>
      <c r="Q121" t="n">
        <v>198.05</v>
      </c>
      <c r="R121" t="n">
        <v>28.73</v>
      </c>
      <c r="S121" t="n">
        <v>21.27</v>
      </c>
      <c r="T121" t="n">
        <v>1033.88</v>
      </c>
      <c r="U121" t="n">
        <v>0.74</v>
      </c>
      <c r="V121" t="n">
        <v>0.77</v>
      </c>
      <c r="W121" t="n">
        <v>0.12</v>
      </c>
      <c r="X121" t="n">
        <v>0.05</v>
      </c>
      <c r="Y121" t="n">
        <v>1</v>
      </c>
      <c r="Z121" t="n">
        <v>10</v>
      </c>
      <c r="AA121" t="n">
        <v>263.6984768509633</v>
      </c>
      <c r="AB121" t="n">
        <v>360.8038895832326</v>
      </c>
      <c r="AC121" t="n">
        <v>326.3692727528475</v>
      </c>
      <c r="AD121" t="n">
        <v>263698.4768509633</v>
      </c>
      <c r="AE121" t="n">
        <v>360803.8895832326</v>
      </c>
      <c r="AF121" t="n">
        <v>3.372649305544702e-06</v>
      </c>
      <c r="AG121" t="n">
        <v>9.461805555555555</v>
      </c>
      <c r="AH121" t="n">
        <v>326369.2727528475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9.174099999999999</v>
      </c>
      <c r="E122" t="n">
        <v>10.9</v>
      </c>
      <c r="F122" t="n">
        <v>7.9</v>
      </c>
      <c r="G122" t="n">
        <v>118.5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123.05</v>
      </c>
      <c r="Q122" t="n">
        <v>198.05</v>
      </c>
      <c r="R122" t="n">
        <v>28.67</v>
      </c>
      <c r="S122" t="n">
        <v>21.27</v>
      </c>
      <c r="T122" t="n">
        <v>1004.17</v>
      </c>
      <c r="U122" t="n">
        <v>0.74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  <c r="AA122" t="n">
        <v>263.672568245258</v>
      </c>
      <c r="AB122" t="n">
        <v>360.7684402858997</v>
      </c>
      <c r="AC122" t="n">
        <v>326.3372066866987</v>
      </c>
      <c r="AD122" t="n">
        <v>263672.5682452581</v>
      </c>
      <c r="AE122" t="n">
        <v>360768.4402858997</v>
      </c>
      <c r="AF122" t="n">
        <v>3.373531841861122e-06</v>
      </c>
      <c r="AG122" t="n">
        <v>9.461805555555555</v>
      </c>
      <c r="AH122" t="n">
        <v>326337.2066866987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9.170999999999999</v>
      </c>
      <c r="E123" t="n">
        <v>10.9</v>
      </c>
      <c r="F123" t="n">
        <v>7.9</v>
      </c>
      <c r="G123" t="n">
        <v>118.55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123.17</v>
      </c>
      <c r="Q123" t="n">
        <v>198.05</v>
      </c>
      <c r="R123" t="n">
        <v>28.83</v>
      </c>
      <c r="S123" t="n">
        <v>21.27</v>
      </c>
      <c r="T123" t="n">
        <v>1084.41</v>
      </c>
      <c r="U123" t="n">
        <v>0.74</v>
      </c>
      <c r="V123" t="n">
        <v>0.77</v>
      </c>
      <c r="W123" t="n">
        <v>0.11</v>
      </c>
      <c r="X123" t="n">
        <v>0.05</v>
      </c>
      <c r="Y123" t="n">
        <v>1</v>
      </c>
      <c r="Z123" t="n">
        <v>10</v>
      </c>
      <c r="AA123" t="n">
        <v>263.7772426055614</v>
      </c>
      <c r="AB123" t="n">
        <v>360.9116603635734</v>
      </c>
      <c r="AC123" t="n">
        <v>326.46675804117</v>
      </c>
      <c r="AD123" t="n">
        <v>263777.2426055613</v>
      </c>
      <c r="AE123" t="n">
        <v>360911.6603635735</v>
      </c>
      <c r="AF123" t="n">
        <v>3.37239189911908e-06</v>
      </c>
      <c r="AG123" t="n">
        <v>9.461805555555555</v>
      </c>
      <c r="AH123" t="n">
        <v>326466.75804117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9.1631</v>
      </c>
      <c r="E124" t="n">
        <v>10.91</v>
      </c>
      <c r="F124" t="n">
        <v>7.91</v>
      </c>
      <c r="G124" t="n">
        <v>118.69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123.31</v>
      </c>
      <c r="Q124" t="n">
        <v>198.05</v>
      </c>
      <c r="R124" t="n">
        <v>29.14</v>
      </c>
      <c r="S124" t="n">
        <v>21.27</v>
      </c>
      <c r="T124" t="n">
        <v>1239.02</v>
      </c>
      <c r="U124" t="n">
        <v>0.73</v>
      </c>
      <c r="V124" t="n">
        <v>0.77</v>
      </c>
      <c r="W124" t="n">
        <v>0.11</v>
      </c>
      <c r="X124" t="n">
        <v>0.06</v>
      </c>
      <c r="Y124" t="n">
        <v>1</v>
      </c>
      <c r="Z124" t="n">
        <v>10</v>
      </c>
      <c r="AA124" t="n">
        <v>263.9788164361191</v>
      </c>
      <c r="AB124" t="n">
        <v>361.1874625713524</v>
      </c>
      <c r="AC124" t="n">
        <v>326.7162380733292</v>
      </c>
      <c r="AD124" t="n">
        <v>263978.8164361191</v>
      </c>
      <c r="AE124" t="n">
        <v>361187.4625713524</v>
      </c>
      <c r="AF124" t="n">
        <v>3.369486883744198e-06</v>
      </c>
      <c r="AG124" t="n">
        <v>9.470486111111111</v>
      </c>
      <c r="AH124" t="n">
        <v>326716.2380733292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9.161</v>
      </c>
      <c r="E125" t="n">
        <v>10.92</v>
      </c>
      <c r="F125" t="n">
        <v>7.92</v>
      </c>
      <c r="G125" t="n">
        <v>118.73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123.5</v>
      </c>
      <c r="Q125" t="n">
        <v>198.05</v>
      </c>
      <c r="R125" t="n">
        <v>29.22</v>
      </c>
      <c r="S125" t="n">
        <v>21.27</v>
      </c>
      <c r="T125" t="n">
        <v>1278.62</v>
      </c>
      <c r="U125" t="n">
        <v>0.73</v>
      </c>
      <c r="V125" t="n">
        <v>0.77</v>
      </c>
      <c r="W125" t="n">
        <v>0.11</v>
      </c>
      <c r="X125" t="n">
        <v>0.06</v>
      </c>
      <c r="Y125" t="n">
        <v>1</v>
      </c>
      <c r="Z125" t="n">
        <v>10</v>
      </c>
      <c r="AA125" t="n">
        <v>264.1474325866228</v>
      </c>
      <c r="AB125" t="n">
        <v>361.418170627291</v>
      </c>
      <c r="AC125" t="n">
        <v>326.9249276762099</v>
      </c>
      <c r="AD125" t="n">
        <v>264147.4325866228</v>
      </c>
      <c r="AE125" t="n">
        <v>361418.170627291</v>
      </c>
      <c r="AF125" t="n">
        <v>3.368714664467331e-06</v>
      </c>
      <c r="AG125" t="n">
        <v>9.479166666666666</v>
      </c>
      <c r="AH125" t="n">
        <v>326924.9276762099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9.162599999999999</v>
      </c>
      <c r="E126" t="n">
        <v>10.91</v>
      </c>
      <c r="F126" t="n">
        <v>7.91</v>
      </c>
      <c r="G126" t="n">
        <v>118.7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123.48</v>
      </c>
      <c r="Q126" t="n">
        <v>198.05</v>
      </c>
      <c r="R126" t="n">
        <v>29.15</v>
      </c>
      <c r="S126" t="n">
        <v>21.27</v>
      </c>
      <c r="T126" t="n">
        <v>1242.16</v>
      </c>
      <c r="U126" t="n">
        <v>0.73</v>
      </c>
      <c r="V126" t="n">
        <v>0.77</v>
      </c>
      <c r="W126" t="n">
        <v>0.11</v>
      </c>
      <c r="X126" t="n">
        <v>0.06</v>
      </c>
      <c r="Y126" t="n">
        <v>1</v>
      </c>
      <c r="Z126" t="n">
        <v>10</v>
      </c>
      <c r="AA126" t="n">
        <v>264.0852045234079</v>
      </c>
      <c r="AB126" t="n">
        <v>361.333027445892</v>
      </c>
      <c r="AC126" t="n">
        <v>326.8479104405444</v>
      </c>
      <c r="AD126" t="n">
        <v>264085.2045234079</v>
      </c>
      <c r="AE126" t="n">
        <v>361333.027445892</v>
      </c>
      <c r="AF126" t="n">
        <v>3.369303022011611e-06</v>
      </c>
      <c r="AG126" t="n">
        <v>9.470486111111111</v>
      </c>
      <c r="AH126" t="n">
        <v>326847.9104405444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9.161199999999999</v>
      </c>
      <c r="E127" t="n">
        <v>10.92</v>
      </c>
      <c r="F127" t="n">
        <v>7.92</v>
      </c>
      <c r="G127" t="n">
        <v>118.72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123.53</v>
      </c>
      <c r="Q127" t="n">
        <v>198.05</v>
      </c>
      <c r="R127" t="n">
        <v>29.25</v>
      </c>
      <c r="S127" t="n">
        <v>21.27</v>
      </c>
      <c r="T127" t="n">
        <v>1290.63</v>
      </c>
      <c r="U127" t="n">
        <v>0.73</v>
      </c>
      <c r="V127" t="n">
        <v>0.77</v>
      </c>
      <c r="W127" t="n">
        <v>0.11</v>
      </c>
      <c r="X127" t="n">
        <v>0.06</v>
      </c>
      <c r="Y127" t="n">
        <v>1</v>
      </c>
      <c r="Z127" t="n">
        <v>10</v>
      </c>
      <c r="AA127" t="n">
        <v>264.1630813685393</v>
      </c>
      <c r="AB127" t="n">
        <v>361.4395819810849</v>
      </c>
      <c r="AC127" t="n">
        <v>326.9442955604487</v>
      </c>
      <c r="AD127" t="n">
        <v>264163.0813685394</v>
      </c>
      <c r="AE127" t="n">
        <v>361439.5819810849</v>
      </c>
      <c r="AF127" t="n">
        <v>3.368788209160366e-06</v>
      </c>
      <c r="AG127" t="n">
        <v>9.479166666666666</v>
      </c>
      <c r="AH127" t="n">
        <v>326944.2955604487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9.161199999999999</v>
      </c>
      <c r="E128" t="n">
        <v>10.92</v>
      </c>
      <c r="F128" t="n">
        <v>7.92</v>
      </c>
      <c r="G128" t="n">
        <v>118.72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123.48</v>
      </c>
      <c r="Q128" t="n">
        <v>198.05</v>
      </c>
      <c r="R128" t="n">
        <v>29.23</v>
      </c>
      <c r="S128" t="n">
        <v>21.27</v>
      </c>
      <c r="T128" t="n">
        <v>1281.77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264.1333802455044</v>
      </c>
      <c r="AB128" t="n">
        <v>361.3989435942274</v>
      </c>
      <c r="AC128" t="n">
        <v>326.9075356441966</v>
      </c>
      <c r="AD128" t="n">
        <v>264133.3802455044</v>
      </c>
      <c r="AE128" t="n">
        <v>361398.9435942274</v>
      </c>
      <c r="AF128" t="n">
        <v>3.368788209160366e-06</v>
      </c>
      <c r="AG128" t="n">
        <v>9.479166666666666</v>
      </c>
      <c r="AH128" t="n">
        <v>326907.5356441966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9.1594</v>
      </c>
      <c r="E129" t="n">
        <v>10.92</v>
      </c>
      <c r="F129" t="n">
        <v>7.92</v>
      </c>
      <c r="G129" t="n">
        <v>118.76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123.57</v>
      </c>
      <c r="Q129" t="n">
        <v>198.05</v>
      </c>
      <c r="R129" t="n">
        <v>29.3</v>
      </c>
      <c r="S129" t="n">
        <v>21.27</v>
      </c>
      <c r="T129" t="n">
        <v>1316.61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264.2064008802444</v>
      </c>
      <c r="AB129" t="n">
        <v>361.4988536481217</v>
      </c>
      <c r="AC129" t="n">
        <v>326.9979104227718</v>
      </c>
      <c r="AD129" t="n">
        <v>264206.4008802444</v>
      </c>
      <c r="AE129" t="n">
        <v>361498.8536481217</v>
      </c>
      <c r="AF129" t="n">
        <v>3.368126306923051e-06</v>
      </c>
      <c r="AG129" t="n">
        <v>9.479166666666666</v>
      </c>
      <c r="AH129" t="n">
        <v>326997.9104227718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9.164999999999999</v>
      </c>
      <c r="E130" t="n">
        <v>10.91</v>
      </c>
      <c r="F130" t="n">
        <v>7.91</v>
      </c>
      <c r="G130" t="n">
        <v>118.66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123.43</v>
      </c>
      <c r="Q130" t="n">
        <v>198.05</v>
      </c>
      <c r="R130" t="n">
        <v>28.99</v>
      </c>
      <c r="S130" t="n">
        <v>21.27</v>
      </c>
      <c r="T130" t="n">
        <v>1163.79</v>
      </c>
      <c r="U130" t="n">
        <v>0.73</v>
      </c>
      <c r="V130" t="n">
        <v>0.77</v>
      </c>
      <c r="W130" t="n">
        <v>0.12</v>
      </c>
      <c r="X130" t="n">
        <v>0.06</v>
      </c>
      <c r="Y130" t="n">
        <v>1</v>
      </c>
      <c r="Z130" t="n">
        <v>10</v>
      </c>
      <c r="AA130" t="n">
        <v>264.0294801137666</v>
      </c>
      <c r="AB130" t="n">
        <v>361.2567828502334</v>
      </c>
      <c r="AC130" t="n">
        <v>326.7789425220855</v>
      </c>
      <c r="AD130" t="n">
        <v>264029.4801137666</v>
      </c>
      <c r="AE130" t="n">
        <v>361256.7828502334</v>
      </c>
      <c r="AF130" t="n">
        <v>3.37018555832803e-06</v>
      </c>
      <c r="AG130" t="n">
        <v>9.470486111111111</v>
      </c>
      <c r="AH130" t="n">
        <v>326778.9425220855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9.170299999999999</v>
      </c>
      <c r="E131" t="n">
        <v>10.9</v>
      </c>
      <c r="F131" t="n">
        <v>7.9</v>
      </c>
      <c r="G131" t="n">
        <v>118.56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123.3</v>
      </c>
      <c r="Q131" t="n">
        <v>198.05</v>
      </c>
      <c r="R131" t="n">
        <v>28.74</v>
      </c>
      <c r="S131" t="n">
        <v>21.27</v>
      </c>
      <c r="T131" t="n">
        <v>1037.92</v>
      </c>
      <c r="U131" t="n">
        <v>0.74</v>
      </c>
      <c r="V131" t="n">
        <v>0.77</v>
      </c>
      <c r="W131" t="n">
        <v>0.12</v>
      </c>
      <c r="X131" t="n">
        <v>0.05</v>
      </c>
      <c r="Y131" t="n">
        <v>1</v>
      </c>
      <c r="Z131" t="n">
        <v>10</v>
      </c>
      <c r="AA131" t="n">
        <v>263.8619547149925</v>
      </c>
      <c r="AB131" t="n">
        <v>361.0275672089317</v>
      </c>
      <c r="AC131" t="n">
        <v>326.5716028998834</v>
      </c>
      <c r="AD131" t="n">
        <v>263861.9547149925</v>
      </c>
      <c r="AE131" t="n">
        <v>361027.5672089317</v>
      </c>
      <c r="AF131" t="n">
        <v>3.372134492693457e-06</v>
      </c>
      <c r="AG131" t="n">
        <v>9.461805555555555</v>
      </c>
      <c r="AH131" t="n">
        <v>326571.6028998834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9.172000000000001</v>
      </c>
      <c r="E132" t="n">
        <v>10.9</v>
      </c>
      <c r="F132" t="n">
        <v>7.9</v>
      </c>
      <c r="G132" t="n">
        <v>118.53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123.35</v>
      </c>
      <c r="Q132" t="n">
        <v>198.05</v>
      </c>
      <c r="R132" t="n">
        <v>28.78</v>
      </c>
      <c r="S132" t="n">
        <v>21.27</v>
      </c>
      <c r="T132" t="n">
        <v>1058.73</v>
      </c>
      <c r="U132" t="n">
        <v>0.74</v>
      </c>
      <c r="V132" t="n">
        <v>0.77</v>
      </c>
      <c r="W132" t="n">
        <v>0.11</v>
      </c>
      <c r="X132" t="n">
        <v>0.05</v>
      </c>
      <c r="Y132" t="n">
        <v>1</v>
      </c>
      <c r="Z132" t="n">
        <v>10</v>
      </c>
      <c r="AA132" t="n">
        <v>263.8732344341117</v>
      </c>
      <c r="AB132" t="n">
        <v>361.0430006182568</v>
      </c>
      <c r="AC132" t="n">
        <v>326.5855633662834</v>
      </c>
      <c r="AD132" t="n">
        <v>263873.2344341117</v>
      </c>
      <c r="AE132" t="n">
        <v>361043.0006182567</v>
      </c>
      <c r="AF132" t="n">
        <v>3.372759622584255e-06</v>
      </c>
      <c r="AG132" t="n">
        <v>9.461805555555555</v>
      </c>
      <c r="AH132" t="n">
        <v>326585.5633662834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9.167999999999999</v>
      </c>
      <c r="E133" t="n">
        <v>10.91</v>
      </c>
      <c r="F133" t="n">
        <v>7.91</v>
      </c>
      <c r="G133" t="n">
        <v>118.6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123.48</v>
      </c>
      <c r="Q133" t="n">
        <v>198.05</v>
      </c>
      <c r="R133" t="n">
        <v>28.98</v>
      </c>
      <c r="S133" t="n">
        <v>21.27</v>
      </c>
      <c r="T133" t="n">
        <v>1159.43</v>
      </c>
      <c r="U133" t="n">
        <v>0.73</v>
      </c>
      <c r="V133" t="n">
        <v>0.77</v>
      </c>
      <c r="W133" t="n">
        <v>0.11</v>
      </c>
      <c r="X133" t="n">
        <v>0.05</v>
      </c>
      <c r="Y133" t="n">
        <v>1</v>
      </c>
      <c r="Z133" t="n">
        <v>10</v>
      </c>
      <c r="AA133" t="n">
        <v>264.0266435893402</v>
      </c>
      <c r="AB133" t="n">
        <v>361.2529017923745</v>
      </c>
      <c r="AC133" t="n">
        <v>326.7754318669416</v>
      </c>
      <c r="AD133" t="n">
        <v>264026.6435893402</v>
      </c>
      <c r="AE133" t="n">
        <v>361252.9017923746</v>
      </c>
      <c r="AF133" t="n">
        <v>3.371288728723555e-06</v>
      </c>
      <c r="AG133" t="n">
        <v>9.470486111111111</v>
      </c>
      <c r="AH133" t="n">
        <v>326775.4318669416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9.1608</v>
      </c>
      <c r="E134" t="n">
        <v>10.92</v>
      </c>
      <c r="F134" t="n">
        <v>7.92</v>
      </c>
      <c r="G134" t="n">
        <v>118.73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123.73</v>
      </c>
      <c r="Q134" t="n">
        <v>198.05</v>
      </c>
      <c r="R134" t="n">
        <v>29.28</v>
      </c>
      <c r="S134" t="n">
        <v>21.27</v>
      </c>
      <c r="T134" t="n">
        <v>1306.4</v>
      </c>
      <c r="U134" t="n">
        <v>0.73</v>
      </c>
      <c r="V134" t="n">
        <v>0.77</v>
      </c>
      <c r="W134" t="n">
        <v>0.11</v>
      </c>
      <c r="X134" t="n">
        <v>0.06</v>
      </c>
      <c r="Y134" t="n">
        <v>1</v>
      </c>
      <c r="Z134" t="n">
        <v>10</v>
      </c>
      <c r="AA134" t="n">
        <v>264.2862357049655</v>
      </c>
      <c r="AB134" t="n">
        <v>361.608087177369</v>
      </c>
      <c r="AC134" t="n">
        <v>327.096718857298</v>
      </c>
      <c r="AD134" t="n">
        <v>264286.2357049655</v>
      </c>
      <c r="AE134" t="n">
        <v>361608.087177369</v>
      </c>
      <c r="AF134" t="n">
        <v>3.368641119774296e-06</v>
      </c>
      <c r="AG134" t="n">
        <v>9.479166666666666</v>
      </c>
      <c r="AH134" t="n">
        <v>327096.718857298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9.1608</v>
      </c>
      <c r="E135" t="n">
        <v>10.92</v>
      </c>
      <c r="F135" t="n">
        <v>7.92</v>
      </c>
      <c r="G135" t="n">
        <v>118.73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123.73</v>
      </c>
      <c r="Q135" t="n">
        <v>198.05</v>
      </c>
      <c r="R135" t="n">
        <v>29.21</v>
      </c>
      <c r="S135" t="n">
        <v>21.27</v>
      </c>
      <c r="T135" t="n">
        <v>1273.71</v>
      </c>
      <c r="U135" t="n">
        <v>0.73</v>
      </c>
      <c r="V135" t="n">
        <v>0.77</v>
      </c>
      <c r="W135" t="n">
        <v>0.12</v>
      </c>
      <c r="X135" t="n">
        <v>0.06</v>
      </c>
      <c r="Y135" t="n">
        <v>1</v>
      </c>
      <c r="Z135" t="n">
        <v>10</v>
      </c>
      <c r="AA135" t="n">
        <v>264.2862357049655</v>
      </c>
      <c r="AB135" t="n">
        <v>361.608087177369</v>
      </c>
      <c r="AC135" t="n">
        <v>327.096718857298</v>
      </c>
      <c r="AD135" t="n">
        <v>264286.2357049655</v>
      </c>
      <c r="AE135" t="n">
        <v>361608.087177369</v>
      </c>
      <c r="AF135" t="n">
        <v>3.368641119774296e-06</v>
      </c>
      <c r="AG135" t="n">
        <v>9.479166666666666</v>
      </c>
      <c r="AH135" t="n">
        <v>327096.718857298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9.161199999999999</v>
      </c>
      <c r="E136" t="n">
        <v>10.92</v>
      </c>
      <c r="F136" t="n">
        <v>7.92</v>
      </c>
      <c r="G136" t="n">
        <v>118.72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123.83</v>
      </c>
      <c r="Q136" t="n">
        <v>198.05</v>
      </c>
      <c r="R136" t="n">
        <v>29.22</v>
      </c>
      <c r="S136" t="n">
        <v>21.27</v>
      </c>
      <c r="T136" t="n">
        <v>1275.84</v>
      </c>
      <c r="U136" t="n">
        <v>0.73</v>
      </c>
      <c r="V136" t="n">
        <v>0.77</v>
      </c>
      <c r="W136" t="n">
        <v>0.11</v>
      </c>
      <c r="X136" t="n">
        <v>0.06</v>
      </c>
      <c r="Y136" t="n">
        <v>1</v>
      </c>
      <c r="Z136" t="n">
        <v>10</v>
      </c>
      <c r="AA136" t="n">
        <v>264.3412881067492</v>
      </c>
      <c r="AB136" t="n">
        <v>361.68341230223</v>
      </c>
      <c r="AC136" t="n">
        <v>327.1648550579617</v>
      </c>
      <c r="AD136" t="n">
        <v>264341.2881067492</v>
      </c>
      <c r="AE136" t="n">
        <v>361683.41230223</v>
      </c>
      <c r="AF136" t="n">
        <v>3.368788209160366e-06</v>
      </c>
      <c r="AG136" t="n">
        <v>9.479166666666666</v>
      </c>
      <c r="AH136" t="n">
        <v>327164.8550579617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9.159800000000001</v>
      </c>
      <c r="E137" t="n">
        <v>10.92</v>
      </c>
      <c r="F137" t="n">
        <v>7.92</v>
      </c>
      <c r="G137" t="n">
        <v>118.75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123.81</v>
      </c>
      <c r="Q137" t="n">
        <v>198.05</v>
      </c>
      <c r="R137" t="n">
        <v>29.31</v>
      </c>
      <c r="S137" t="n">
        <v>21.27</v>
      </c>
      <c r="T137" t="n">
        <v>1324.25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264.344641037947</v>
      </c>
      <c r="AB137" t="n">
        <v>361.6879999306157</v>
      </c>
      <c r="AC137" t="n">
        <v>327.1690048495331</v>
      </c>
      <c r="AD137" t="n">
        <v>264344.641037947</v>
      </c>
      <c r="AE137" t="n">
        <v>361687.9999306157</v>
      </c>
      <c r="AF137" t="n">
        <v>3.368273396309121e-06</v>
      </c>
      <c r="AG137" t="n">
        <v>9.479166666666666</v>
      </c>
      <c r="AH137" t="n">
        <v>327169.0048495331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9.1601</v>
      </c>
      <c r="E138" t="n">
        <v>10.92</v>
      </c>
      <c r="F138" t="n">
        <v>7.92</v>
      </c>
      <c r="G138" t="n">
        <v>118.75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123.72</v>
      </c>
      <c r="Q138" t="n">
        <v>198.05</v>
      </c>
      <c r="R138" t="n">
        <v>29.28</v>
      </c>
      <c r="S138" t="n">
        <v>21.27</v>
      </c>
      <c r="T138" t="n">
        <v>1305.77</v>
      </c>
      <c r="U138" t="n">
        <v>0.73</v>
      </c>
      <c r="V138" t="n">
        <v>0.77</v>
      </c>
      <c r="W138" t="n">
        <v>0.11</v>
      </c>
      <c r="X138" t="n">
        <v>0.06</v>
      </c>
      <c r="Y138" t="n">
        <v>1</v>
      </c>
      <c r="Z138" t="n">
        <v>10</v>
      </c>
      <c r="AA138" t="n">
        <v>264.2879079086436</v>
      </c>
      <c r="AB138" t="n">
        <v>361.6103751602138</v>
      </c>
      <c r="AC138" t="n">
        <v>327.0987884782712</v>
      </c>
      <c r="AD138" t="n">
        <v>264287.9079086436</v>
      </c>
      <c r="AE138" t="n">
        <v>361610.3751602138</v>
      </c>
      <c r="AF138" t="n">
        <v>3.368383713348674e-06</v>
      </c>
      <c r="AG138" t="n">
        <v>9.479166666666666</v>
      </c>
      <c r="AH138" t="n">
        <v>327098.7884782712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9.1584</v>
      </c>
      <c r="E139" t="n">
        <v>10.92</v>
      </c>
      <c r="F139" t="n">
        <v>7.92</v>
      </c>
      <c r="G139" t="n">
        <v>118.78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123.83</v>
      </c>
      <c r="Q139" t="n">
        <v>198.05</v>
      </c>
      <c r="R139" t="n">
        <v>29.31</v>
      </c>
      <c r="S139" t="n">
        <v>21.27</v>
      </c>
      <c r="T139" t="n">
        <v>1324.46</v>
      </c>
      <c r="U139" t="n">
        <v>0.73</v>
      </c>
      <c r="V139" t="n">
        <v>0.77</v>
      </c>
      <c r="W139" t="n">
        <v>0.12</v>
      </c>
      <c r="X139" t="n">
        <v>0.07000000000000001</v>
      </c>
      <c r="Y139" t="n">
        <v>1</v>
      </c>
      <c r="Z139" t="n">
        <v>10</v>
      </c>
      <c r="AA139" t="n">
        <v>264.371763157091</v>
      </c>
      <c r="AB139" t="n">
        <v>361.725109610572</v>
      </c>
      <c r="AC139" t="n">
        <v>327.202572833718</v>
      </c>
      <c r="AD139" t="n">
        <v>264371.763157091</v>
      </c>
      <c r="AE139" t="n">
        <v>361725.109610572</v>
      </c>
      <c r="AF139" t="n">
        <v>3.367758583457876e-06</v>
      </c>
      <c r="AG139" t="n">
        <v>9.479166666666666</v>
      </c>
      <c r="AH139" t="n">
        <v>327202.572833718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9.1645</v>
      </c>
      <c r="E140" t="n">
        <v>10.91</v>
      </c>
      <c r="F140" t="n">
        <v>7.91</v>
      </c>
      <c r="G140" t="n">
        <v>118.67</v>
      </c>
      <c r="H140" t="n">
        <v>1.96</v>
      </c>
      <c r="I140" t="n">
        <v>4</v>
      </c>
      <c r="J140" t="n">
        <v>322.47</v>
      </c>
      <c r="K140" t="n">
        <v>59.19</v>
      </c>
      <c r="L140" t="n">
        <v>35.5</v>
      </c>
      <c r="M140" t="n">
        <v>2</v>
      </c>
      <c r="N140" t="n">
        <v>97.78</v>
      </c>
      <c r="O140" t="n">
        <v>40006.15</v>
      </c>
      <c r="P140" t="n">
        <v>123.57</v>
      </c>
      <c r="Q140" t="n">
        <v>198.06</v>
      </c>
      <c r="R140" t="n">
        <v>29.03</v>
      </c>
      <c r="S140" t="n">
        <v>21.27</v>
      </c>
      <c r="T140" t="n">
        <v>1182.34</v>
      </c>
      <c r="U140" t="n">
        <v>0.73</v>
      </c>
      <c r="V140" t="n">
        <v>0.77</v>
      </c>
      <c r="W140" t="n">
        <v>0.12</v>
      </c>
      <c r="X140" t="n">
        <v>0.06</v>
      </c>
      <c r="Y140" t="n">
        <v>1</v>
      </c>
      <c r="Z140" t="n">
        <v>10</v>
      </c>
      <c r="AA140" t="n">
        <v>264.118034651758</v>
      </c>
      <c r="AB140" t="n">
        <v>361.3779470758637</v>
      </c>
      <c r="AC140" t="n">
        <v>326.8885430040767</v>
      </c>
      <c r="AD140" t="n">
        <v>264118.034651758</v>
      </c>
      <c r="AE140" t="n">
        <v>361377.9470758637</v>
      </c>
      <c r="AF140" t="n">
        <v>3.370001696595444e-06</v>
      </c>
      <c r="AG140" t="n">
        <v>9.470486111111111</v>
      </c>
      <c r="AH140" t="n">
        <v>326888.5430040767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9.1699</v>
      </c>
      <c r="E141" t="n">
        <v>10.91</v>
      </c>
      <c r="F141" t="n">
        <v>7.9</v>
      </c>
      <c r="G141" t="n">
        <v>118.57</v>
      </c>
      <c r="H141" t="n">
        <v>1.97</v>
      </c>
      <c r="I141" t="n">
        <v>4</v>
      </c>
      <c r="J141" t="n">
        <v>323.04</v>
      </c>
      <c r="K141" t="n">
        <v>59.19</v>
      </c>
      <c r="L141" t="n">
        <v>35.75</v>
      </c>
      <c r="M141" t="n">
        <v>2</v>
      </c>
      <c r="N141" t="n">
        <v>98.09999999999999</v>
      </c>
      <c r="O141" t="n">
        <v>40076.49</v>
      </c>
      <c r="P141" t="n">
        <v>123.35</v>
      </c>
      <c r="Q141" t="n">
        <v>198.05</v>
      </c>
      <c r="R141" t="n">
        <v>28.8</v>
      </c>
      <c r="S141" t="n">
        <v>21.27</v>
      </c>
      <c r="T141" t="n">
        <v>1068.65</v>
      </c>
      <c r="U141" t="n">
        <v>0.74</v>
      </c>
      <c r="V141" t="n">
        <v>0.77</v>
      </c>
      <c r="W141" t="n">
        <v>0.12</v>
      </c>
      <c r="X141" t="n">
        <v>0.05</v>
      </c>
      <c r="Y141" t="n">
        <v>1</v>
      </c>
      <c r="Z141" t="n">
        <v>10</v>
      </c>
      <c r="AA141" t="n">
        <v>263.8959548686939</v>
      </c>
      <c r="AB141" t="n">
        <v>361.0740877192069</v>
      </c>
      <c r="AC141" t="n">
        <v>326.6136835579499</v>
      </c>
      <c r="AD141" t="n">
        <v>263895.9548686939</v>
      </c>
      <c r="AE141" t="n">
        <v>361074.0877192069</v>
      </c>
      <c r="AF141" t="n">
        <v>3.371987403307388e-06</v>
      </c>
      <c r="AG141" t="n">
        <v>9.470486111111111</v>
      </c>
      <c r="AH141" t="n">
        <v>326613.6835579499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9.170299999999999</v>
      </c>
      <c r="E142" t="n">
        <v>10.9</v>
      </c>
      <c r="F142" t="n">
        <v>7.9</v>
      </c>
      <c r="G142" t="n">
        <v>118.56</v>
      </c>
      <c r="H142" t="n">
        <v>1.98</v>
      </c>
      <c r="I142" t="n">
        <v>4</v>
      </c>
      <c r="J142" t="n">
        <v>323.62</v>
      </c>
      <c r="K142" t="n">
        <v>59.19</v>
      </c>
      <c r="L142" t="n">
        <v>36</v>
      </c>
      <c r="M142" t="n">
        <v>2</v>
      </c>
      <c r="N142" t="n">
        <v>98.42</v>
      </c>
      <c r="O142" t="n">
        <v>40147.11</v>
      </c>
      <c r="P142" t="n">
        <v>123.36</v>
      </c>
      <c r="Q142" t="n">
        <v>198.05</v>
      </c>
      <c r="R142" t="n">
        <v>28.85</v>
      </c>
      <c r="S142" t="n">
        <v>21.27</v>
      </c>
      <c r="T142" t="n">
        <v>1094.77</v>
      </c>
      <c r="U142" t="n">
        <v>0.74</v>
      </c>
      <c r="V142" t="n">
        <v>0.77</v>
      </c>
      <c r="W142" t="n">
        <v>0.11</v>
      </c>
      <c r="X142" t="n">
        <v>0.05</v>
      </c>
      <c r="Y142" t="n">
        <v>1</v>
      </c>
      <c r="Z142" t="n">
        <v>10</v>
      </c>
      <c r="AA142" t="n">
        <v>263.8975606945152</v>
      </c>
      <c r="AB142" t="n">
        <v>361.0762848809396</v>
      </c>
      <c r="AC142" t="n">
        <v>326.6156710256507</v>
      </c>
      <c r="AD142" t="n">
        <v>263897.5606945152</v>
      </c>
      <c r="AE142" t="n">
        <v>361076.2848809396</v>
      </c>
      <c r="AF142" t="n">
        <v>3.372134492693457e-06</v>
      </c>
      <c r="AG142" t="n">
        <v>9.461805555555555</v>
      </c>
      <c r="AH142" t="n">
        <v>326615.6710256507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9.1654</v>
      </c>
      <c r="E143" t="n">
        <v>10.91</v>
      </c>
      <c r="F143" t="n">
        <v>7.91</v>
      </c>
      <c r="G143" t="n">
        <v>118.65</v>
      </c>
      <c r="H143" t="n">
        <v>1.99</v>
      </c>
      <c r="I143" t="n">
        <v>4</v>
      </c>
      <c r="J143" t="n">
        <v>324.19</v>
      </c>
      <c r="K143" t="n">
        <v>59.19</v>
      </c>
      <c r="L143" t="n">
        <v>36.25</v>
      </c>
      <c r="M143" t="n">
        <v>2</v>
      </c>
      <c r="N143" t="n">
        <v>98.75</v>
      </c>
      <c r="O143" t="n">
        <v>40217.75</v>
      </c>
      <c r="P143" t="n">
        <v>123.35</v>
      </c>
      <c r="Q143" t="n">
        <v>198.05</v>
      </c>
      <c r="R143" t="n">
        <v>29.07</v>
      </c>
      <c r="S143" t="n">
        <v>21.27</v>
      </c>
      <c r="T143" t="n">
        <v>1203.76</v>
      </c>
      <c r="U143" t="n">
        <v>0.73</v>
      </c>
      <c r="V143" t="n">
        <v>0.77</v>
      </c>
      <c r="W143" t="n">
        <v>0.11</v>
      </c>
      <c r="X143" t="n">
        <v>0.06</v>
      </c>
      <c r="Y143" t="n">
        <v>1</v>
      </c>
      <c r="Z143" t="n">
        <v>10</v>
      </c>
      <c r="AA143" t="n">
        <v>263.9776434479806</v>
      </c>
      <c r="AB143" t="n">
        <v>361.1858576372326</v>
      </c>
      <c r="AC143" t="n">
        <v>326.7147863118694</v>
      </c>
      <c r="AD143" t="n">
        <v>263977.6434479806</v>
      </c>
      <c r="AE143" t="n">
        <v>361185.8576372326</v>
      </c>
      <c r="AF143" t="n">
        <v>3.3703326477141e-06</v>
      </c>
      <c r="AG143" t="n">
        <v>9.470486111111111</v>
      </c>
      <c r="AH143" t="n">
        <v>326714.7863118694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9.1591</v>
      </c>
      <c r="E144" t="n">
        <v>10.92</v>
      </c>
      <c r="F144" t="n">
        <v>7.92</v>
      </c>
      <c r="G144" t="n">
        <v>118.76</v>
      </c>
      <c r="H144" t="n">
        <v>2</v>
      </c>
      <c r="I144" t="n">
        <v>4</v>
      </c>
      <c r="J144" t="n">
        <v>324.76</v>
      </c>
      <c r="K144" t="n">
        <v>59.19</v>
      </c>
      <c r="L144" t="n">
        <v>36.5</v>
      </c>
      <c r="M144" t="n">
        <v>2</v>
      </c>
      <c r="N144" t="n">
        <v>99.06999999999999</v>
      </c>
      <c r="O144" t="n">
        <v>40288.55</v>
      </c>
      <c r="P144" t="n">
        <v>123.57</v>
      </c>
      <c r="Q144" t="n">
        <v>198.05</v>
      </c>
      <c r="R144" t="n">
        <v>29.34</v>
      </c>
      <c r="S144" t="n">
        <v>21.27</v>
      </c>
      <c r="T144" t="n">
        <v>1336.47</v>
      </c>
      <c r="U144" t="n">
        <v>0.72</v>
      </c>
      <c r="V144" t="n">
        <v>0.77</v>
      </c>
      <c r="W144" t="n">
        <v>0.11</v>
      </c>
      <c r="X144" t="n">
        <v>0.06</v>
      </c>
      <c r="Y144" t="n">
        <v>1</v>
      </c>
      <c r="Z144" t="n">
        <v>10</v>
      </c>
      <c r="AA144" t="n">
        <v>264.2096613965242</v>
      </c>
      <c r="AB144" t="n">
        <v>361.5033148303395</v>
      </c>
      <c r="AC144" t="n">
        <v>327.0019458360201</v>
      </c>
      <c r="AD144" t="n">
        <v>264209.6613965242</v>
      </c>
      <c r="AE144" t="n">
        <v>361503.3148303395</v>
      </c>
      <c r="AF144" t="n">
        <v>3.368015989883499e-06</v>
      </c>
      <c r="AG144" t="n">
        <v>9.479166666666666</v>
      </c>
      <c r="AH144" t="n">
        <v>327001.9458360201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9.158899999999999</v>
      </c>
      <c r="E145" t="n">
        <v>10.92</v>
      </c>
      <c r="F145" t="n">
        <v>7.92</v>
      </c>
      <c r="G145" t="n">
        <v>118.77</v>
      </c>
      <c r="H145" t="n">
        <v>2.01</v>
      </c>
      <c r="I145" t="n">
        <v>4</v>
      </c>
      <c r="J145" t="n">
        <v>325.34</v>
      </c>
      <c r="K145" t="n">
        <v>59.19</v>
      </c>
      <c r="L145" t="n">
        <v>36.75</v>
      </c>
      <c r="M145" t="n">
        <v>2</v>
      </c>
      <c r="N145" t="n">
        <v>99.40000000000001</v>
      </c>
      <c r="O145" t="n">
        <v>40359.5</v>
      </c>
      <c r="P145" t="n">
        <v>123.54</v>
      </c>
      <c r="Q145" t="n">
        <v>198.05</v>
      </c>
      <c r="R145" t="n">
        <v>29.3</v>
      </c>
      <c r="S145" t="n">
        <v>21.27</v>
      </c>
      <c r="T145" t="n">
        <v>1317.76</v>
      </c>
      <c r="U145" t="n">
        <v>0.73</v>
      </c>
      <c r="V145" t="n">
        <v>0.77</v>
      </c>
      <c r="W145" t="n">
        <v>0.12</v>
      </c>
      <c r="X145" t="n">
        <v>0.07000000000000001</v>
      </c>
      <c r="Y145" t="n">
        <v>1</v>
      </c>
      <c r="Z145" t="n">
        <v>10</v>
      </c>
      <c r="AA145" t="n">
        <v>264.1940100437272</v>
      </c>
      <c r="AB145" t="n">
        <v>361.4818999589536</v>
      </c>
      <c r="AC145" t="n">
        <v>326.9825747699034</v>
      </c>
      <c r="AD145" t="n">
        <v>264194.0100437272</v>
      </c>
      <c r="AE145" t="n">
        <v>361481.8999589537</v>
      </c>
      <c r="AF145" t="n">
        <v>3.367942445190464e-06</v>
      </c>
      <c r="AG145" t="n">
        <v>9.479166666666666</v>
      </c>
      <c r="AH145" t="n">
        <v>326982.5747699033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9.159800000000001</v>
      </c>
      <c r="E146" t="n">
        <v>10.92</v>
      </c>
      <c r="F146" t="n">
        <v>7.92</v>
      </c>
      <c r="G146" t="n">
        <v>118.75</v>
      </c>
      <c r="H146" t="n">
        <v>2.02</v>
      </c>
      <c r="I146" t="n">
        <v>4</v>
      </c>
      <c r="J146" t="n">
        <v>325.92</v>
      </c>
      <c r="K146" t="n">
        <v>59.19</v>
      </c>
      <c r="L146" t="n">
        <v>37</v>
      </c>
      <c r="M146" t="n">
        <v>2</v>
      </c>
      <c r="N146" t="n">
        <v>99.72</v>
      </c>
      <c r="O146" t="n">
        <v>40430.6</v>
      </c>
      <c r="P146" t="n">
        <v>123.36</v>
      </c>
      <c r="Q146" t="n">
        <v>198.05</v>
      </c>
      <c r="R146" t="n">
        <v>29.27</v>
      </c>
      <c r="S146" t="n">
        <v>21.27</v>
      </c>
      <c r="T146" t="n">
        <v>1302.83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264.0772900744836</v>
      </c>
      <c r="AB146" t="n">
        <v>361.3221985477131</v>
      </c>
      <c r="AC146" t="n">
        <v>326.8381150372093</v>
      </c>
      <c r="AD146" t="n">
        <v>264077.2900744837</v>
      </c>
      <c r="AE146" t="n">
        <v>361322.1985477131</v>
      </c>
      <c r="AF146" t="n">
        <v>3.368273396309121e-06</v>
      </c>
      <c r="AG146" t="n">
        <v>9.479166666666666</v>
      </c>
      <c r="AH146" t="n">
        <v>326838.1150372092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9.157999999999999</v>
      </c>
      <c r="E147" t="n">
        <v>10.92</v>
      </c>
      <c r="F147" t="n">
        <v>7.92</v>
      </c>
      <c r="G147" t="n">
        <v>118.78</v>
      </c>
      <c r="H147" t="n">
        <v>2.03</v>
      </c>
      <c r="I147" t="n">
        <v>4</v>
      </c>
      <c r="J147" t="n">
        <v>326.49</v>
      </c>
      <c r="K147" t="n">
        <v>59.19</v>
      </c>
      <c r="L147" t="n">
        <v>37.25</v>
      </c>
      <c r="M147" t="n">
        <v>2</v>
      </c>
      <c r="N147" t="n">
        <v>100.05</v>
      </c>
      <c r="O147" t="n">
        <v>40501.85</v>
      </c>
      <c r="P147" t="n">
        <v>123.35</v>
      </c>
      <c r="Q147" t="n">
        <v>198.05</v>
      </c>
      <c r="R147" t="n">
        <v>29.36</v>
      </c>
      <c r="S147" t="n">
        <v>21.27</v>
      </c>
      <c r="T147" t="n">
        <v>1348.76</v>
      </c>
      <c r="U147" t="n">
        <v>0.72</v>
      </c>
      <c r="V147" t="n">
        <v>0.77</v>
      </c>
      <c r="W147" t="n">
        <v>0.11</v>
      </c>
      <c r="X147" t="n">
        <v>0.07000000000000001</v>
      </c>
      <c r="Y147" t="n">
        <v>1</v>
      </c>
      <c r="Z147" t="n">
        <v>10</v>
      </c>
      <c r="AA147" t="n">
        <v>264.0908878450485</v>
      </c>
      <c r="AB147" t="n">
        <v>361.3408036172913</v>
      </c>
      <c r="AC147" t="n">
        <v>326.8549444650593</v>
      </c>
      <c r="AD147" t="n">
        <v>264090.8878450486</v>
      </c>
      <c r="AE147" t="n">
        <v>361340.8036172913</v>
      </c>
      <c r="AF147" t="n">
        <v>3.367611494071806e-06</v>
      </c>
      <c r="AG147" t="n">
        <v>9.479166666666666</v>
      </c>
      <c r="AH147" t="n">
        <v>326854.9444650593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9.157299999999999</v>
      </c>
      <c r="E148" t="n">
        <v>10.92</v>
      </c>
      <c r="F148" t="n">
        <v>7.92</v>
      </c>
      <c r="G148" t="n">
        <v>118.8</v>
      </c>
      <c r="H148" t="n">
        <v>2.04</v>
      </c>
      <c r="I148" t="n">
        <v>4</v>
      </c>
      <c r="J148" t="n">
        <v>327.07</v>
      </c>
      <c r="K148" t="n">
        <v>59.19</v>
      </c>
      <c r="L148" t="n">
        <v>37.5</v>
      </c>
      <c r="M148" t="n">
        <v>2</v>
      </c>
      <c r="N148" t="n">
        <v>100.38</v>
      </c>
      <c r="O148" t="n">
        <v>40573.27</v>
      </c>
      <c r="P148" t="n">
        <v>123.17</v>
      </c>
      <c r="Q148" t="n">
        <v>198.05</v>
      </c>
      <c r="R148" t="n">
        <v>29.37</v>
      </c>
      <c r="S148" t="n">
        <v>21.27</v>
      </c>
      <c r="T148" t="n">
        <v>1350.64</v>
      </c>
      <c r="U148" t="n">
        <v>0.72</v>
      </c>
      <c r="V148" t="n">
        <v>0.77</v>
      </c>
      <c r="W148" t="n">
        <v>0.11</v>
      </c>
      <c r="X148" t="n">
        <v>0.07000000000000001</v>
      </c>
      <c r="Y148" t="n">
        <v>1</v>
      </c>
      <c r="Z148" t="n">
        <v>10</v>
      </c>
      <c r="AA148" t="n">
        <v>263.9915188010102</v>
      </c>
      <c r="AB148" t="n">
        <v>361.2048425073852</v>
      </c>
      <c r="AC148" t="n">
        <v>326.73195929266</v>
      </c>
      <c r="AD148" t="n">
        <v>263991.5188010102</v>
      </c>
      <c r="AE148" t="n">
        <v>361204.8425073852</v>
      </c>
      <c r="AF148" t="n">
        <v>3.367354087646184e-06</v>
      </c>
      <c r="AG148" t="n">
        <v>9.479166666666666</v>
      </c>
      <c r="AH148" t="n">
        <v>326731.9592926599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9.157</v>
      </c>
      <c r="E149" t="n">
        <v>10.92</v>
      </c>
      <c r="F149" t="n">
        <v>7.92</v>
      </c>
      <c r="G149" t="n">
        <v>118.8</v>
      </c>
      <c r="H149" t="n">
        <v>2.05</v>
      </c>
      <c r="I149" t="n">
        <v>4</v>
      </c>
      <c r="J149" t="n">
        <v>327.65</v>
      </c>
      <c r="K149" t="n">
        <v>59.19</v>
      </c>
      <c r="L149" t="n">
        <v>37.75</v>
      </c>
      <c r="M149" t="n">
        <v>2</v>
      </c>
      <c r="N149" t="n">
        <v>100.71</v>
      </c>
      <c r="O149" t="n">
        <v>40644.83</v>
      </c>
      <c r="P149" t="n">
        <v>122.97</v>
      </c>
      <c r="Q149" t="n">
        <v>198.05</v>
      </c>
      <c r="R149" t="n">
        <v>29.33</v>
      </c>
      <c r="S149" t="n">
        <v>21.27</v>
      </c>
      <c r="T149" t="n">
        <v>1335.02</v>
      </c>
      <c r="U149" t="n">
        <v>0.73</v>
      </c>
      <c r="V149" t="n">
        <v>0.77</v>
      </c>
      <c r="W149" t="n">
        <v>0.12</v>
      </c>
      <c r="X149" t="n">
        <v>0.07000000000000001</v>
      </c>
      <c r="Y149" t="n">
        <v>1</v>
      </c>
      <c r="Z149" t="n">
        <v>10</v>
      </c>
      <c r="AA149" t="n">
        <v>263.875914041443</v>
      </c>
      <c r="AB149" t="n">
        <v>361.0466669752233</v>
      </c>
      <c r="AC149" t="n">
        <v>326.5888798112868</v>
      </c>
      <c r="AD149" t="n">
        <v>263875.914041443</v>
      </c>
      <c r="AE149" t="n">
        <v>361046.6669752233</v>
      </c>
      <c r="AF149" t="n">
        <v>3.367243770606631e-06</v>
      </c>
      <c r="AG149" t="n">
        <v>9.479166666666666</v>
      </c>
      <c r="AH149" t="n">
        <v>326588.8798112868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9.1638</v>
      </c>
      <c r="E150" t="n">
        <v>10.91</v>
      </c>
      <c r="F150" t="n">
        <v>7.91</v>
      </c>
      <c r="G150" t="n">
        <v>118.68</v>
      </c>
      <c r="H150" t="n">
        <v>2.06</v>
      </c>
      <c r="I150" t="n">
        <v>4</v>
      </c>
      <c r="J150" t="n">
        <v>328.23</v>
      </c>
      <c r="K150" t="n">
        <v>59.19</v>
      </c>
      <c r="L150" t="n">
        <v>38</v>
      </c>
      <c r="M150" t="n">
        <v>2</v>
      </c>
      <c r="N150" t="n">
        <v>101.04</v>
      </c>
      <c r="O150" t="n">
        <v>40716.56</v>
      </c>
      <c r="P150" t="n">
        <v>123.06</v>
      </c>
      <c r="Q150" t="n">
        <v>198.05</v>
      </c>
      <c r="R150" t="n">
        <v>29.07</v>
      </c>
      <c r="S150" t="n">
        <v>21.27</v>
      </c>
      <c r="T150" t="n">
        <v>1200.86</v>
      </c>
      <c r="U150" t="n">
        <v>0.73</v>
      </c>
      <c r="V150" t="n">
        <v>0.77</v>
      </c>
      <c r="W150" t="n">
        <v>0.12</v>
      </c>
      <c r="X150" t="n">
        <v>0.06</v>
      </c>
      <c r="Y150" t="n">
        <v>1</v>
      </c>
      <c r="Z150" t="n">
        <v>10</v>
      </c>
      <c r="AA150" t="n">
        <v>263.8227663709897</v>
      </c>
      <c r="AB150" t="n">
        <v>360.9739479877993</v>
      </c>
      <c r="AC150" t="n">
        <v>326.5231010219609</v>
      </c>
      <c r="AD150" t="n">
        <v>263822.7663709897</v>
      </c>
      <c r="AE150" t="n">
        <v>360973.9479877993</v>
      </c>
      <c r="AF150" t="n">
        <v>3.36974429016982e-06</v>
      </c>
      <c r="AG150" t="n">
        <v>9.470486111111111</v>
      </c>
      <c r="AH150" t="n">
        <v>326523.1010219609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9.1678</v>
      </c>
      <c r="E151" t="n">
        <v>10.91</v>
      </c>
      <c r="F151" t="n">
        <v>7.91</v>
      </c>
      <c r="G151" t="n">
        <v>118.61</v>
      </c>
      <c r="H151" t="n">
        <v>2.07</v>
      </c>
      <c r="I151" t="n">
        <v>4</v>
      </c>
      <c r="J151" t="n">
        <v>328.82</v>
      </c>
      <c r="K151" t="n">
        <v>59.19</v>
      </c>
      <c r="L151" t="n">
        <v>38.25</v>
      </c>
      <c r="M151" t="n">
        <v>2</v>
      </c>
      <c r="N151" t="n">
        <v>101.37</v>
      </c>
      <c r="O151" t="n">
        <v>40788.44</v>
      </c>
      <c r="P151" t="n">
        <v>122.93</v>
      </c>
      <c r="Q151" t="n">
        <v>198.05</v>
      </c>
      <c r="R151" t="n">
        <v>28.88</v>
      </c>
      <c r="S151" t="n">
        <v>21.27</v>
      </c>
      <c r="T151" t="n">
        <v>1106.38</v>
      </c>
      <c r="U151" t="n">
        <v>0.74</v>
      </c>
      <c r="V151" t="n">
        <v>0.77</v>
      </c>
      <c r="W151" t="n">
        <v>0.12</v>
      </c>
      <c r="X151" t="n">
        <v>0.05</v>
      </c>
      <c r="Y151" t="n">
        <v>1</v>
      </c>
      <c r="Z151" t="n">
        <v>10</v>
      </c>
      <c r="AA151" t="n">
        <v>263.7023341330352</v>
      </c>
      <c r="AB151" t="n">
        <v>360.8091672867346</v>
      </c>
      <c r="AC151" t="n">
        <v>326.3740467597347</v>
      </c>
      <c r="AD151" t="n">
        <v>263702.3341330352</v>
      </c>
      <c r="AE151" t="n">
        <v>360809.1672867346</v>
      </c>
      <c r="AF151" t="n">
        <v>3.37121518403052e-06</v>
      </c>
      <c r="AG151" t="n">
        <v>9.470486111111111</v>
      </c>
      <c r="AH151" t="n">
        <v>326374.0467597346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9.1694</v>
      </c>
      <c r="E152" t="n">
        <v>10.91</v>
      </c>
      <c r="F152" t="n">
        <v>7.91</v>
      </c>
      <c r="G152" t="n">
        <v>118.58</v>
      </c>
      <c r="H152" t="n">
        <v>2.08</v>
      </c>
      <c r="I152" t="n">
        <v>4</v>
      </c>
      <c r="J152" t="n">
        <v>329.4</v>
      </c>
      <c r="K152" t="n">
        <v>59.19</v>
      </c>
      <c r="L152" t="n">
        <v>38.5</v>
      </c>
      <c r="M152" t="n">
        <v>2</v>
      </c>
      <c r="N152" t="n">
        <v>101.71</v>
      </c>
      <c r="O152" t="n">
        <v>40860.49</v>
      </c>
      <c r="P152" t="n">
        <v>122.69</v>
      </c>
      <c r="Q152" t="n">
        <v>198.05</v>
      </c>
      <c r="R152" t="n">
        <v>28.93</v>
      </c>
      <c r="S152" t="n">
        <v>21.27</v>
      </c>
      <c r="T152" t="n">
        <v>1133.61</v>
      </c>
      <c r="U152" t="n">
        <v>0.74</v>
      </c>
      <c r="V152" t="n">
        <v>0.77</v>
      </c>
      <c r="W152" t="n">
        <v>0.11</v>
      </c>
      <c r="X152" t="n">
        <v>0.05</v>
      </c>
      <c r="Y152" t="n">
        <v>1</v>
      </c>
      <c r="Z152" t="n">
        <v>10</v>
      </c>
      <c r="AA152" t="n">
        <v>263.5426143054069</v>
      </c>
      <c r="AB152" t="n">
        <v>360.590631572232</v>
      </c>
      <c r="AC152" t="n">
        <v>326.1763677871074</v>
      </c>
      <c r="AD152" t="n">
        <v>263542.6143054069</v>
      </c>
      <c r="AE152" t="n">
        <v>360590.6315722321</v>
      </c>
      <c r="AF152" t="n">
        <v>3.3718035415748e-06</v>
      </c>
      <c r="AG152" t="n">
        <v>9.470486111111111</v>
      </c>
      <c r="AH152" t="n">
        <v>326176.3677871074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9.164</v>
      </c>
      <c r="E153" t="n">
        <v>10.91</v>
      </c>
      <c r="F153" t="n">
        <v>7.91</v>
      </c>
      <c r="G153" t="n">
        <v>118.67</v>
      </c>
      <c r="H153" t="n">
        <v>2.09</v>
      </c>
      <c r="I153" t="n">
        <v>4</v>
      </c>
      <c r="J153" t="n">
        <v>329.99</v>
      </c>
      <c r="K153" t="n">
        <v>59.19</v>
      </c>
      <c r="L153" t="n">
        <v>38.75</v>
      </c>
      <c r="M153" t="n">
        <v>2</v>
      </c>
      <c r="N153" t="n">
        <v>102.04</v>
      </c>
      <c r="O153" t="n">
        <v>40932.69</v>
      </c>
      <c r="P153" t="n">
        <v>122.75</v>
      </c>
      <c r="Q153" t="n">
        <v>198.05</v>
      </c>
      <c r="R153" t="n">
        <v>29.12</v>
      </c>
      <c r="S153" t="n">
        <v>21.27</v>
      </c>
      <c r="T153" t="n">
        <v>1229.47</v>
      </c>
      <c r="U153" t="n">
        <v>0.73</v>
      </c>
      <c r="V153" t="n">
        <v>0.77</v>
      </c>
      <c r="W153" t="n">
        <v>0.11</v>
      </c>
      <c r="X153" t="n">
        <v>0.06</v>
      </c>
      <c r="Y153" t="n">
        <v>1</v>
      </c>
      <c r="Z153" t="n">
        <v>10</v>
      </c>
      <c r="AA153" t="n">
        <v>263.6365115304584</v>
      </c>
      <c r="AB153" t="n">
        <v>360.7191058980009</v>
      </c>
      <c r="AC153" t="n">
        <v>326.2925807035398</v>
      </c>
      <c r="AD153" t="n">
        <v>263636.5115304585</v>
      </c>
      <c r="AE153" t="n">
        <v>360719.1058980009</v>
      </c>
      <c r="AF153" t="n">
        <v>3.369817834862856e-06</v>
      </c>
      <c r="AG153" t="n">
        <v>9.470486111111111</v>
      </c>
      <c r="AH153" t="n">
        <v>326292.5807035398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9.1561</v>
      </c>
      <c r="E154" t="n">
        <v>10.92</v>
      </c>
      <c r="F154" t="n">
        <v>7.92</v>
      </c>
      <c r="G154" t="n">
        <v>118.82</v>
      </c>
      <c r="H154" t="n">
        <v>2.1</v>
      </c>
      <c r="I154" t="n">
        <v>4</v>
      </c>
      <c r="J154" t="n">
        <v>330.57</v>
      </c>
      <c r="K154" t="n">
        <v>59.19</v>
      </c>
      <c r="L154" t="n">
        <v>39</v>
      </c>
      <c r="M154" t="n">
        <v>2</v>
      </c>
      <c r="N154" t="n">
        <v>102.38</v>
      </c>
      <c r="O154" t="n">
        <v>41005.06</v>
      </c>
      <c r="P154" t="n">
        <v>122.72</v>
      </c>
      <c r="Q154" t="n">
        <v>198.05</v>
      </c>
      <c r="R154" t="n">
        <v>29.43</v>
      </c>
      <c r="S154" t="n">
        <v>21.27</v>
      </c>
      <c r="T154" t="n">
        <v>1383.22</v>
      </c>
      <c r="U154" t="n">
        <v>0.72</v>
      </c>
      <c r="V154" t="n">
        <v>0.77</v>
      </c>
      <c r="W154" t="n">
        <v>0.11</v>
      </c>
      <c r="X154" t="n">
        <v>0.07000000000000001</v>
      </c>
      <c r="Y154" t="n">
        <v>1</v>
      </c>
      <c r="Z154" t="n">
        <v>10</v>
      </c>
      <c r="AA154" t="n">
        <v>263.737077976315</v>
      </c>
      <c r="AB154" t="n">
        <v>360.8567053459003</v>
      </c>
      <c r="AC154" t="n">
        <v>326.4170478532537</v>
      </c>
      <c r="AD154" t="n">
        <v>263737.077976315</v>
      </c>
      <c r="AE154" t="n">
        <v>360856.7053459003</v>
      </c>
      <c r="AF154" t="n">
        <v>3.366912819487974e-06</v>
      </c>
      <c r="AG154" t="n">
        <v>9.479166666666666</v>
      </c>
      <c r="AH154" t="n">
        <v>326417.0478532537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9.1587</v>
      </c>
      <c r="E155" t="n">
        <v>10.92</v>
      </c>
      <c r="F155" t="n">
        <v>7.92</v>
      </c>
      <c r="G155" t="n">
        <v>118.77</v>
      </c>
      <c r="H155" t="n">
        <v>2.11</v>
      </c>
      <c r="I155" t="n">
        <v>4</v>
      </c>
      <c r="J155" t="n">
        <v>331.16</v>
      </c>
      <c r="K155" t="n">
        <v>59.19</v>
      </c>
      <c r="L155" t="n">
        <v>39.25</v>
      </c>
      <c r="M155" t="n">
        <v>2</v>
      </c>
      <c r="N155" t="n">
        <v>102.72</v>
      </c>
      <c r="O155" t="n">
        <v>41077.58</v>
      </c>
      <c r="P155" t="n">
        <v>122.5</v>
      </c>
      <c r="Q155" t="n">
        <v>198.05</v>
      </c>
      <c r="R155" t="n">
        <v>29.33</v>
      </c>
      <c r="S155" t="n">
        <v>21.27</v>
      </c>
      <c r="T155" t="n">
        <v>1330.59</v>
      </c>
      <c r="U155" t="n">
        <v>0.73</v>
      </c>
      <c r="V155" t="n">
        <v>0.77</v>
      </c>
      <c r="W155" t="n">
        <v>0.11</v>
      </c>
      <c r="X155" t="n">
        <v>0.07000000000000001</v>
      </c>
      <c r="Y155" t="n">
        <v>1</v>
      </c>
      <c r="Z155" t="n">
        <v>10</v>
      </c>
      <c r="AA155" t="n">
        <v>263.578231553545</v>
      </c>
      <c r="AB155" t="n">
        <v>360.6393646624567</v>
      </c>
      <c r="AC155" t="n">
        <v>326.2204498595983</v>
      </c>
      <c r="AD155" t="n">
        <v>263578.231553545</v>
      </c>
      <c r="AE155" t="n">
        <v>360639.3646624567</v>
      </c>
      <c r="AF155" t="n">
        <v>3.367868900497429e-06</v>
      </c>
      <c r="AG155" t="n">
        <v>9.479166666666666</v>
      </c>
      <c r="AH155" t="n">
        <v>326220.4498595983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9.157999999999999</v>
      </c>
      <c r="E156" t="n">
        <v>10.92</v>
      </c>
      <c r="F156" t="n">
        <v>7.92</v>
      </c>
      <c r="G156" t="n">
        <v>118.78</v>
      </c>
      <c r="H156" t="n">
        <v>2.12</v>
      </c>
      <c r="I156" t="n">
        <v>4</v>
      </c>
      <c r="J156" t="n">
        <v>331.75</v>
      </c>
      <c r="K156" t="n">
        <v>59.19</v>
      </c>
      <c r="L156" t="n">
        <v>39.5</v>
      </c>
      <c r="M156" t="n">
        <v>2</v>
      </c>
      <c r="N156" t="n">
        <v>103.06</v>
      </c>
      <c r="O156" t="n">
        <v>41150.28</v>
      </c>
      <c r="P156" t="n">
        <v>122.43</v>
      </c>
      <c r="Q156" t="n">
        <v>198.05</v>
      </c>
      <c r="R156" t="n">
        <v>29.35</v>
      </c>
      <c r="S156" t="n">
        <v>21.27</v>
      </c>
      <c r="T156" t="n">
        <v>1343.99</v>
      </c>
      <c r="U156" t="n">
        <v>0.72</v>
      </c>
      <c r="V156" t="n">
        <v>0.77</v>
      </c>
      <c r="W156" t="n">
        <v>0.11</v>
      </c>
      <c r="X156" t="n">
        <v>0.07000000000000001</v>
      </c>
      <c r="Y156" t="n">
        <v>1</v>
      </c>
      <c r="Z156" t="n">
        <v>10</v>
      </c>
      <c r="AA156" t="n">
        <v>263.5441962222487</v>
      </c>
      <c r="AB156" t="n">
        <v>360.5927960206442</v>
      </c>
      <c r="AC156" t="n">
        <v>326.178325663601</v>
      </c>
      <c r="AD156" t="n">
        <v>263544.1962222487</v>
      </c>
      <c r="AE156" t="n">
        <v>360592.7960206443</v>
      </c>
      <c r="AF156" t="n">
        <v>3.367611494071806e-06</v>
      </c>
      <c r="AG156" t="n">
        <v>9.479166666666666</v>
      </c>
      <c r="AH156" t="n">
        <v>326178.3256636009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9.1568</v>
      </c>
      <c r="E157" t="n">
        <v>10.92</v>
      </c>
      <c r="F157" t="n">
        <v>7.92</v>
      </c>
      <c r="G157" t="n">
        <v>118.8</v>
      </c>
      <c r="H157" t="n">
        <v>2.13</v>
      </c>
      <c r="I157" t="n">
        <v>4</v>
      </c>
      <c r="J157" t="n">
        <v>332.34</v>
      </c>
      <c r="K157" t="n">
        <v>59.19</v>
      </c>
      <c r="L157" t="n">
        <v>39.75</v>
      </c>
      <c r="M157" t="n">
        <v>2</v>
      </c>
      <c r="N157" t="n">
        <v>103.4</v>
      </c>
      <c r="O157" t="n">
        <v>41223.13</v>
      </c>
      <c r="P157" t="n">
        <v>122.3</v>
      </c>
      <c r="Q157" t="n">
        <v>198.05</v>
      </c>
      <c r="R157" t="n">
        <v>29.4</v>
      </c>
      <c r="S157" t="n">
        <v>21.27</v>
      </c>
      <c r="T157" t="n">
        <v>1365.71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263.4798947544151</v>
      </c>
      <c r="AB157" t="n">
        <v>360.5048159155737</v>
      </c>
      <c r="AC157" t="n">
        <v>326.0987422562775</v>
      </c>
      <c r="AD157" t="n">
        <v>263479.894754415</v>
      </c>
      <c r="AE157" t="n">
        <v>360504.8159155737</v>
      </c>
      <c r="AF157" t="n">
        <v>3.367170225913597e-06</v>
      </c>
      <c r="AG157" t="n">
        <v>9.479166666666666</v>
      </c>
      <c r="AH157" t="n">
        <v>326098.7422562775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9.1577</v>
      </c>
      <c r="E158" t="n">
        <v>10.92</v>
      </c>
      <c r="F158" t="n">
        <v>7.92</v>
      </c>
      <c r="G158" t="n">
        <v>118.79</v>
      </c>
      <c r="H158" t="n">
        <v>2.14</v>
      </c>
      <c r="I158" t="n">
        <v>4</v>
      </c>
      <c r="J158" t="n">
        <v>332.93</v>
      </c>
      <c r="K158" t="n">
        <v>59.19</v>
      </c>
      <c r="L158" t="n">
        <v>40</v>
      </c>
      <c r="M158" t="n">
        <v>2</v>
      </c>
      <c r="N158" t="n">
        <v>103.74</v>
      </c>
      <c r="O158" t="n">
        <v>41296.16</v>
      </c>
      <c r="P158" t="n">
        <v>122.2</v>
      </c>
      <c r="Q158" t="n">
        <v>198.05</v>
      </c>
      <c r="R158" t="n">
        <v>29.36</v>
      </c>
      <c r="S158" t="n">
        <v>21.27</v>
      </c>
      <c r="T158" t="n">
        <v>1347.22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263.4107581606023</v>
      </c>
      <c r="AB158" t="n">
        <v>360.4102201778279</v>
      </c>
      <c r="AC158" t="n">
        <v>326.0131746029762</v>
      </c>
      <c r="AD158" t="n">
        <v>263410.7581606023</v>
      </c>
      <c r="AE158" t="n">
        <v>360410.2201778279</v>
      </c>
      <c r="AF158" t="n">
        <v>3.367501177032254e-06</v>
      </c>
      <c r="AG158" t="n">
        <v>9.479166666666666</v>
      </c>
      <c r="AH158" t="n">
        <v>326013.1746029762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7.027</v>
      </c>
      <c r="E2" t="n">
        <v>14.23</v>
      </c>
      <c r="F2" t="n">
        <v>9.48</v>
      </c>
      <c r="G2" t="n">
        <v>7.02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111.15</v>
      </c>
      <c r="Q2" t="n">
        <v>198.1</v>
      </c>
      <c r="R2" t="n">
        <v>78.13</v>
      </c>
      <c r="S2" t="n">
        <v>21.27</v>
      </c>
      <c r="T2" t="n">
        <v>25346.88</v>
      </c>
      <c r="U2" t="n">
        <v>0.27</v>
      </c>
      <c r="V2" t="n">
        <v>0.64</v>
      </c>
      <c r="W2" t="n">
        <v>0.23</v>
      </c>
      <c r="X2" t="n">
        <v>1.63</v>
      </c>
      <c r="Y2" t="n">
        <v>1</v>
      </c>
      <c r="Z2" t="n">
        <v>10</v>
      </c>
      <c r="AA2" t="n">
        <v>311.2562544775971</v>
      </c>
      <c r="AB2" t="n">
        <v>425.8745390330652</v>
      </c>
      <c r="AC2" t="n">
        <v>385.2296707464183</v>
      </c>
      <c r="AD2" t="n">
        <v>311256.2544775971</v>
      </c>
      <c r="AE2" t="n">
        <v>425874.5390330652</v>
      </c>
      <c r="AF2" t="n">
        <v>2.987128233114844e-06</v>
      </c>
      <c r="AG2" t="n">
        <v>12.35243055555556</v>
      </c>
      <c r="AH2" t="n">
        <v>385229.6707464183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7.5396</v>
      </c>
      <c r="E3" t="n">
        <v>13.26</v>
      </c>
      <c r="F3" t="n">
        <v>9.09</v>
      </c>
      <c r="G3" t="n">
        <v>8.800000000000001</v>
      </c>
      <c r="H3" t="n">
        <v>0.15</v>
      </c>
      <c r="I3" t="n">
        <v>62</v>
      </c>
      <c r="J3" t="n">
        <v>150.78</v>
      </c>
      <c r="K3" t="n">
        <v>49.1</v>
      </c>
      <c r="L3" t="n">
        <v>1.25</v>
      </c>
      <c r="M3" t="n">
        <v>60</v>
      </c>
      <c r="N3" t="n">
        <v>25.44</v>
      </c>
      <c r="O3" t="n">
        <v>18830.65</v>
      </c>
      <c r="P3" t="n">
        <v>106.37</v>
      </c>
      <c r="Q3" t="n">
        <v>198.12</v>
      </c>
      <c r="R3" t="n">
        <v>65.91</v>
      </c>
      <c r="S3" t="n">
        <v>21.27</v>
      </c>
      <c r="T3" t="n">
        <v>19330.95</v>
      </c>
      <c r="U3" t="n">
        <v>0.32</v>
      </c>
      <c r="V3" t="n">
        <v>0.67</v>
      </c>
      <c r="W3" t="n">
        <v>0.21</v>
      </c>
      <c r="X3" t="n">
        <v>1.24</v>
      </c>
      <c r="Y3" t="n">
        <v>1</v>
      </c>
      <c r="Z3" t="n">
        <v>10</v>
      </c>
      <c r="AA3" t="n">
        <v>288.4798587191946</v>
      </c>
      <c r="AB3" t="n">
        <v>394.7108695327549</v>
      </c>
      <c r="AC3" t="n">
        <v>357.0402181247327</v>
      </c>
      <c r="AD3" t="n">
        <v>288479.8587191945</v>
      </c>
      <c r="AE3" t="n">
        <v>394710.8695327549</v>
      </c>
      <c r="AF3" t="n">
        <v>3.205030884643899e-06</v>
      </c>
      <c r="AG3" t="n">
        <v>11.51041666666667</v>
      </c>
      <c r="AH3" t="n">
        <v>357040.2181247327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7.8721</v>
      </c>
      <c r="E4" t="n">
        <v>12.7</v>
      </c>
      <c r="F4" t="n">
        <v>8.869999999999999</v>
      </c>
      <c r="G4" t="n">
        <v>10.43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49</v>
      </c>
      <c r="N4" t="n">
        <v>25.54</v>
      </c>
      <c r="O4" t="n">
        <v>18873.58</v>
      </c>
      <c r="P4" t="n">
        <v>103.49</v>
      </c>
      <c r="Q4" t="n">
        <v>198.07</v>
      </c>
      <c r="R4" t="n">
        <v>58.86</v>
      </c>
      <c r="S4" t="n">
        <v>21.27</v>
      </c>
      <c r="T4" t="n">
        <v>15863.37</v>
      </c>
      <c r="U4" t="n">
        <v>0.36</v>
      </c>
      <c r="V4" t="n">
        <v>0.68</v>
      </c>
      <c r="W4" t="n">
        <v>0.19</v>
      </c>
      <c r="X4" t="n">
        <v>1.01</v>
      </c>
      <c r="Y4" t="n">
        <v>1</v>
      </c>
      <c r="Z4" t="n">
        <v>10</v>
      </c>
      <c r="AA4" t="n">
        <v>271.3350646420877</v>
      </c>
      <c r="AB4" t="n">
        <v>371.2526059015249</v>
      </c>
      <c r="AC4" t="n">
        <v>335.8207782505875</v>
      </c>
      <c r="AD4" t="n">
        <v>271335.0646420877</v>
      </c>
      <c r="AE4" t="n">
        <v>371252.6059015249</v>
      </c>
      <c r="AF4" t="n">
        <v>3.346374293995072e-06</v>
      </c>
      <c r="AG4" t="n">
        <v>11.02430555555556</v>
      </c>
      <c r="AH4" t="n">
        <v>335820.7782505875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8.1409</v>
      </c>
      <c r="E5" t="n">
        <v>12.28</v>
      </c>
      <c r="F5" t="n">
        <v>8.69</v>
      </c>
      <c r="G5" t="n">
        <v>12.13</v>
      </c>
      <c r="H5" t="n">
        <v>0.2</v>
      </c>
      <c r="I5" t="n">
        <v>43</v>
      </c>
      <c r="J5" t="n">
        <v>151.48</v>
      </c>
      <c r="K5" t="n">
        <v>49.1</v>
      </c>
      <c r="L5" t="n">
        <v>1.75</v>
      </c>
      <c r="M5" t="n">
        <v>41</v>
      </c>
      <c r="N5" t="n">
        <v>25.64</v>
      </c>
      <c r="O5" t="n">
        <v>18916.54</v>
      </c>
      <c r="P5" t="n">
        <v>101.24</v>
      </c>
      <c r="Q5" t="n">
        <v>198.08</v>
      </c>
      <c r="R5" t="n">
        <v>53.32</v>
      </c>
      <c r="S5" t="n">
        <v>21.27</v>
      </c>
      <c r="T5" t="n">
        <v>13133.02</v>
      </c>
      <c r="U5" t="n">
        <v>0.4</v>
      </c>
      <c r="V5" t="n">
        <v>0.7</v>
      </c>
      <c r="W5" t="n">
        <v>0.18</v>
      </c>
      <c r="X5" t="n">
        <v>0.84</v>
      </c>
      <c r="Y5" t="n">
        <v>1</v>
      </c>
      <c r="Z5" t="n">
        <v>10</v>
      </c>
      <c r="AA5" t="n">
        <v>265.8625946880099</v>
      </c>
      <c r="AB5" t="n">
        <v>363.7649310820206</v>
      </c>
      <c r="AC5" t="n">
        <v>329.0477166068391</v>
      </c>
      <c r="AD5" t="n">
        <v>265862.5946880099</v>
      </c>
      <c r="AE5" t="n">
        <v>363764.9310820206</v>
      </c>
      <c r="AF5" t="n">
        <v>3.460639281765282e-06</v>
      </c>
      <c r="AG5" t="n">
        <v>10.65972222222222</v>
      </c>
      <c r="AH5" t="n">
        <v>329047.7166068391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8.472</v>
      </c>
      <c r="E6" t="n">
        <v>11.8</v>
      </c>
      <c r="F6" t="n">
        <v>8.43</v>
      </c>
      <c r="G6" t="n">
        <v>14.05</v>
      </c>
      <c r="H6" t="n">
        <v>0.23</v>
      </c>
      <c r="I6" t="n">
        <v>36</v>
      </c>
      <c r="J6" t="n">
        <v>151.83</v>
      </c>
      <c r="K6" t="n">
        <v>49.1</v>
      </c>
      <c r="L6" t="n">
        <v>2</v>
      </c>
      <c r="M6" t="n">
        <v>34</v>
      </c>
      <c r="N6" t="n">
        <v>25.73</v>
      </c>
      <c r="O6" t="n">
        <v>18959.54</v>
      </c>
      <c r="P6" t="n">
        <v>97.77</v>
      </c>
      <c r="Q6" t="n">
        <v>198.05</v>
      </c>
      <c r="R6" t="n">
        <v>44.62</v>
      </c>
      <c r="S6" t="n">
        <v>21.27</v>
      </c>
      <c r="T6" t="n">
        <v>8819.059999999999</v>
      </c>
      <c r="U6" t="n">
        <v>0.48</v>
      </c>
      <c r="V6" t="n">
        <v>0.72</v>
      </c>
      <c r="W6" t="n">
        <v>0.16</v>
      </c>
      <c r="X6" t="n">
        <v>0.57</v>
      </c>
      <c r="Y6" t="n">
        <v>1</v>
      </c>
      <c r="Z6" t="n">
        <v>10</v>
      </c>
      <c r="AA6" t="n">
        <v>249.234178710613</v>
      </c>
      <c r="AB6" t="n">
        <v>341.0131987476468</v>
      </c>
      <c r="AC6" t="n">
        <v>308.4673776743033</v>
      </c>
      <c r="AD6" t="n">
        <v>249234.1787106131</v>
      </c>
      <c r="AE6" t="n">
        <v>341013.1987476468</v>
      </c>
      <c r="AF6" t="n">
        <v>3.601387560971817e-06</v>
      </c>
      <c r="AG6" t="n">
        <v>10.24305555555556</v>
      </c>
      <c r="AH6" t="n">
        <v>308467.3776743034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8.455500000000001</v>
      </c>
      <c r="E7" t="n">
        <v>11.83</v>
      </c>
      <c r="F7" t="n">
        <v>8.539999999999999</v>
      </c>
      <c r="G7" t="n">
        <v>15.53</v>
      </c>
      <c r="H7" t="n">
        <v>0.26</v>
      </c>
      <c r="I7" t="n">
        <v>33</v>
      </c>
      <c r="J7" t="n">
        <v>152.18</v>
      </c>
      <c r="K7" t="n">
        <v>49.1</v>
      </c>
      <c r="L7" t="n">
        <v>2.25</v>
      </c>
      <c r="M7" t="n">
        <v>31</v>
      </c>
      <c r="N7" t="n">
        <v>25.83</v>
      </c>
      <c r="O7" t="n">
        <v>19002.56</v>
      </c>
      <c r="P7" t="n">
        <v>99.02</v>
      </c>
      <c r="Q7" t="n">
        <v>198.09</v>
      </c>
      <c r="R7" t="n">
        <v>48.81</v>
      </c>
      <c r="S7" t="n">
        <v>21.27</v>
      </c>
      <c r="T7" t="n">
        <v>10926.1</v>
      </c>
      <c r="U7" t="n">
        <v>0.44</v>
      </c>
      <c r="V7" t="n">
        <v>0.71</v>
      </c>
      <c r="W7" t="n">
        <v>0.16</v>
      </c>
      <c r="X7" t="n">
        <v>0.6899999999999999</v>
      </c>
      <c r="Y7" t="n">
        <v>1</v>
      </c>
      <c r="Z7" t="n">
        <v>10</v>
      </c>
      <c r="AA7" t="n">
        <v>250.5230915697537</v>
      </c>
      <c r="AB7" t="n">
        <v>342.7767461843443</v>
      </c>
      <c r="AC7" t="n">
        <v>310.0626146187975</v>
      </c>
      <c r="AD7" t="n">
        <v>250523.0915697537</v>
      </c>
      <c r="AE7" t="n">
        <v>342776.7461843443</v>
      </c>
      <c r="AF7" t="n">
        <v>3.594373527124316e-06</v>
      </c>
      <c r="AG7" t="n">
        <v>10.26909722222222</v>
      </c>
      <c r="AH7" t="n">
        <v>310062.6146187974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8.626300000000001</v>
      </c>
      <c r="E8" t="n">
        <v>11.59</v>
      </c>
      <c r="F8" t="n">
        <v>8.43</v>
      </c>
      <c r="G8" t="n">
        <v>17.44</v>
      </c>
      <c r="H8" t="n">
        <v>0.29</v>
      </c>
      <c r="I8" t="n">
        <v>29</v>
      </c>
      <c r="J8" t="n">
        <v>152.53</v>
      </c>
      <c r="K8" t="n">
        <v>49.1</v>
      </c>
      <c r="L8" t="n">
        <v>2.5</v>
      </c>
      <c r="M8" t="n">
        <v>27</v>
      </c>
      <c r="N8" t="n">
        <v>25.93</v>
      </c>
      <c r="O8" t="n">
        <v>19045.63</v>
      </c>
      <c r="P8" t="n">
        <v>97.5</v>
      </c>
      <c r="Q8" t="n">
        <v>198.06</v>
      </c>
      <c r="R8" t="n">
        <v>45.38</v>
      </c>
      <c r="S8" t="n">
        <v>21.27</v>
      </c>
      <c r="T8" t="n">
        <v>9231.139999999999</v>
      </c>
      <c r="U8" t="n">
        <v>0.47</v>
      </c>
      <c r="V8" t="n">
        <v>0.72</v>
      </c>
      <c r="W8" t="n">
        <v>0.15</v>
      </c>
      <c r="X8" t="n">
        <v>0.58</v>
      </c>
      <c r="Y8" t="n">
        <v>1</v>
      </c>
      <c r="Z8" t="n">
        <v>10</v>
      </c>
      <c r="AA8" t="n">
        <v>247.5097150981809</v>
      </c>
      <c r="AB8" t="n">
        <v>338.6537115551529</v>
      </c>
      <c r="AC8" t="n">
        <v>306.3330766278993</v>
      </c>
      <c r="AD8" t="n">
        <v>247509.7150981809</v>
      </c>
      <c r="AE8" t="n">
        <v>338653.711555153</v>
      </c>
      <c r="AF8" t="n">
        <v>3.666979404769971e-06</v>
      </c>
      <c r="AG8" t="n">
        <v>10.06076388888889</v>
      </c>
      <c r="AH8" t="n">
        <v>306333.0766278994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8.7013</v>
      </c>
      <c r="E9" t="n">
        <v>11.49</v>
      </c>
      <c r="F9" t="n">
        <v>8.390000000000001</v>
      </c>
      <c r="G9" t="n">
        <v>18.65</v>
      </c>
      <c r="H9" t="n">
        <v>0.32</v>
      </c>
      <c r="I9" t="n">
        <v>27</v>
      </c>
      <c r="J9" t="n">
        <v>152.88</v>
      </c>
      <c r="K9" t="n">
        <v>49.1</v>
      </c>
      <c r="L9" t="n">
        <v>2.75</v>
      </c>
      <c r="M9" t="n">
        <v>25</v>
      </c>
      <c r="N9" t="n">
        <v>26.03</v>
      </c>
      <c r="O9" t="n">
        <v>19088.72</v>
      </c>
      <c r="P9" t="n">
        <v>96.86</v>
      </c>
      <c r="Q9" t="n">
        <v>198.05</v>
      </c>
      <c r="R9" t="n">
        <v>44.14</v>
      </c>
      <c r="S9" t="n">
        <v>21.27</v>
      </c>
      <c r="T9" t="n">
        <v>8624.59</v>
      </c>
      <c r="U9" t="n">
        <v>0.48</v>
      </c>
      <c r="V9" t="n">
        <v>0.72</v>
      </c>
      <c r="W9" t="n">
        <v>0.15</v>
      </c>
      <c r="X9" t="n">
        <v>0.54</v>
      </c>
      <c r="Y9" t="n">
        <v>1</v>
      </c>
      <c r="Z9" t="n">
        <v>10</v>
      </c>
      <c r="AA9" t="n">
        <v>246.0935565098713</v>
      </c>
      <c r="AB9" t="n">
        <v>336.7160608981212</v>
      </c>
      <c r="AC9" t="n">
        <v>304.5803526300643</v>
      </c>
      <c r="AD9" t="n">
        <v>246093.5565098713</v>
      </c>
      <c r="AE9" t="n">
        <v>336716.0608981212</v>
      </c>
      <c r="AF9" t="n">
        <v>3.698861376804069e-06</v>
      </c>
      <c r="AG9" t="n">
        <v>9.973958333333334</v>
      </c>
      <c r="AH9" t="n">
        <v>304580.3526300644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8.824999999999999</v>
      </c>
      <c r="E10" t="n">
        <v>11.33</v>
      </c>
      <c r="F10" t="n">
        <v>8.32</v>
      </c>
      <c r="G10" t="n">
        <v>20.8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22</v>
      </c>
      <c r="N10" t="n">
        <v>26.13</v>
      </c>
      <c r="O10" t="n">
        <v>19131.85</v>
      </c>
      <c r="P10" t="n">
        <v>95.8</v>
      </c>
      <c r="Q10" t="n">
        <v>198.13</v>
      </c>
      <c r="R10" t="n">
        <v>41.86</v>
      </c>
      <c r="S10" t="n">
        <v>21.27</v>
      </c>
      <c r="T10" t="n">
        <v>7496.03</v>
      </c>
      <c r="U10" t="n">
        <v>0.51</v>
      </c>
      <c r="V10" t="n">
        <v>0.73</v>
      </c>
      <c r="W10" t="n">
        <v>0.15</v>
      </c>
      <c r="X10" t="n">
        <v>0.47</v>
      </c>
      <c r="Y10" t="n">
        <v>1</v>
      </c>
      <c r="Z10" t="n">
        <v>10</v>
      </c>
      <c r="AA10" t="n">
        <v>234.2401742256622</v>
      </c>
      <c r="AB10" t="n">
        <v>320.4977403225549</v>
      </c>
      <c r="AC10" t="n">
        <v>289.9098858076691</v>
      </c>
      <c r="AD10" t="n">
        <v>234240.1742256622</v>
      </c>
      <c r="AE10" t="n">
        <v>320497.7403225549</v>
      </c>
      <c r="AF10" t="n">
        <v>3.75144537601231e-06</v>
      </c>
      <c r="AG10" t="n">
        <v>9.835069444444445</v>
      </c>
      <c r="AH10" t="n">
        <v>289909.8858076691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8.91</v>
      </c>
      <c r="E11" t="n">
        <v>11.22</v>
      </c>
      <c r="F11" t="n">
        <v>8.27</v>
      </c>
      <c r="G11" t="n">
        <v>22.57</v>
      </c>
      <c r="H11" t="n">
        <v>0.37</v>
      </c>
      <c r="I11" t="n">
        <v>22</v>
      </c>
      <c r="J11" t="n">
        <v>153.58</v>
      </c>
      <c r="K11" t="n">
        <v>49.1</v>
      </c>
      <c r="L11" t="n">
        <v>3.25</v>
      </c>
      <c r="M11" t="n">
        <v>20</v>
      </c>
      <c r="N11" t="n">
        <v>26.23</v>
      </c>
      <c r="O11" t="n">
        <v>19175.02</v>
      </c>
      <c r="P11" t="n">
        <v>94.98</v>
      </c>
      <c r="Q11" t="n">
        <v>198.05</v>
      </c>
      <c r="R11" t="n">
        <v>40.39</v>
      </c>
      <c r="S11" t="n">
        <v>21.27</v>
      </c>
      <c r="T11" t="n">
        <v>6770.61</v>
      </c>
      <c r="U11" t="n">
        <v>0.53</v>
      </c>
      <c r="V11" t="n">
        <v>0.73</v>
      </c>
      <c r="W11" t="n">
        <v>0.14</v>
      </c>
      <c r="X11" t="n">
        <v>0.42</v>
      </c>
      <c r="Y11" t="n">
        <v>1</v>
      </c>
      <c r="Z11" t="n">
        <v>10</v>
      </c>
      <c r="AA11" t="n">
        <v>232.8222721473927</v>
      </c>
      <c r="AB11" t="n">
        <v>318.5577041456428</v>
      </c>
      <c r="AC11" t="n">
        <v>288.1550039606229</v>
      </c>
      <c r="AD11" t="n">
        <v>232822.2721473927</v>
      </c>
      <c r="AE11" t="n">
        <v>318557.7041456428</v>
      </c>
      <c r="AF11" t="n">
        <v>3.787578277650955e-06</v>
      </c>
      <c r="AG11" t="n">
        <v>9.739583333333334</v>
      </c>
      <c r="AH11" t="n">
        <v>288155.0039606229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8.950100000000001</v>
      </c>
      <c r="E12" t="n">
        <v>11.17</v>
      </c>
      <c r="F12" t="n">
        <v>8.26</v>
      </c>
      <c r="G12" t="n">
        <v>23.59</v>
      </c>
      <c r="H12" t="n">
        <v>0.4</v>
      </c>
      <c r="I12" t="n">
        <v>21</v>
      </c>
      <c r="J12" t="n">
        <v>153.93</v>
      </c>
      <c r="K12" t="n">
        <v>49.1</v>
      </c>
      <c r="L12" t="n">
        <v>3.5</v>
      </c>
      <c r="M12" t="n">
        <v>19</v>
      </c>
      <c r="N12" t="n">
        <v>26.33</v>
      </c>
      <c r="O12" t="n">
        <v>19218.22</v>
      </c>
      <c r="P12" t="n">
        <v>94.63</v>
      </c>
      <c r="Q12" t="n">
        <v>198.05</v>
      </c>
      <c r="R12" t="n">
        <v>39.74</v>
      </c>
      <c r="S12" t="n">
        <v>21.27</v>
      </c>
      <c r="T12" t="n">
        <v>6452.66</v>
      </c>
      <c r="U12" t="n">
        <v>0.54</v>
      </c>
      <c r="V12" t="n">
        <v>0.74</v>
      </c>
      <c r="W12" t="n">
        <v>0.14</v>
      </c>
      <c r="X12" t="n">
        <v>0.4</v>
      </c>
      <c r="Y12" t="n">
        <v>1</v>
      </c>
      <c r="Z12" t="n">
        <v>10</v>
      </c>
      <c r="AA12" t="n">
        <v>232.2218557401882</v>
      </c>
      <c r="AB12" t="n">
        <v>317.7361879288035</v>
      </c>
      <c r="AC12" t="n">
        <v>287.4118920985133</v>
      </c>
      <c r="AD12" t="n">
        <v>232221.8557401882</v>
      </c>
      <c r="AE12" t="n">
        <v>317736.1879288035</v>
      </c>
      <c r="AF12" t="n">
        <v>3.804624505365187e-06</v>
      </c>
      <c r="AG12" t="n">
        <v>9.696180555555555</v>
      </c>
      <c r="AH12" t="n">
        <v>287411.8920985133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9.047700000000001</v>
      </c>
      <c r="E13" t="n">
        <v>11.05</v>
      </c>
      <c r="F13" t="n">
        <v>8.199999999999999</v>
      </c>
      <c r="G13" t="n">
        <v>25.88</v>
      </c>
      <c r="H13" t="n">
        <v>0.43</v>
      </c>
      <c r="I13" t="n">
        <v>19</v>
      </c>
      <c r="J13" t="n">
        <v>154.28</v>
      </c>
      <c r="K13" t="n">
        <v>49.1</v>
      </c>
      <c r="L13" t="n">
        <v>3.75</v>
      </c>
      <c r="M13" t="n">
        <v>17</v>
      </c>
      <c r="N13" t="n">
        <v>26.43</v>
      </c>
      <c r="O13" t="n">
        <v>19261.45</v>
      </c>
      <c r="P13" t="n">
        <v>93.62</v>
      </c>
      <c r="Q13" t="n">
        <v>198.08</v>
      </c>
      <c r="R13" t="n">
        <v>37.77</v>
      </c>
      <c r="S13" t="n">
        <v>21.27</v>
      </c>
      <c r="T13" t="n">
        <v>5478.73</v>
      </c>
      <c r="U13" t="n">
        <v>0.5600000000000001</v>
      </c>
      <c r="V13" t="n">
        <v>0.74</v>
      </c>
      <c r="W13" t="n">
        <v>0.14</v>
      </c>
      <c r="X13" t="n">
        <v>0.34</v>
      </c>
      <c r="Y13" t="n">
        <v>1</v>
      </c>
      <c r="Z13" t="n">
        <v>10</v>
      </c>
      <c r="AA13" t="n">
        <v>230.5922282294996</v>
      </c>
      <c r="AB13" t="n">
        <v>315.5064596745888</v>
      </c>
      <c r="AC13" t="n">
        <v>285.3949659794368</v>
      </c>
      <c r="AD13" t="n">
        <v>230592.2282294996</v>
      </c>
      <c r="AE13" t="n">
        <v>315506.4596745888</v>
      </c>
      <c r="AF13" t="n">
        <v>3.846113578305561e-06</v>
      </c>
      <c r="AG13" t="n">
        <v>9.592013888888889</v>
      </c>
      <c r="AH13" t="n">
        <v>285394.9659794368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9.09</v>
      </c>
      <c r="E14" t="n">
        <v>11</v>
      </c>
      <c r="F14" t="n">
        <v>8.17</v>
      </c>
      <c r="G14" t="n">
        <v>27.25</v>
      </c>
      <c r="H14" t="n">
        <v>0.46</v>
      </c>
      <c r="I14" t="n">
        <v>18</v>
      </c>
      <c r="J14" t="n">
        <v>154.63</v>
      </c>
      <c r="K14" t="n">
        <v>49.1</v>
      </c>
      <c r="L14" t="n">
        <v>4</v>
      </c>
      <c r="M14" t="n">
        <v>16</v>
      </c>
      <c r="N14" t="n">
        <v>26.53</v>
      </c>
      <c r="O14" t="n">
        <v>19304.72</v>
      </c>
      <c r="P14" t="n">
        <v>93.27</v>
      </c>
      <c r="Q14" t="n">
        <v>198.05</v>
      </c>
      <c r="R14" t="n">
        <v>37.55</v>
      </c>
      <c r="S14" t="n">
        <v>21.27</v>
      </c>
      <c r="T14" t="n">
        <v>5371.41</v>
      </c>
      <c r="U14" t="n">
        <v>0.57</v>
      </c>
      <c r="V14" t="n">
        <v>0.74</v>
      </c>
      <c r="W14" t="n">
        <v>0.13</v>
      </c>
      <c r="X14" t="n">
        <v>0.32</v>
      </c>
      <c r="Y14" t="n">
        <v>1</v>
      </c>
      <c r="Z14" t="n">
        <v>10</v>
      </c>
      <c r="AA14" t="n">
        <v>229.9387007088698</v>
      </c>
      <c r="AB14" t="n">
        <v>314.6122744892642</v>
      </c>
      <c r="AC14" t="n">
        <v>284.5861205732025</v>
      </c>
      <c r="AD14" t="n">
        <v>229938.7007088698</v>
      </c>
      <c r="AE14" t="n">
        <v>314612.2744892642</v>
      </c>
      <c r="AF14" t="n">
        <v>3.864095010532793e-06</v>
      </c>
      <c r="AG14" t="n">
        <v>9.548611111111111</v>
      </c>
      <c r="AH14" t="n">
        <v>284586.1205732026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9.107699999999999</v>
      </c>
      <c r="E15" t="n">
        <v>10.98</v>
      </c>
      <c r="F15" t="n">
        <v>8.18</v>
      </c>
      <c r="G15" t="n">
        <v>28.88</v>
      </c>
      <c r="H15" t="n">
        <v>0.49</v>
      </c>
      <c r="I15" t="n">
        <v>17</v>
      </c>
      <c r="J15" t="n">
        <v>154.98</v>
      </c>
      <c r="K15" t="n">
        <v>49.1</v>
      </c>
      <c r="L15" t="n">
        <v>4.25</v>
      </c>
      <c r="M15" t="n">
        <v>15</v>
      </c>
      <c r="N15" t="n">
        <v>26.63</v>
      </c>
      <c r="O15" t="n">
        <v>19348.03</v>
      </c>
      <c r="P15" t="n">
        <v>93.09999999999999</v>
      </c>
      <c r="Q15" t="n">
        <v>198.06</v>
      </c>
      <c r="R15" t="n">
        <v>37.55</v>
      </c>
      <c r="S15" t="n">
        <v>21.27</v>
      </c>
      <c r="T15" t="n">
        <v>5379.66</v>
      </c>
      <c r="U15" t="n">
        <v>0.57</v>
      </c>
      <c r="V15" t="n">
        <v>0.74</v>
      </c>
      <c r="W15" t="n">
        <v>0.14</v>
      </c>
      <c r="X15" t="n">
        <v>0.33</v>
      </c>
      <c r="Y15" t="n">
        <v>1</v>
      </c>
      <c r="Z15" t="n">
        <v>10</v>
      </c>
      <c r="AA15" t="n">
        <v>229.7129049872811</v>
      </c>
      <c r="AB15" t="n">
        <v>314.3033308215823</v>
      </c>
      <c r="AC15" t="n">
        <v>284.306662055559</v>
      </c>
      <c r="AD15" t="n">
        <v>229712.9049872811</v>
      </c>
      <c r="AE15" t="n">
        <v>314303.3308215823</v>
      </c>
      <c r="AF15" t="n">
        <v>3.87161915593284e-06</v>
      </c>
      <c r="AG15" t="n">
        <v>9.53125</v>
      </c>
      <c r="AH15" t="n">
        <v>284306.662055559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9.1524</v>
      </c>
      <c r="E16" t="n">
        <v>10.93</v>
      </c>
      <c r="F16" t="n">
        <v>8.16</v>
      </c>
      <c r="G16" t="n">
        <v>30.6</v>
      </c>
      <c r="H16" t="n">
        <v>0.51</v>
      </c>
      <c r="I16" t="n">
        <v>16</v>
      </c>
      <c r="J16" t="n">
        <v>155.33</v>
      </c>
      <c r="K16" t="n">
        <v>49.1</v>
      </c>
      <c r="L16" t="n">
        <v>4.5</v>
      </c>
      <c r="M16" t="n">
        <v>14</v>
      </c>
      <c r="N16" t="n">
        <v>26.74</v>
      </c>
      <c r="O16" t="n">
        <v>19391.36</v>
      </c>
      <c r="P16" t="n">
        <v>92.55</v>
      </c>
      <c r="Q16" t="n">
        <v>198.05</v>
      </c>
      <c r="R16" t="n">
        <v>36.79</v>
      </c>
      <c r="S16" t="n">
        <v>21.27</v>
      </c>
      <c r="T16" t="n">
        <v>5003.66</v>
      </c>
      <c r="U16" t="n">
        <v>0.58</v>
      </c>
      <c r="V16" t="n">
        <v>0.74</v>
      </c>
      <c r="W16" t="n">
        <v>0.14</v>
      </c>
      <c r="X16" t="n">
        <v>0.31</v>
      </c>
      <c r="Y16" t="n">
        <v>1</v>
      </c>
      <c r="Z16" t="n">
        <v>10</v>
      </c>
      <c r="AA16" t="n">
        <v>228.7845433586938</v>
      </c>
      <c r="AB16" t="n">
        <v>313.0331054849254</v>
      </c>
      <c r="AC16" t="n">
        <v>283.1576652422597</v>
      </c>
      <c r="AD16" t="n">
        <v>228784.5433586938</v>
      </c>
      <c r="AE16" t="n">
        <v>313033.1054849254</v>
      </c>
      <c r="AF16" t="n">
        <v>3.890620811265164e-06</v>
      </c>
      <c r="AG16" t="n">
        <v>9.487847222222221</v>
      </c>
      <c r="AH16" t="n">
        <v>283157.6652422597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9.196300000000001</v>
      </c>
      <c r="E17" t="n">
        <v>10.87</v>
      </c>
      <c r="F17" t="n">
        <v>8.140000000000001</v>
      </c>
      <c r="G17" t="n">
        <v>32.56</v>
      </c>
      <c r="H17" t="n">
        <v>0.54</v>
      </c>
      <c r="I17" t="n">
        <v>15</v>
      </c>
      <c r="J17" t="n">
        <v>155.68</v>
      </c>
      <c r="K17" t="n">
        <v>49.1</v>
      </c>
      <c r="L17" t="n">
        <v>4.75</v>
      </c>
      <c r="M17" t="n">
        <v>13</v>
      </c>
      <c r="N17" t="n">
        <v>26.84</v>
      </c>
      <c r="O17" t="n">
        <v>19434.74</v>
      </c>
      <c r="P17" t="n">
        <v>92.16</v>
      </c>
      <c r="Q17" t="n">
        <v>198.05</v>
      </c>
      <c r="R17" t="n">
        <v>36.18</v>
      </c>
      <c r="S17" t="n">
        <v>21.27</v>
      </c>
      <c r="T17" t="n">
        <v>4701.88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228.1354196339017</v>
      </c>
      <c r="AB17" t="n">
        <v>312.1449457673478</v>
      </c>
      <c r="AC17" t="n">
        <v>282.3542702415874</v>
      </c>
      <c r="AD17" t="n">
        <v>228135.4196339017</v>
      </c>
      <c r="AE17" t="n">
        <v>312144.9457673478</v>
      </c>
      <c r="AF17" t="n">
        <v>3.909282392229122e-06</v>
      </c>
      <c r="AG17" t="n">
        <v>9.435763888888889</v>
      </c>
      <c r="AH17" t="n">
        <v>282354.2702415874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9.1968</v>
      </c>
      <c r="E18" t="n">
        <v>10.87</v>
      </c>
      <c r="F18" t="n">
        <v>8.140000000000001</v>
      </c>
      <c r="G18" t="n">
        <v>32.55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91.88</v>
      </c>
      <c r="Q18" t="n">
        <v>198.05</v>
      </c>
      <c r="R18" t="n">
        <v>36.22</v>
      </c>
      <c r="S18" t="n">
        <v>21.27</v>
      </c>
      <c r="T18" t="n">
        <v>4720.95</v>
      </c>
      <c r="U18" t="n">
        <v>0.59</v>
      </c>
      <c r="V18" t="n">
        <v>0.75</v>
      </c>
      <c r="W18" t="n">
        <v>0.13</v>
      </c>
      <c r="X18" t="n">
        <v>0.29</v>
      </c>
      <c r="Y18" t="n">
        <v>1</v>
      </c>
      <c r="Z18" t="n">
        <v>10</v>
      </c>
      <c r="AA18" t="n">
        <v>227.9656075200857</v>
      </c>
      <c r="AB18" t="n">
        <v>311.912601341643</v>
      </c>
      <c r="AC18" t="n">
        <v>282.1441004417744</v>
      </c>
      <c r="AD18" t="n">
        <v>227965.6075200857</v>
      </c>
      <c r="AE18" t="n">
        <v>311912.601341643</v>
      </c>
      <c r="AF18" t="n">
        <v>3.909494938709349e-06</v>
      </c>
      <c r="AG18" t="n">
        <v>9.435763888888889</v>
      </c>
      <c r="AH18" t="n">
        <v>282144.1004417744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9.241199999999999</v>
      </c>
      <c r="E19" t="n">
        <v>10.82</v>
      </c>
      <c r="F19" t="n">
        <v>8.119999999999999</v>
      </c>
      <c r="G19" t="n">
        <v>34.79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91.59</v>
      </c>
      <c r="Q19" t="n">
        <v>198.05</v>
      </c>
      <c r="R19" t="n">
        <v>35.5</v>
      </c>
      <c r="S19" t="n">
        <v>21.27</v>
      </c>
      <c r="T19" t="n">
        <v>4368</v>
      </c>
      <c r="U19" t="n">
        <v>0.6</v>
      </c>
      <c r="V19" t="n">
        <v>0.75</v>
      </c>
      <c r="W19" t="n">
        <v>0.13</v>
      </c>
      <c r="X19" t="n">
        <v>0.26</v>
      </c>
      <c r="Y19" t="n">
        <v>1</v>
      </c>
      <c r="Z19" t="n">
        <v>10</v>
      </c>
      <c r="AA19" t="n">
        <v>227.3783153812041</v>
      </c>
      <c r="AB19" t="n">
        <v>311.1090423277251</v>
      </c>
      <c r="AC19" t="n">
        <v>281.4172319723423</v>
      </c>
      <c r="AD19" t="n">
        <v>227378.3153812041</v>
      </c>
      <c r="AE19" t="n">
        <v>311109.0423277251</v>
      </c>
      <c r="AF19" t="n">
        <v>3.928369066153535e-06</v>
      </c>
      <c r="AG19" t="n">
        <v>9.392361111111111</v>
      </c>
      <c r="AH19" t="n">
        <v>281417.2319723424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9.2942</v>
      </c>
      <c r="E20" t="n">
        <v>10.76</v>
      </c>
      <c r="F20" t="n">
        <v>8.09</v>
      </c>
      <c r="G20" t="n">
        <v>37.32</v>
      </c>
      <c r="H20" t="n">
        <v>0.62</v>
      </c>
      <c r="I20" t="n">
        <v>13</v>
      </c>
      <c r="J20" t="n">
        <v>156.74</v>
      </c>
      <c r="K20" t="n">
        <v>49.1</v>
      </c>
      <c r="L20" t="n">
        <v>5.5</v>
      </c>
      <c r="M20" t="n">
        <v>11</v>
      </c>
      <c r="N20" t="n">
        <v>27.14</v>
      </c>
      <c r="O20" t="n">
        <v>19565.07</v>
      </c>
      <c r="P20" t="n">
        <v>90.98</v>
      </c>
      <c r="Q20" t="n">
        <v>198.06</v>
      </c>
      <c r="R20" t="n">
        <v>34.52</v>
      </c>
      <c r="S20" t="n">
        <v>21.27</v>
      </c>
      <c r="T20" t="n">
        <v>3883.45</v>
      </c>
      <c r="U20" t="n">
        <v>0.62</v>
      </c>
      <c r="V20" t="n">
        <v>0.75</v>
      </c>
      <c r="W20" t="n">
        <v>0.13</v>
      </c>
      <c r="X20" t="n">
        <v>0.23</v>
      </c>
      <c r="Y20" t="n">
        <v>1</v>
      </c>
      <c r="Z20" t="n">
        <v>10</v>
      </c>
      <c r="AA20" t="n">
        <v>226.5141844810333</v>
      </c>
      <c r="AB20" t="n">
        <v>309.9267003073472</v>
      </c>
      <c r="AC20" t="n">
        <v>280.3477310149615</v>
      </c>
      <c r="AD20" t="n">
        <v>226514.1844810333</v>
      </c>
      <c r="AE20" t="n">
        <v>309926.7003073472</v>
      </c>
      <c r="AF20" t="n">
        <v>3.950898993057633e-06</v>
      </c>
      <c r="AG20" t="n">
        <v>9.340277777777779</v>
      </c>
      <c r="AH20" t="n">
        <v>280347.7310149616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9.3271</v>
      </c>
      <c r="E21" t="n">
        <v>10.72</v>
      </c>
      <c r="F21" t="n">
        <v>8.050000000000001</v>
      </c>
      <c r="G21" t="n">
        <v>37.14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90.16</v>
      </c>
      <c r="Q21" t="n">
        <v>198.06</v>
      </c>
      <c r="R21" t="n">
        <v>33.35</v>
      </c>
      <c r="S21" t="n">
        <v>21.27</v>
      </c>
      <c r="T21" t="n">
        <v>3300.44</v>
      </c>
      <c r="U21" t="n">
        <v>0.64</v>
      </c>
      <c r="V21" t="n">
        <v>0.75</v>
      </c>
      <c r="W21" t="n">
        <v>0.12</v>
      </c>
      <c r="X21" t="n">
        <v>0.19</v>
      </c>
      <c r="Y21" t="n">
        <v>1</v>
      </c>
      <c r="Z21" t="n">
        <v>10</v>
      </c>
      <c r="AA21" t="n">
        <v>225.6697361382278</v>
      </c>
      <c r="AB21" t="n">
        <v>308.7712888302898</v>
      </c>
      <c r="AC21" t="n">
        <v>279.3025903876439</v>
      </c>
      <c r="AD21" t="n">
        <v>225669.7361382279</v>
      </c>
      <c r="AE21" t="n">
        <v>308771.2888302898</v>
      </c>
      <c r="AF21" t="n">
        <v>3.964884551456591e-06</v>
      </c>
      <c r="AG21" t="n">
        <v>9.305555555555555</v>
      </c>
      <c r="AH21" t="n">
        <v>279302.5903876439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9.332000000000001</v>
      </c>
      <c r="E22" t="n">
        <v>10.72</v>
      </c>
      <c r="F22" t="n">
        <v>8.07</v>
      </c>
      <c r="G22" t="n">
        <v>40.36</v>
      </c>
      <c r="H22" t="n">
        <v>0.67</v>
      </c>
      <c r="I22" t="n">
        <v>12</v>
      </c>
      <c r="J22" t="n">
        <v>157.44</v>
      </c>
      <c r="K22" t="n">
        <v>49.1</v>
      </c>
      <c r="L22" t="n">
        <v>6</v>
      </c>
      <c r="M22" t="n">
        <v>10</v>
      </c>
      <c r="N22" t="n">
        <v>27.35</v>
      </c>
      <c r="O22" t="n">
        <v>19652.13</v>
      </c>
      <c r="P22" t="n">
        <v>90.27</v>
      </c>
      <c r="Q22" t="n">
        <v>198.05</v>
      </c>
      <c r="R22" t="n">
        <v>34.17</v>
      </c>
      <c r="S22" t="n">
        <v>21.27</v>
      </c>
      <c r="T22" t="n">
        <v>3715.32</v>
      </c>
      <c r="U22" t="n">
        <v>0.62</v>
      </c>
      <c r="V22" t="n">
        <v>0.75</v>
      </c>
      <c r="W22" t="n">
        <v>0.13</v>
      </c>
      <c r="X22" t="n">
        <v>0.22</v>
      </c>
      <c r="Y22" t="n">
        <v>1</v>
      </c>
      <c r="Z22" t="n">
        <v>10</v>
      </c>
      <c r="AA22" t="n">
        <v>225.7471643024677</v>
      </c>
      <c r="AB22" t="n">
        <v>308.8772294604922</v>
      </c>
      <c r="AC22" t="n">
        <v>279.3984201927884</v>
      </c>
      <c r="AD22" t="n">
        <v>225747.1643024677</v>
      </c>
      <c r="AE22" t="n">
        <v>308877.2294604921</v>
      </c>
      <c r="AF22" t="n">
        <v>3.966967506962819e-06</v>
      </c>
      <c r="AG22" t="n">
        <v>9.305555555555555</v>
      </c>
      <c r="AH22" t="n">
        <v>279398.4201927884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9.3209</v>
      </c>
      <c r="E23" t="n">
        <v>10.73</v>
      </c>
      <c r="F23" t="n">
        <v>8.09</v>
      </c>
      <c r="G23" t="n">
        <v>40.43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90.39</v>
      </c>
      <c r="Q23" t="n">
        <v>198.06</v>
      </c>
      <c r="R23" t="n">
        <v>34.52</v>
      </c>
      <c r="S23" t="n">
        <v>21.27</v>
      </c>
      <c r="T23" t="n">
        <v>3889.99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225.9567724431076</v>
      </c>
      <c r="AB23" t="n">
        <v>309.1640245657741</v>
      </c>
      <c r="AC23" t="n">
        <v>279.6578439757417</v>
      </c>
      <c r="AD23" t="n">
        <v>225956.7724431076</v>
      </c>
      <c r="AE23" t="n">
        <v>309164.0245657741</v>
      </c>
      <c r="AF23" t="n">
        <v>3.962248975101772e-06</v>
      </c>
      <c r="AG23" t="n">
        <v>9.314236111111111</v>
      </c>
      <c r="AH23" t="n">
        <v>279657.8439757418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9.3726</v>
      </c>
      <c r="E24" t="n">
        <v>10.67</v>
      </c>
      <c r="F24" t="n">
        <v>8.06</v>
      </c>
      <c r="G24" t="n">
        <v>43.95</v>
      </c>
      <c r="H24" t="n">
        <v>0.73</v>
      </c>
      <c r="I24" t="n">
        <v>11</v>
      </c>
      <c r="J24" t="n">
        <v>158.15</v>
      </c>
      <c r="K24" t="n">
        <v>49.1</v>
      </c>
      <c r="L24" t="n">
        <v>6.5</v>
      </c>
      <c r="M24" t="n">
        <v>9</v>
      </c>
      <c r="N24" t="n">
        <v>27.56</v>
      </c>
      <c r="O24" t="n">
        <v>19739.33</v>
      </c>
      <c r="P24" t="n">
        <v>89.7</v>
      </c>
      <c r="Q24" t="n">
        <v>198.05</v>
      </c>
      <c r="R24" t="n">
        <v>33.62</v>
      </c>
      <c r="S24" t="n">
        <v>21.27</v>
      </c>
      <c r="T24" t="n">
        <v>3441.81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225.0716919452302</v>
      </c>
      <c r="AB24" t="n">
        <v>307.9530183815831</v>
      </c>
      <c r="AC24" t="n">
        <v>278.5624145221117</v>
      </c>
      <c r="AD24" t="n">
        <v>225071.6919452302</v>
      </c>
      <c r="AE24" t="n">
        <v>307953.0183815831</v>
      </c>
      <c r="AF24" t="n">
        <v>3.984226281157278e-06</v>
      </c>
      <c r="AG24" t="n">
        <v>9.262152777777779</v>
      </c>
      <c r="AH24" t="n">
        <v>278562.4145221117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9.374000000000001</v>
      </c>
      <c r="E25" t="n">
        <v>10.67</v>
      </c>
      <c r="F25" t="n">
        <v>8.06</v>
      </c>
      <c r="G25" t="n">
        <v>43.94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89.54000000000001</v>
      </c>
      <c r="Q25" t="n">
        <v>198.05</v>
      </c>
      <c r="R25" t="n">
        <v>33.55</v>
      </c>
      <c r="S25" t="n">
        <v>21.27</v>
      </c>
      <c r="T25" t="n">
        <v>3408.95</v>
      </c>
      <c r="U25" t="n">
        <v>0.63</v>
      </c>
      <c r="V25" t="n">
        <v>0.75</v>
      </c>
      <c r="W25" t="n">
        <v>0.13</v>
      </c>
      <c r="X25" t="n">
        <v>0.2</v>
      </c>
      <c r="Y25" t="n">
        <v>1</v>
      </c>
      <c r="Z25" t="n">
        <v>10</v>
      </c>
      <c r="AA25" t="n">
        <v>224.9679190445672</v>
      </c>
      <c r="AB25" t="n">
        <v>307.8110317207587</v>
      </c>
      <c r="AC25" t="n">
        <v>278.4339788689169</v>
      </c>
      <c r="AD25" t="n">
        <v>224967.9190445672</v>
      </c>
      <c r="AE25" t="n">
        <v>307811.0317207587</v>
      </c>
      <c r="AF25" t="n">
        <v>3.984821411301914e-06</v>
      </c>
      <c r="AG25" t="n">
        <v>9.262152777777779</v>
      </c>
      <c r="AH25" t="n">
        <v>278433.9788689169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9.3687</v>
      </c>
      <c r="E26" t="n">
        <v>10.67</v>
      </c>
      <c r="F26" t="n">
        <v>8.06</v>
      </c>
      <c r="G26" t="n">
        <v>43.97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89.52</v>
      </c>
      <c r="Q26" t="n">
        <v>198.07</v>
      </c>
      <c r="R26" t="n">
        <v>33.8</v>
      </c>
      <c r="S26" t="n">
        <v>21.27</v>
      </c>
      <c r="T26" t="n">
        <v>3532.39</v>
      </c>
      <c r="U26" t="n">
        <v>0.63</v>
      </c>
      <c r="V26" t="n">
        <v>0.75</v>
      </c>
      <c r="W26" t="n">
        <v>0.13</v>
      </c>
      <c r="X26" t="n">
        <v>0.21</v>
      </c>
      <c r="Y26" t="n">
        <v>1</v>
      </c>
      <c r="Z26" t="n">
        <v>10</v>
      </c>
      <c r="AA26" t="n">
        <v>224.9974810287533</v>
      </c>
      <c r="AB26" t="n">
        <v>307.8514797317049</v>
      </c>
      <c r="AC26" t="n">
        <v>278.4705665784675</v>
      </c>
      <c r="AD26" t="n">
        <v>224997.4810287533</v>
      </c>
      <c r="AE26" t="n">
        <v>307851.4797317049</v>
      </c>
      <c r="AF26" t="n">
        <v>3.982568418611505e-06</v>
      </c>
      <c r="AG26" t="n">
        <v>9.262152777777779</v>
      </c>
      <c r="AH26" t="n">
        <v>278470.5665784676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9.424300000000001</v>
      </c>
      <c r="E27" t="n">
        <v>10.61</v>
      </c>
      <c r="F27" t="n">
        <v>8.029999999999999</v>
      </c>
      <c r="G27" t="n">
        <v>48.17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89.04000000000001</v>
      </c>
      <c r="Q27" t="n">
        <v>198.05</v>
      </c>
      <c r="R27" t="n">
        <v>32.69</v>
      </c>
      <c r="S27" t="n">
        <v>21.27</v>
      </c>
      <c r="T27" t="n">
        <v>2983.34</v>
      </c>
      <c r="U27" t="n">
        <v>0.65</v>
      </c>
      <c r="V27" t="n">
        <v>0.76</v>
      </c>
      <c r="W27" t="n">
        <v>0.12</v>
      </c>
      <c r="X27" t="n">
        <v>0.18</v>
      </c>
      <c r="Y27" t="n">
        <v>1</v>
      </c>
      <c r="Z27" t="n">
        <v>10</v>
      </c>
      <c r="AA27" t="n">
        <v>214.3821354153768</v>
      </c>
      <c r="AB27" t="n">
        <v>293.327095547494</v>
      </c>
      <c r="AC27" t="n">
        <v>265.3323692356918</v>
      </c>
      <c r="AD27" t="n">
        <v>214382.1354153768</v>
      </c>
      <c r="AE27" t="n">
        <v>293327.095547494</v>
      </c>
      <c r="AF27" t="n">
        <v>4.006203587212783e-06</v>
      </c>
      <c r="AG27" t="n">
        <v>9.210069444444445</v>
      </c>
      <c r="AH27" t="n">
        <v>265332.3692356918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9.4573</v>
      </c>
      <c r="E28" t="n">
        <v>10.57</v>
      </c>
      <c r="F28" t="n">
        <v>7.99</v>
      </c>
      <c r="G28" t="n">
        <v>47.95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88.34999999999999</v>
      </c>
      <c r="Q28" t="n">
        <v>198.06</v>
      </c>
      <c r="R28" t="n">
        <v>31.57</v>
      </c>
      <c r="S28" t="n">
        <v>21.27</v>
      </c>
      <c r="T28" t="n">
        <v>2424.14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213.6313592381161</v>
      </c>
      <c r="AB28" t="n">
        <v>292.299850459859</v>
      </c>
      <c r="AC28" t="n">
        <v>264.403162977473</v>
      </c>
      <c r="AD28" t="n">
        <v>213631.3592381161</v>
      </c>
      <c r="AE28" t="n">
        <v>292299.8504598591</v>
      </c>
      <c r="AF28" t="n">
        <v>4.020231654907786e-06</v>
      </c>
      <c r="AG28" t="n">
        <v>9.175347222222221</v>
      </c>
      <c r="AH28" t="n">
        <v>264403.1629774729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9.4115</v>
      </c>
      <c r="E29" t="n">
        <v>10.63</v>
      </c>
      <c r="F29" t="n">
        <v>8.039999999999999</v>
      </c>
      <c r="G29" t="n">
        <v>48.26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88.55</v>
      </c>
      <c r="Q29" t="n">
        <v>198.05</v>
      </c>
      <c r="R29" t="n">
        <v>33.22</v>
      </c>
      <c r="S29" t="n">
        <v>21.27</v>
      </c>
      <c r="T29" t="n">
        <v>3247.26</v>
      </c>
      <c r="U29" t="n">
        <v>0.64</v>
      </c>
      <c r="V29" t="n">
        <v>0.75</v>
      </c>
      <c r="W29" t="n">
        <v>0.12</v>
      </c>
      <c r="X29" t="n">
        <v>0.19</v>
      </c>
      <c r="Y29" t="n">
        <v>1</v>
      </c>
      <c r="Z29" t="n">
        <v>10</v>
      </c>
      <c r="AA29" t="n">
        <v>214.2224958332956</v>
      </c>
      <c r="AB29" t="n">
        <v>293.1086696284894</v>
      </c>
      <c r="AC29" t="n">
        <v>265.1347895798343</v>
      </c>
      <c r="AD29" t="n">
        <v>214222.4958332956</v>
      </c>
      <c r="AE29" t="n">
        <v>293108.6696284894</v>
      </c>
      <c r="AF29" t="n">
        <v>4.000762397318964e-06</v>
      </c>
      <c r="AG29" t="n">
        <v>9.227430555555555</v>
      </c>
      <c r="AH29" t="n">
        <v>265134.7895798343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9.461499999999999</v>
      </c>
      <c r="E30" t="n">
        <v>10.57</v>
      </c>
      <c r="F30" t="n">
        <v>8.02</v>
      </c>
      <c r="G30" t="n">
        <v>53.45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87.91</v>
      </c>
      <c r="Q30" t="n">
        <v>198.05</v>
      </c>
      <c r="R30" t="n">
        <v>32.35</v>
      </c>
      <c r="S30" t="n">
        <v>21.27</v>
      </c>
      <c r="T30" t="n">
        <v>2819.16</v>
      </c>
      <c r="U30" t="n">
        <v>0.66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213.423382515662</v>
      </c>
      <c r="AB30" t="n">
        <v>292.0152875329122</v>
      </c>
      <c r="AC30" t="n">
        <v>264.1457583368872</v>
      </c>
      <c r="AD30" t="n">
        <v>213423.382515662</v>
      </c>
      <c r="AE30" t="n">
        <v>292015.2875329122</v>
      </c>
      <c r="AF30" t="n">
        <v>4.022017045341695e-06</v>
      </c>
      <c r="AG30" t="n">
        <v>9.175347222222221</v>
      </c>
      <c r="AH30" t="n">
        <v>264145.7583368872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9.460000000000001</v>
      </c>
      <c r="E31" t="n">
        <v>10.57</v>
      </c>
      <c r="F31" t="n">
        <v>8.02</v>
      </c>
      <c r="G31" t="n">
        <v>53.46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88.05</v>
      </c>
      <c r="Q31" t="n">
        <v>198.05</v>
      </c>
      <c r="R31" t="n">
        <v>32.39</v>
      </c>
      <c r="S31" t="n">
        <v>21.27</v>
      </c>
      <c r="T31" t="n">
        <v>2837.57</v>
      </c>
      <c r="U31" t="n">
        <v>0.66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213.5151893187761</v>
      </c>
      <c r="AB31" t="n">
        <v>292.1409016511631</v>
      </c>
      <c r="AC31" t="n">
        <v>264.2593840199928</v>
      </c>
      <c r="AD31" t="n">
        <v>213515.1893187761</v>
      </c>
      <c r="AE31" t="n">
        <v>292140.9016511631</v>
      </c>
      <c r="AF31" t="n">
        <v>4.021379405901015e-06</v>
      </c>
      <c r="AG31" t="n">
        <v>9.175347222222221</v>
      </c>
      <c r="AH31" t="n">
        <v>264259.3840199928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9.4625</v>
      </c>
      <c r="E32" t="n">
        <v>10.57</v>
      </c>
      <c r="F32" t="n">
        <v>8.02</v>
      </c>
      <c r="G32" t="n">
        <v>53.44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87.65000000000001</v>
      </c>
      <c r="Q32" t="n">
        <v>198.05</v>
      </c>
      <c r="R32" t="n">
        <v>32.43</v>
      </c>
      <c r="S32" t="n">
        <v>21.27</v>
      </c>
      <c r="T32" t="n">
        <v>2859.01</v>
      </c>
      <c r="U32" t="n">
        <v>0.66</v>
      </c>
      <c r="V32" t="n">
        <v>0.76</v>
      </c>
      <c r="W32" t="n">
        <v>0.12</v>
      </c>
      <c r="X32" t="n">
        <v>0.16</v>
      </c>
      <c r="Y32" t="n">
        <v>1</v>
      </c>
      <c r="Z32" t="n">
        <v>10</v>
      </c>
      <c r="AA32" t="n">
        <v>213.2663428327594</v>
      </c>
      <c r="AB32" t="n">
        <v>291.8004189106631</v>
      </c>
      <c r="AC32" t="n">
        <v>263.9513964743755</v>
      </c>
      <c r="AD32" t="n">
        <v>213266.3428327594</v>
      </c>
      <c r="AE32" t="n">
        <v>291800.4189106631</v>
      </c>
      <c r="AF32" t="n">
        <v>4.02244213830215e-06</v>
      </c>
      <c r="AG32" t="n">
        <v>9.175347222222221</v>
      </c>
      <c r="AH32" t="n">
        <v>263951.3964743755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9.463699999999999</v>
      </c>
      <c r="E33" t="n">
        <v>10.57</v>
      </c>
      <c r="F33" t="n">
        <v>8.02</v>
      </c>
      <c r="G33" t="n">
        <v>53.44</v>
      </c>
      <c r="H33" t="n">
        <v>0.96</v>
      </c>
      <c r="I33" t="n">
        <v>9</v>
      </c>
      <c r="J33" t="n">
        <v>161.35</v>
      </c>
      <c r="K33" t="n">
        <v>49.1</v>
      </c>
      <c r="L33" t="n">
        <v>8.75</v>
      </c>
      <c r="M33" t="n">
        <v>7</v>
      </c>
      <c r="N33" t="n">
        <v>28.5</v>
      </c>
      <c r="O33" t="n">
        <v>20133.66</v>
      </c>
      <c r="P33" t="n">
        <v>87.3</v>
      </c>
      <c r="Q33" t="n">
        <v>198.05</v>
      </c>
      <c r="R33" t="n">
        <v>32.35</v>
      </c>
      <c r="S33" t="n">
        <v>21.27</v>
      </c>
      <c r="T33" t="n">
        <v>2820.43</v>
      </c>
      <c r="U33" t="n">
        <v>0.66</v>
      </c>
      <c r="V33" t="n">
        <v>0.76</v>
      </c>
      <c r="W33" t="n">
        <v>0.12</v>
      </c>
      <c r="X33" t="n">
        <v>0.16</v>
      </c>
      <c r="Y33" t="n">
        <v>1</v>
      </c>
      <c r="Z33" t="n">
        <v>10</v>
      </c>
      <c r="AA33" t="n">
        <v>213.0560876918226</v>
      </c>
      <c r="AB33" t="n">
        <v>291.5127385510313</v>
      </c>
      <c r="AC33" t="n">
        <v>263.6911719245049</v>
      </c>
      <c r="AD33" t="n">
        <v>213056.0876918226</v>
      </c>
      <c r="AE33" t="n">
        <v>291512.7385510313</v>
      </c>
      <c r="AF33" t="n">
        <v>4.022952249854697e-06</v>
      </c>
      <c r="AG33" t="n">
        <v>9.175347222222221</v>
      </c>
      <c r="AH33" t="n">
        <v>263691.1719245049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9.520300000000001</v>
      </c>
      <c r="E34" t="n">
        <v>10.5</v>
      </c>
      <c r="F34" t="n">
        <v>7.98</v>
      </c>
      <c r="G34" t="n">
        <v>59.87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6</v>
      </c>
      <c r="N34" t="n">
        <v>28.61</v>
      </c>
      <c r="O34" t="n">
        <v>20177.64</v>
      </c>
      <c r="P34" t="n">
        <v>86.79000000000001</v>
      </c>
      <c r="Q34" t="n">
        <v>198.05</v>
      </c>
      <c r="R34" t="n">
        <v>31.2</v>
      </c>
      <c r="S34" t="n">
        <v>21.27</v>
      </c>
      <c r="T34" t="n">
        <v>2245.76</v>
      </c>
      <c r="U34" t="n">
        <v>0.68</v>
      </c>
      <c r="V34" t="n">
        <v>0.76</v>
      </c>
      <c r="W34" t="n">
        <v>0.12</v>
      </c>
      <c r="X34" t="n">
        <v>0.13</v>
      </c>
      <c r="Y34" t="n">
        <v>1</v>
      </c>
      <c r="Z34" t="n">
        <v>10</v>
      </c>
      <c r="AA34" t="n">
        <v>212.2424794770634</v>
      </c>
      <c r="AB34" t="n">
        <v>290.3995238977371</v>
      </c>
      <c r="AC34" t="n">
        <v>262.6842009153142</v>
      </c>
      <c r="AD34" t="n">
        <v>212242.4794770634</v>
      </c>
      <c r="AE34" t="n">
        <v>290399.5238977371</v>
      </c>
      <c r="AF34" t="n">
        <v>4.04701251141643e-06</v>
      </c>
      <c r="AG34" t="n">
        <v>9.114583333333334</v>
      </c>
      <c r="AH34" t="n">
        <v>262684.2009153142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9.5266</v>
      </c>
      <c r="E35" t="n">
        <v>10.5</v>
      </c>
      <c r="F35" t="n">
        <v>7.98</v>
      </c>
      <c r="G35" t="n">
        <v>59.82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86.63</v>
      </c>
      <c r="Q35" t="n">
        <v>198.08</v>
      </c>
      <c r="R35" t="n">
        <v>31.14</v>
      </c>
      <c r="S35" t="n">
        <v>21.27</v>
      </c>
      <c r="T35" t="n">
        <v>2219.07</v>
      </c>
      <c r="U35" t="n">
        <v>0.68</v>
      </c>
      <c r="V35" t="n">
        <v>0.76</v>
      </c>
      <c r="W35" t="n">
        <v>0.12</v>
      </c>
      <c r="X35" t="n">
        <v>0.12</v>
      </c>
      <c r="Y35" t="n">
        <v>1</v>
      </c>
      <c r="Z35" t="n">
        <v>10</v>
      </c>
      <c r="AA35" t="n">
        <v>212.1048574560352</v>
      </c>
      <c r="AB35" t="n">
        <v>290.2112233771114</v>
      </c>
      <c r="AC35" t="n">
        <v>262.5138715320955</v>
      </c>
      <c r="AD35" t="n">
        <v>212104.8574560352</v>
      </c>
      <c r="AE35" t="n">
        <v>290211.2233771114</v>
      </c>
      <c r="AF35" t="n">
        <v>4.049690597067294e-06</v>
      </c>
      <c r="AG35" t="n">
        <v>9.114583333333334</v>
      </c>
      <c r="AH35" t="n">
        <v>262513.8715320955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9.506</v>
      </c>
      <c r="E36" t="n">
        <v>10.52</v>
      </c>
      <c r="F36" t="n">
        <v>8</v>
      </c>
      <c r="G36" t="n">
        <v>59.99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6</v>
      </c>
      <c r="N36" t="n">
        <v>28.82</v>
      </c>
      <c r="O36" t="n">
        <v>20265.72</v>
      </c>
      <c r="P36" t="n">
        <v>86.69</v>
      </c>
      <c r="Q36" t="n">
        <v>198.05</v>
      </c>
      <c r="R36" t="n">
        <v>31.83</v>
      </c>
      <c r="S36" t="n">
        <v>21.27</v>
      </c>
      <c r="T36" t="n">
        <v>2561.89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212.3413019653324</v>
      </c>
      <c r="AB36" t="n">
        <v>290.5347371859273</v>
      </c>
      <c r="AC36" t="n">
        <v>262.8065096370526</v>
      </c>
      <c r="AD36" t="n">
        <v>212341.3019653324</v>
      </c>
      <c r="AE36" t="n">
        <v>290534.7371859273</v>
      </c>
      <c r="AF36" t="n">
        <v>4.040933682081928e-06</v>
      </c>
      <c r="AG36" t="n">
        <v>9.131944444444445</v>
      </c>
      <c r="AH36" t="n">
        <v>262806.5096370526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9.5047</v>
      </c>
      <c r="E37" t="n">
        <v>10.52</v>
      </c>
      <c r="F37" t="n">
        <v>8</v>
      </c>
      <c r="G37" t="n">
        <v>60</v>
      </c>
      <c r="H37" t="n">
        <v>1.06</v>
      </c>
      <c r="I37" t="n">
        <v>8</v>
      </c>
      <c r="J37" t="n">
        <v>162.78</v>
      </c>
      <c r="K37" t="n">
        <v>49.1</v>
      </c>
      <c r="L37" t="n">
        <v>9.75</v>
      </c>
      <c r="M37" t="n">
        <v>6</v>
      </c>
      <c r="N37" t="n">
        <v>28.93</v>
      </c>
      <c r="O37" t="n">
        <v>20309.81</v>
      </c>
      <c r="P37" t="n">
        <v>86.59</v>
      </c>
      <c r="Q37" t="n">
        <v>198.05</v>
      </c>
      <c r="R37" t="n">
        <v>31.88</v>
      </c>
      <c r="S37" t="n">
        <v>21.27</v>
      </c>
      <c r="T37" t="n">
        <v>2587.84</v>
      </c>
      <c r="U37" t="n">
        <v>0.67</v>
      </c>
      <c r="V37" t="n">
        <v>0.76</v>
      </c>
      <c r="W37" t="n">
        <v>0.12</v>
      </c>
      <c r="X37" t="n">
        <v>0.15</v>
      </c>
      <c r="Y37" t="n">
        <v>1</v>
      </c>
      <c r="Z37" t="n">
        <v>10</v>
      </c>
      <c r="AA37" t="n">
        <v>212.2936202754593</v>
      </c>
      <c r="AB37" t="n">
        <v>290.4694969942751</v>
      </c>
      <c r="AC37" t="n">
        <v>262.7474958777265</v>
      </c>
      <c r="AD37" t="n">
        <v>212293.6202754593</v>
      </c>
      <c r="AE37" t="n">
        <v>290469.4969942751</v>
      </c>
      <c r="AF37" t="n">
        <v>4.040381061233337e-06</v>
      </c>
      <c r="AG37" t="n">
        <v>9.131944444444445</v>
      </c>
      <c r="AH37" t="n">
        <v>262747.4958777265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9.5007</v>
      </c>
      <c r="E38" t="n">
        <v>10.53</v>
      </c>
      <c r="F38" t="n">
        <v>8</v>
      </c>
      <c r="G38" t="n">
        <v>60.04</v>
      </c>
      <c r="H38" t="n">
        <v>1.09</v>
      </c>
      <c r="I38" t="n">
        <v>8</v>
      </c>
      <c r="J38" t="n">
        <v>163.13</v>
      </c>
      <c r="K38" t="n">
        <v>49.1</v>
      </c>
      <c r="L38" t="n">
        <v>10</v>
      </c>
      <c r="M38" t="n">
        <v>6</v>
      </c>
      <c r="N38" t="n">
        <v>29.04</v>
      </c>
      <c r="O38" t="n">
        <v>20353.94</v>
      </c>
      <c r="P38" t="n">
        <v>86.04000000000001</v>
      </c>
      <c r="Q38" t="n">
        <v>198.06</v>
      </c>
      <c r="R38" t="n">
        <v>32.07</v>
      </c>
      <c r="S38" t="n">
        <v>21.27</v>
      </c>
      <c r="T38" t="n">
        <v>2684</v>
      </c>
      <c r="U38" t="n">
        <v>0.66</v>
      </c>
      <c r="V38" t="n">
        <v>0.76</v>
      </c>
      <c r="W38" t="n">
        <v>0.12</v>
      </c>
      <c r="X38" t="n">
        <v>0.15</v>
      </c>
      <c r="Y38" t="n">
        <v>1</v>
      </c>
      <c r="Z38" t="n">
        <v>10</v>
      </c>
      <c r="AA38" t="n">
        <v>212.0080327742687</v>
      </c>
      <c r="AB38" t="n">
        <v>290.078743575915</v>
      </c>
      <c r="AC38" t="n">
        <v>262.3940354171887</v>
      </c>
      <c r="AD38" t="n">
        <v>212008.0327742686</v>
      </c>
      <c r="AE38" t="n">
        <v>290078.743575915</v>
      </c>
      <c r="AF38" t="n">
        <v>4.038680689391519e-06</v>
      </c>
      <c r="AG38" t="n">
        <v>9.140625</v>
      </c>
      <c r="AH38" t="n">
        <v>262394.0354171887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9.563000000000001</v>
      </c>
      <c r="E39" t="n">
        <v>10.46</v>
      </c>
      <c r="F39" t="n">
        <v>7.97</v>
      </c>
      <c r="G39" t="n">
        <v>68.29000000000001</v>
      </c>
      <c r="H39" t="n">
        <v>1.11</v>
      </c>
      <c r="I39" t="n">
        <v>7</v>
      </c>
      <c r="J39" t="n">
        <v>163.49</v>
      </c>
      <c r="K39" t="n">
        <v>49.1</v>
      </c>
      <c r="L39" t="n">
        <v>10.25</v>
      </c>
      <c r="M39" t="n">
        <v>5</v>
      </c>
      <c r="N39" t="n">
        <v>29.15</v>
      </c>
      <c r="O39" t="n">
        <v>20398.1</v>
      </c>
      <c r="P39" t="n">
        <v>85.17</v>
      </c>
      <c r="Q39" t="n">
        <v>198.05</v>
      </c>
      <c r="R39" t="n">
        <v>30.84</v>
      </c>
      <c r="S39" t="n">
        <v>21.27</v>
      </c>
      <c r="T39" t="n">
        <v>2071.34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210.9831839278471</v>
      </c>
      <c r="AB39" t="n">
        <v>288.6765001711017</v>
      </c>
      <c r="AC39" t="n">
        <v>261.1256201548694</v>
      </c>
      <c r="AD39" t="n">
        <v>210983.1839278471</v>
      </c>
      <c r="AE39" t="n">
        <v>288676.5001711017</v>
      </c>
      <c r="AF39" t="n">
        <v>4.065163980827844e-06</v>
      </c>
      <c r="AG39" t="n">
        <v>9.079861111111111</v>
      </c>
      <c r="AH39" t="n">
        <v>261125.6201548693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9.5579</v>
      </c>
      <c r="E40" t="n">
        <v>10.46</v>
      </c>
      <c r="F40" t="n">
        <v>7.97</v>
      </c>
      <c r="G40" t="n">
        <v>68.33</v>
      </c>
      <c r="H40" t="n">
        <v>1.14</v>
      </c>
      <c r="I40" t="n">
        <v>7</v>
      </c>
      <c r="J40" t="n">
        <v>163.85</v>
      </c>
      <c r="K40" t="n">
        <v>49.1</v>
      </c>
      <c r="L40" t="n">
        <v>10.5</v>
      </c>
      <c r="M40" t="n">
        <v>5</v>
      </c>
      <c r="N40" t="n">
        <v>29.26</v>
      </c>
      <c r="O40" t="n">
        <v>20442.3</v>
      </c>
      <c r="P40" t="n">
        <v>85.28</v>
      </c>
      <c r="Q40" t="n">
        <v>198.05</v>
      </c>
      <c r="R40" t="n">
        <v>30.91</v>
      </c>
      <c r="S40" t="n">
        <v>21.27</v>
      </c>
      <c r="T40" t="n">
        <v>2107.82</v>
      </c>
      <c r="U40" t="n">
        <v>0.6899999999999999</v>
      </c>
      <c r="V40" t="n">
        <v>0.76</v>
      </c>
      <c r="W40" t="n">
        <v>0.12</v>
      </c>
      <c r="X40" t="n">
        <v>0.12</v>
      </c>
      <c r="Y40" t="n">
        <v>1</v>
      </c>
      <c r="Z40" t="n">
        <v>10</v>
      </c>
      <c r="AA40" t="n">
        <v>211.082439221066</v>
      </c>
      <c r="AB40" t="n">
        <v>288.8123056421181</v>
      </c>
      <c r="AC40" t="n">
        <v>261.2484645423362</v>
      </c>
      <c r="AD40" t="n">
        <v>211082.439221066</v>
      </c>
      <c r="AE40" t="n">
        <v>288812.3056421182</v>
      </c>
      <c r="AF40" t="n">
        <v>4.062996006729525e-06</v>
      </c>
      <c r="AG40" t="n">
        <v>9.079861111111111</v>
      </c>
      <c r="AH40" t="n">
        <v>261248.4645423362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9.581099999999999</v>
      </c>
      <c r="E41" t="n">
        <v>10.44</v>
      </c>
      <c r="F41" t="n">
        <v>7.95</v>
      </c>
      <c r="G41" t="n">
        <v>68.12</v>
      </c>
      <c r="H41" t="n">
        <v>1.16</v>
      </c>
      <c r="I41" t="n">
        <v>7</v>
      </c>
      <c r="J41" t="n">
        <v>164.21</v>
      </c>
      <c r="K41" t="n">
        <v>49.1</v>
      </c>
      <c r="L41" t="n">
        <v>10.75</v>
      </c>
      <c r="M41" t="n">
        <v>5</v>
      </c>
      <c r="N41" t="n">
        <v>29.36</v>
      </c>
      <c r="O41" t="n">
        <v>20486.54</v>
      </c>
      <c r="P41" t="n">
        <v>85</v>
      </c>
      <c r="Q41" t="n">
        <v>198.05</v>
      </c>
      <c r="R41" t="n">
        <v>30.13</v>
      </c>
      <c r="S41" t="n">
        <v>21.27</v>
      </c>
      <c r="T41" t="n">
        <v>1718.34</v>
      </c>
      <c r="U41" t="n">
        <v>0.71</v>
      </c>
      <c r="V41" t="n">
        <v>0.76</v>
      </c>
      <c r="W41" t="n">
        <v>0.12</v>
      </c>
      <c r="X41" t="n">
        <v>0.09</v>
      </c>
      <c r="Y41" t="n">
        <v>1</v>
      </c>
      <c r="Z41" t="n">
        <v>10</v>
      </c>
      <c r="AA41" t="n">
        <v>210.7064355336761</v>
      </c>
      <c r="AB41" t="n">
        <v>288.2978408089197</v>
      </c>
      <c r="AC41" t="n">
        <v>260.783099510762</v>
      </c>
      <c r="AD41" t="n">
        <v>210706.4355336761</v>
      </c>
      <c r="AE41" t="n">
        <v>288297.8408089196</v>
      </c>
      <c r="AF41" t="n">
        <v>4.072858163412073e-06</v>
      </c>
      <c r="AG41" t="n">
        <v>9.0625</v>
      </c>
      <c r="AH41" t="n">
        <v>260783.0995107621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9.5405</v>
      </c>
      <c r="E42" t="n">
        <v>10.48</v>
      </c>
      <c r="F42" t="n">
        <v>7.99</v>
      </c>
      <c r="G42" t="n">
        <v>68.5</v>
      </c>
      <c r="H42" t="n">
        <v>1.18</v>
      </c>
      <c r="I42" t="n">
        <v>7</v>
      </c>
      <c r="J42" t="n">
        <v>164.57</v>
      </c>
      <c r="K42" t="n">
        <v>49.1</v>
      </c>
      <c r="L42" t="n">
        <v>11</v>
      </c>
      <c r="M42" t="n">
        <v>5</v>
      </c>
      <c r="N42" t="n">
        <v>29.47</v>
      </c>
      <c r="O42" t="n">
        <v>20530.82</v>
      </c>
      <c r="P42" t="n">
        <v>85.34</v>
      </c>
      <c r="Q42" t="n">
        <v>198.05</v>
      </c>
      <c r="R42" t="n">
        <v>31.68</v>
      </c>
      <c r="S42" t="n">
        <v>21.27</v>
      </c>
      <c r="T42" t="n">
        <v>2490.65</v>
      </c>
      <c r="U42" t="n">
        <v>0.67</v>
      </c>
      <c r="V42" t="n">
        <v>0.76</v>
      </c>
      <c r="W42" t="n">
        <v>0.12</v>
      </c>
      <c r="X42" t="n">
        <v>0.14</v>
      </c>
      <c r="Y42" t="n">
        <v>1</v>
      </c>
      <c r="Z42" t="n">
        <v>10</v>
      </c>
      <c r="AA42" t="n">
        <v>211.2927655810786</v>
      </c>
      <c r="AB42" t="n">
        <v>289.1000834468314</v>
      </c>
      <c r="AC42" t="n">
        <v>261.5087772372664</v>
      </c>
      <c r="AD42" t="n">
        <v>211292.7655810786</v>
      </c>
      <c r="AE42" t="n">
        <v>289100.0834468314</v>
      </c>
      <c r="AF42" t="n">
        <v>4.055599389217614e-06</v>
      </c>
      <c r="AG42" t="n">
        <v>9.097222222222221</v>
      </c>
      <c r="AH42" t="n">
        <v>261508.7772372664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9.5534</v>
      </c>
      <c r="E43" t="n">
        <v>10.47</v>
      </c>
      <c r="F43" t="n">
        <v>7.98</v>
      </c>
      <c r="G43" t="n">
        <v>68.38</v>
      </c>
      <c r="H43" t="n">
        <v>1.21</v>
      </c>
      <c r="I43" t="n">
        <v>7</v>
      </c>
      <c r="J43" t="n">
        <v>164.93</v>
      </c>
      <c r="K43" t="n">
        <v>49.1</v>
      </c>
      <c r="L43" t="n">
        <v>11.25</v>
      </c>
      <c r="M43" t="n">
        <v>5</v>
      </c>
      <c r="N43" t="n">
        <v>29.58</v>
      </c>
      <c r="O43" t="n">
        <v>20575.13</v>
      </c>
      <c r="P43" t="n">
        <v>84.81999999999999</v>
      </c>
      <c r="Q43" t="n">
        <v>198.05</v>
      </c>
      <c r="R43" t="n">
        <v>31.25</v>
      </c>
      <c r="S43" t="n">
        <v>21.27</v>
      </c>
      <c r="T43" t="n">
        <v>2276.36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210.8781193705667</v>
      </c>
      <c r="AB43" t="n">
        <v>288.5327462087095</v>
      </c>
      <c r="AC43" t="n">
        <v>260.9955858688878</v>
      </c>
      <c r="AD43" t="n">
        <v>210878.1193705667</v>
      </c>
      <c r="AE43" t="n">
        <v>288532.7462087095</v>
      </c>
      <c r="AF43" t="n">
        <v>4.061083088407479e-06</v>
      </c>
      <c r="AG43" t="n">
        <v>9.088541666666666</v>
      </c>
      <c r="AH43" t="n">
        <v>260995.5858688878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9.5496</v>
      </c>
      <c r="E44" t="n">
        <v>10.47</v>
      </c>
      <c r="F44" t="n">
        <v>7.98</v>
      </c>
      <c r="G44" t="n">
        <v>68.41</v>
      </c>
      <c r="H44" t="n">
        <v>1.23</v>
      </c>
      <c r="I44" t="n">
        <v>7</v>
      </c>
      <c r="J44" t="n">
        <v>165.29</v>
      </c>
      <c r="K44" t="n">
        <v>49.1</v>
      </c>
      <c r="L44" t="n">
        <v>11.5</v>
      </c>
      <c r="M44" t="n">
        <v>5</v>
      </c>
      <c r="N44" t="n">
        <v>29.69</v>
      </c>
      <c r="O44" t="n">
        <v>20619.48</v>
      </c>
      <c r="P44" t="n">
        <v>84.54000000000001</v>
      </c>
      <c r="Q44" t="n">
        <v>198.05</v>
      </c>
      <c r="R44" t="n">
        <v>31.35</v>
      </c>
      <c r="S44" t="n">
        <v>21.27</v>
      </c>
      <c r="T44" t="n">
        <v>2329.9</v>
      </c>
      <c r="U44" t="n">
        <v>0.68</v>
      </c>
      <c r="V44" t="n">
        <v>0.76</v>
      </c>
      <c r="W44" t="n">
        <v>0.12</v>
      </c>
      <c r="X44" t="n">
        <v>0.13</v>
      </c>
      <c r="Y44" t="n">
        <v>1</v>
      </c>
      <c r="Z44" t="n">
        <v>10</v>
      </c>
      <c r="AA44" t="n">
        <v>210.7458289013445</v>
      </c>
      <c r="AB44" t="n">
        <v>288.3517405524762</v>
      </c>
      <c r="AC44" t="n">
        <v>260.8318551384423</v>
      </c>
      <c r="AD44" t="n">
        <v>210745.8289013445</v>
      </c>
      <c r="AE44" t="n">
        <v>288351.7405524762</v>
      </c>
      <c r="AF44" t="n">
        <v>4.059467735157751e-06</v>
      </c>
      <c r="AG44" t="n">
        <v>9.088541666666666</v>
      </c>
      <c r="AH44" t="n">
        <v>260831.8551384424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9.552899999999999</v>
      </c>
      <c r="E45" t="n">
        <v>10.47</v>
      </c>
      <c r="F45" t="n">
        <v>7.98</v>
      </c>
      <c r="G45" t="n">
        <v>68.38</v>
      </c>
      <c r="H45" t="n">
        <v>1.26</v>
      </c>
      <c r="I45" t="n">
        <v>7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84.12</v>
      </c>
      <c r="Q45" t="n">
        <v>198.05</v>
      </c>
      <c r="R45" t="n">
        <v>31.22</v>
      </c>
      <c r="S45" t="n">
        <v>21.27</v>
      </c>
      <c r="T45" t="n">
        <v>2260.57</v>
      </c>
      <c r="U45" t="n">
        <v>0.68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210.4829404989764</v>
      </c>
      <c r="AB45" t="n">
        <v>287.9920450425386</v>
      </c>
      <c r="AC45" t="n">
        <v>260.5064884631373</v>
      </c>
      <c r="AD45" t="n">
        <v>210482.9404989764</v>
      </c>
      <c r="AE45" t="n">
        <v>287992.0450425385</v>
      </c>
      <c r="AF45" t="n">
        <v>4.060870541927251e-06</v>
      </c>
      <c r="AG45" t="n">
        <v>9.088541666666666</v>
      </c>
      <c r="AH45" t="n">
        <v>260506.4884631372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9.605600000000001</v>
      </c>
      <c r="E46" t="n">
        <v>10.41</v>
      </c>
      <c r="F46" t="n">
        <v>7.95</v>
      </c>
      <c r="G46" t="n">
        <v>79.51000000000001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83.23999999999999</v>
      </c>
      <c r="Q46" t="n">
        <v>198.05</v>
      </c>
      <c r="R46" t="n">
        <v>30.32</v>
      </c>
      <c r="S46" t="n">
        <v>21.27</v>
      </c>
      <c r="T46" t="n">
        <v>1818.7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209.5349614152269</v>
      </c>
      <c r="AB46" t="n">
        <v>286.6949782382676</v>
      </c>
      <c r="AC46" t="n">
        <v>259.3332118942208</v>
      </c>
      <c r="AD46" t="n">
        <v>209534.9614152269</v>
      </c>
      <c r="AE46" t="n">
        <v>286694.9782382676</v>
      </c>
      <c r="AF46" t="n">
        <v>4.083272940943212e-06</v>
      </c>
      <c r="AG46" t="n">
        <v>9.036458333333334</v>
      </c>
      <c r="AH46" t="n">
        <v>259333.2118942208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9.626200000000001</v>
      </c>
      <c r="E47" t="n">
        <v>10.39</v>
      </c>
      <c r="F47" t="n">
        <v>7.93</v>
      </c>
      <c r="G47" t="n">
        <v>79.29000000000001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83.05</v>
      </c>
      <c r="Q47" t="n">
        <v>198.05</v>
      </c>
      <c r="R47" t="n">
        <v>29.56</v>
      </c>
      <c r="S47" t="n">
        <v>21.27</v>
      </c>
      <c r="T47" t="n">
        <v>1439.63</v>
      </c>
      <c r="U47" t="n">
        <v>0.72</v>
      </c>
      <c r="V47" t="n">
        <v>0.77</v>
      </c>
      <c r="W47" t="n">
        <v>0.12</v>
      </c>
      <c r="X47" t="n">
        <v>0.08</v>
      </c>
      <c r="Y47" t="n">
        <v>1</v>
      </c>
      <c r="Z47" t="n">
        <v>10</v>
      </c>
      <c r="AA47" t="n">
        <v>209.2334762746061</v>
      </c>
      <c r="AB47" t="n">
        <v>286.2824729682848</v>
      </c>
      <c r="AC47" t="n">
        <v>258.9600755482502</v>
      </c>
      <c r="AD47" t="n">
        <v>209233.4762746061</v>
      </c>
      <c r="AE47" t="n">
        <v>286282.4729682848</v>
      </c>
      <c r="AF47" t="n">
        <v>4.092029855928578e-06</v>
      </c>
      <c r="AG47" t="n">
        <v>9.019097222222221</v>
      </c>
      <c r="AH47" t="n">
        <v>258960.0755482503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9.5985</v>
      </c>
      <c r="E48" t="n">
        <v>10.42</v>
      </c>
      <c r="F48" t="n">
        <v>7.96</v>
      </c>
      <c r="G48" t="n">
        <v>79.59</v>
      </c>
      <c r="H48" t="n">
        <v>1.33</v>
      </c>
      <c r="I48" t="n">
        <v>6</v>
      </c>
      <c r="J48" t="n">
        <v>166.73</v>
      </c>
      <c r="K48" t="n">
        <v>49.1</v>
      </c>
      <c r="L48" t="n">
        <v>12.5</v>
      </c>
      <c r="M48" t="n">
        <v>4</v>
      </c>
      <c r="N48" t="n">
        <v>30.13</v>
      </c>
      <c r="O48" t="n">
        <v>20797.26</v>
      </c>
      <c r="P48" t="n">
        <v>83.40000000000001</v>
      </c>
      <c r="Q48" t="n">
        <v>198.05</v>
      </c>
      <c r="R48" t="n">
        <v>30.67</v>
      </c>
      <c r="S48" t="n">
        <v>21.27</v>
      </c>
      <c r="T48" t="n">
        <v>1994.85</v>
      </c>
      <c r="U48" t="n">
        <v>0.6899999999999999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209.7005910775819</v>
      </c>
      <c r="AB48" t="n">
        <v>286.9216000493665</v>
      </c>
      <c r="AC48" t="n">
        <v>259.5382052377342</v>
      </c>
      <c r="AD48" t="n">
        <v>209700.5910775819</v>
      </c>
      <c r="AE48" t="n">
        <v>286921.6000493665</v>
      </c>
      <c r="AF48" t="n">
        <v>4.080254780923984e-06</v>
      </c>
      <c r="AG48" t="n">
        <v>9.045138888888889</v>
      </c>
      <c r="AH48" t="n">
        <v>259538.2052377342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9.605399999999999</v>
      </c>
      <c r="E49" t="n">
        <v>10.41</v>
      </c>
      <c r="F49" t="n">
        <v>7.95</v>
      </c>
      <c r="G49" t="n">
        <v>79.51000000000001</v>
      </c>
      <c r="H49" t="n">
        <v>1.35</v>
      </c>
      <c r="I49" t="n">
        <v>6</v>
      </c>
      <c r="J49" t="n">
        <v>167.09</v>
      </c>
      <c r="K49" t="n">
        <v>49.1</v>
      </c>
      <c r="L49" t="n">
        <v>12.75</v>
      </c>
      <c r="M49" t="n">
        <v>4</v>
      </c>
      <c r="N49" t="n">
        <v>30.25</v>
      </c>
      <c r="O49" t="n">
        <v>20841.8</v>
      </c>
      <c r="P49" t="n">
        <v>83.27</v>
      </c>
      <c r="Q49" t="n">
        <v>198.05</v>
      </c>
      <c r="R49" t="n">
        <v>30.36</v>
      </c>
      <c r="S49" t="n">
        <v>21.27</v>
      </c>
      <c r="T49" t="n">
        <v>1838.71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209.5533569872177</v>
      </c>
      <c r="AB49" t="n">
        <v>286.7201478714207</v>
      </c>
      <c r="AC49" t="n">
        <v>259.3559793729116</v>
      </c>
      <c r="AD49" t="n">
        <v>209553.3569872176</v>
      </c>
      <c r="AE49" t="n">
        <v>286720.1478714207</v>
      </c>
      <c r="AF49" t="n">
        <v>4.083187922351121e-06</v>
      </c>
      <c r="AG49" t="n">
        <v>9.036458333333334</v>
      </c>
      <c r="AH49" t="n">
        <v>259355.9793729116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9.594099999999999</v>
      </c>
      <c r="E50" t="n">
        <v>10.42</v>
      </c>
      <c r="F50" t="n">
        <v>7.96</v>
      </c>
      <c r="G50" t="n">
        <v>79.63</v>
      </c>
      <c r="H50" t="n">
        <v>1.38</v>
      </c>
      <c r="I50" t="n">
        <v>6</v>
      </c>
      <c r="J50" t="n">
        <v>167.45</v>
      </c>
      <c r="K50" t="n">
        <v>49.1</v>
      </c>
      <c r="L50" t="n">
        <v>13</v>
      </c>
      <c r="M50" t="n">
        <v>4</v>
      </c>
      <c r="N50" t="n">
        <v>30.36</v>
      </c>
      <c r="O50" t="n">
        <v>20886.38</v>
      </c>
      <c r="P50" t="n">
        <v>83.39</v>
      </c>
      <c r="Q50" t="n">
        <v>198.06</v>
      </c>
      <c r="R50" t="n">
        <v>30.78</v>
      </c>
      <c r="S50" t="n">
        <v>21.27</v>
      </c>
      <c r="T50" t="n">
        <v>2048.38</v>
      </c>
      <c r="U50" t="n">
        <v>0.6899999999999999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209.7258093605946</v>
      </c>
      <c r="AB50" t="n">
        <v>286.9561048167366</v>
      </c>
      <c r="AC50" t="n">
        <v>259.5694169185343</v>
      </c>
      <c r="AD50" t="n">
        <v>209725.8093605945</v>
      </c>
      <c r="AE50" t="n">
        <v>286956.1048167366</v>
      </c>
      <c r="AF50" t="n">
        <v>4.078384371897983e-06</v>
      </c>
      <c r="AG50" t="n">
        <v>9.045138888888889</v>
      </c>
      <c r="AH50" t="n">
        <v>259569.4169185343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9.6</v>
      </c>
      <c r="E51" t="n">
        <v>10.42</v>
      </c>
      <c r="F51" t="n">
        <v>7.96</v>
      </c>
      <c r="G51" t="n">
        <v>79.56999999999999</v>
      </c>
      <c r="H51" t="n">
        <v>1.4</v>
      </c>
      <c r="I51" t="n">
        <v>6</v>
      </c>
      <c r="J51" t="n">
        <v>167.81</v>
      </c>
      <c r="K51" t="n">
        <v>49.1</v>
      </c>
      <c r="L51" t="n">
        <v>13.25</v>
      </c>
      <c r="M51" t="n">
        <v>4</v>
      </c>
      <c r="N51" t="n">
        <v>30.47</v>
      </c>
      <c r="O51" t="n">
        <v>20930.99</v>
      </c>
      <c r="P51" t="n">
        <v>82.95999999999999</v>
      </c>
      <c r="Q51" t="n">
        <v>198.05</v>
      </c>
      <c r="R51" t="n">
        <v>30.55</v>
      </c>
      <c r="S51" t="n">
        <v>21.27</v>
      </c>
      <c r="T51" t="n">
        <v>1930.74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209.4406436046246</v>
      </c>
      <c r="AB51" t="n">
        <v>286.5659284487935</v>
      </c>
      <c r="AC51" t="n">
        <v>259.2164784355315</v>
      </c>
      <c r="AD51" t="n">
        <v>209440.6436046246</v>
      </c>
      <c r="AE51" t="n">
        <v>286565.9284487935</v>
      </c>
      <c r="AF51" t="n">
        <v>4.080892420364666e-06</v>
      </c>
      <c r="AG51" t="n">
        <v>9.045138888888889</v>
      </c>
      <c r="AH51" t="n">
        <v>259216.4784355315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9.5992</v>
      </c>
      <c r="E52" t="n">
        <v>10.42</v>
      </c>
      <c r="F52" t="n">
        <v>7.96</v>
      </c>
      <c r="G52" t="n">
        <v>79.58</v>
      </c>
      <c r="H52" t="n">
        <v>1.42</v>
      </c>
      <c r="I52" t="n">
        <v>6</v>
      </c>
      <c r="J52" t="n">
        <v>168.18</v>
      </c>
      <c r="K52" t="n">
        <v>49.1</v>
      </c>
      <c r="L52" t="n">
        <v>13.5</v>
      </c>
      <c r="M52" t="n">
        <v>4</v>
      </c>
      <c r="N52" t="n">
        <v>30.58</v>
      </c>
      <c r="O52" t="n">
        <v>20975.64</v>
      </c>
      <c r="P52" t="n">
        <v>82.66</v>
      </c>
      <c r="Q52" t="n">
        <v>198.05</v>
      </c>
      <c r="R52" t="n">
        <v>30.48</v>
      </c>
      <c r="S52" t="n">
        <v>21.27</v>
      </c>
      <c r="T52" t="n">
        <v>1898.84</v>
      </c>
      <c r="U52" t="n">
        <v>0.7</v>
      </c>
      <c r="V52" t="n">
        <v>0.76</v>
      </c>
      <c r="W52" t="n">
        <v>0.12</v>
      </c>
      <c r="X52" t="n">
        <v>0.1</v>
      </c>
      <c r="Y52" t="n">
        <v>1</v>
      </c>
      <c r="Z52" t="n">
        <v>10</v>
      </c>
      <c r="AA52" t="n">
        <v>209.276160028538</v>
      </c>
      <c r="AB52" t="n">
        <v>286.3408747634886</v>
      </c>
      <c r="AC52" t="n">
        <v>259.0129035580873</v>
      </c>
      <c r="AD52" t="n">
        <v>209276.160028538</v>
      </c>
      <c r="AE52" t="n">
        <v>286340.8747634886</v>
      </c>
      <c r="AF52" t="n">
        <v>4.080552345996302e-06</v>
      </c>
      <c r="AG52" t="n">
        <v>9.045138888888889</v>
      </c>
      <c r="AH52" t="n">
        <v>259012.9035580872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9.618</v>
      </c>
      <c r="E53" t="n">
        <v>10.4</v>
      </c>
      <c r="F53" t="n">
        <v>7.94</v>
      </c>
      <c r="G53" t="n">
        <v>79.38</v>
      </c>
      <c r="H53" t="n">
        <v>1.45</v>
      </c>
      <c r="I53" t="n">
        <v>6</v>
      </c>
      <c r="J53" t="n">
        <v>168.54</v>
      </c>
      <c r="K53" t="n">
        <v>49.1</v>
      </c>
      <c r="L53" t="n">
        <v>13.75</v>
      </c>
      <c r="M53" t="n">
        <v>4</v>
      </c>
      <c r="N53" t="n">
        <v>30.69</v>
      </c>
      <c r="O53" t="n">
        <v>21020.34</v>
      </c>
      <c r="P53" t="n">
        <v>82.17</v>
      </c>
      <c r="Q53" t="n">
        <v>198.05</v>
      </c>
      <c r="R53" t="n">
        <v>29.81</v>
      </c>
      <c r="S53" t="n">
        <v>21.27</v>
      </c>
      <c r="T53" t="n">
        <v>1564.57</v>
      </c>
      <c r="U53" t="n">
        <v>0.71</v>
      </c>
      <c r="V53" t="n">
        <v>0.77</v>
      </c>
      <c r="W53" t="n">
        <v>0.12</v>
      </c>
      <c r="X53" t="n">
        <v>0.08</v>
      </c>
      <c r="Y53" t="n">
        <v>1</v>
      </c>
      <c r="Z53" t="n">
        <v>10</v>
      </c>
      <c r="AA53" t="n">
        <v>208.8177553983716</v>
      </c>
      <c r="AB53" t="n">
        <v>285.7136653251103</v>
      </c>
      <c r="AC53" t="n">
        <v>258.4455541082136</v>
      </c>
      <c r="AD53" t="n">
        <v>208817.7553983716</v>
      </c>
      <c r="AE53" t="n">
        <v>285713.6653251103</v>
      </c>
      <c r="AF53" t="n">
        <v>4.088544093652849e-06</v>
      </c>
      <c r="AG53" t="n">
        <v>9.027777777777779</v>
      </c>
      <c r="AH53" t="n">
        <v>258445.5541082136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9.599500000000001</v>
      </c>
      <c r="E54" t="n">
        <v>10.42</v>
      </c>
      <c r="F54" t="n">
        <v>7.96</v>
      </c>
      <c r="G54" t="n">
        <v>79.58</v>
      </c>
      <c r="H54" t="n">
        <v>1.47</v>
      </c>
      <c r="I54" t="n">
        <v>6</v>
      </c>
      <c r="J54" t="n">
        <v>168.9</v>
      </c>
      <c r="K54" t="n">
        <v>49.1</v>
      </c>
      <c r="L54" t="n">
        <v>14</v>
      </c>
      <c r="M54" t="n">
        <v>4</v>
      </c>
      <c r="N54" t="n">
        <v>30.81</v>
      </c>
      <c r="O54" t="n">
        <v>21065.06</v>
      </c>
      <c r="P54" t="n">
        <v>81.95</v>
      </c>
      <c r="Q54" t="n">
        <v>198.06</v>
      </c>
      <c r="R54" t="n">
        <v>30.62</v>
      </c>
      <c r="S54" t="n">
        <v>21.27</v>
      </c>
      <c r="T54" t="n">
        <v>1965.98</v>
      </c>
      <c r="U54" t="n">
        <v>0.6899999999999999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208.8715691594915</v>
      </c>
      <c r="AB54" t="n">
        <v>285.7872956871701</v>
      </c>
      <c r="AC54" t="n">
        <v>258.5121572918594</v>
      </c>
      <c r="AD54" t="n">
        <v>208871.5691594915</v>
      </c>
      <c r="AE54" t="n">
        <v>285787.2956871701</v>
      </c>
      <c r="AF54" t="n">
        <v>4.080679873884439e-06</v>
      </c>
      <c r="AG54" t="n">
        <v>9.045138888888889</v>
      </c>
      <c r="AH54" t="n">
        <v>258512.1572918593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9.5962</v>
      </c>
      <c r="E55" t="n">
        <v>10.42</v>
      </c>
      <c r="F55" t="n">
        <v>7.96</v>
      </c>
      <c r="G55" t="n">
        <v>79.61</v>
      </c>
      <c r="H55" t="n">
        <v>1.49</v>
      </c>
      <c r="I55" t="n">
        <v>6</v>
      </c>
      <c r="J55" t="n">
        <v>169.26</v>
      </c>
      <c r="K55" t="n">
        <v>49.1</v>
      </c>
      <c r="L55" t="n">
        <v>14.25</v>
      </c>
      <c r="M55" t="n">
        <v>4</v>
      </c>
      <c r="N55" t="n">
        <v>30.92</v>
      </c>
      <c r="O55" t="n">
        <v>21109.83</v>
      </c>
      <c r="P55" t="n">
        <v>81.48999999999999</v>
      </c>
      <c r="Q55" t="n">
        <v>198.05</v>
      </c>
      <c r="R55" t="n">
        <v>30.72</v>
      </c>
      <c r="S55" t="n">
        <v>21.27</v>
      </c>
      <c r="T55" t="n">
        <v>2016.06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208.6335830840565</v>
      </c>
      <c r="AB55" t="n">
        <v>285.4616726395554</v>
      </c>
      <c r="AC55" t="n">
        <v>258.2176112508941</v>
      </c>
      <c r="AD55" t="n">
        <v>208633.5830840565</v>
      </c>
      <c r="AE55" t="n">
        <v>285461.6726395555</v>
      </c>
      <c r="AF55" t="n">
        <v>4.079277067114937e-06</v>
      </c>
      <c r="AG55" t="n">
        <v>9.045138888888889</v>
      </c>
      <c r="AH55" t="n">
        <v>258217.6112508941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9.6432</v>
      </c>
      <c r="E56" t="n">
        <v>10.37</v>
      </c>
      <c r="F56" t="n">
        <v>7.94</v>
      </c>
      <c r="G56" t="n">
        <v>95.29000000000001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80.65000000000001</v>
      </c>
      <c r="Q56" t="n">
        <v>198.05</v>
      </c>
      <c r="R56" t="n">
        <v>30.04</v>
      </c>
      <c r="S56" t="n">
        <v>21.27</v>
      </c>
      <c r="T56" t="n">
        <v>1680.74</v>
      </c>
      <c r="U56" t="n">
        <v>0.71</v>
      </c>
      <c r="V56" t="n">
        <v>0.76</v>
      </c>
      <c r="W56" t="n">
        <v>0.12</v>
      </c>
      <c r="X56" t="n">
        <v>0.09</v>
      </c>
      <c r="Y56" t="n">
        <v>1</v>
      </c>
      <c r="Z56" t="n">
        <v>10</v>
      </c>
      <c r="AA56" t="n">
        <v>207.786261674893</v>
      </c>
      <c r="AB56" t="n">
        <v>284.3023301063563</v>
      </c>
      <c r="AC56" t="n">
        <v>257.1689147419156</v>
      </c>
      <c r="AD56" t="n">
        <v>207786.261674893</v>
      </c>
      <c r="AE56" t="n">
        <v>284302.3301063563</v>
      </c>
      <c r="AF56" t="n">
        <v>4.099256436256306e-06</v>
      </c>
      <c r="AG56" t="n">
        <v>9.001736111111111</v>
      </c>
      <c r="AH56" t="n">
        <v>257168.9147419156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9.6569</v>
      </c>
      <c r="E57" t="n">
        <v>10.36</v>
      </c>
      <c r="F57" t="n">
        <v>7.93</v>
      </c>
      <c r="G57" t="n">
        <v>95.11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80.52</v>
      </c>
      <c r="Q57" t="n">
        <v>198.06</v>
      </c>
      <c r="R57" t="n">
        <v>29.52</v>
      </c>
      <c r="S57" t="n">
        <v>21.27</v>
      </c>
      <c r="T57" t="n">
        <v>1423.9</v>
      </c>
      <c r="U57" t="n">
        <v>0.72</v>
      </c>
      <c r="V57" t="n">
        <v>0.77</v>
      </c>
      <c r="W57" t="n">
        <v>0.12</v>
      </c>
      <c r="X57" t="n">
        <v>0.07000000000000001</v>
      </c>
      <c r="Y57" t="n">
        <v>1</v>
      </c>
      <c r="Z57" t="n">
        <v>10</v>
      </c>
      <c r="AA57" t="n">
        <v>207.4245070218602</v>
      </c>
      <c r="AB57" t="n">
        <v>283.8073614305881</v>
      </c>
      <c r="AC57" t="n">
        <v>256.7211851818697</v>
      </c>
      <c r="AD57" t="n">
        <v>207424.5070218602</v>
      </c>
      <c r="AE57" t="n">
        <v>283807.3614305881</v>
      </c>
      <c r="AF57" t="n">
        <v>4.105080209814535e-06</v>
      </c>
      <c r="AG57" t="n">
        <v>8.993055555555555</v>
      </c>
      <c r="AH57" t="n">
        <v>256721.1851818697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9.651</v>
      </c>
      <c r="E58" t="n">
        <v>10.36</v>
      </c>
      <c r="F58" t="n">
        <v>7.93</v>
      </c>
      <c r="G58" t="n">
        <v>95.19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80.75</v>
      </c>
      <c r="Q58" t="n">
        <v>198.06</v>
      </c>
      <c r="R58" t="n">
        <v>29.66</v>
      </c>
      <c r="S58" t="n">
        <v>21.27</v>
      </c>
      <c r="T58" t="n">
        <v>1493.11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207.5940882418483</v>
      </c>
      <c r="AB58" t="n">
        <v>284.0393899371711</v>
      </c>
      <c r="AC58" t="n">
        <v>256.9310692134385</v>
      </c>
      <c r="AD58" t="n">
        <v>207594.0882418483</v>
      </c>
      <c r="AE58" t="n">
        <v>284039.3899371711</v>
      </c>
      <c r="AF58" t="n">
        <v>4.102572161347853e-06</v>
      </c>
      <c r="AG58" t="n">
        <v>8.993055555555555</v>
      </c>
      <c r="AH58" t="n">
        <v>256931.0692134385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9.6668</v>
      </c>
      <c r="E59" t="n">
        <v>10.34</v>
      </c>
      <c r="F59" t="n">
        <v>7.92</v>
      </c>
      <c r="G59" t="n">
        <v>94.98999999999999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80.56</v>
      </c>
      <c r="Q59" t="n">
        <v>198.05</v>
      </c>
      <c r="R59" t="n">
        <v>29.22</v>
      </c>
      <c r="S59" t="n">
        <v>21.27</v>
      </c>
      <c r="T59" t="n">
        <v>1271.78</v>
      </c>
      <c r="U59" t="n">
        <v>0.73</v>
      </c>
      <c r="V59" t="n">
        <v>0.77</v>
      </c>
      <c r="W59" t="n">
        <v>0.11</v>
      </c>
      <c r="X59" t="n">
        <v>0.06</v>
      </c>
      <c r="Y59" t="n">
        <v>1</v>
      </c>
      <c r="Z59" t="n">
        <v>10</v>
      </c>
      <c r="AA59" t="n">
        <v>207.3551631906346</v>
      </c>
      <c r="AB59" t="n">
        <v>283.7124821414714</v>
      </c>
      <c r="AC59" t="n">
        <v>256.6353610389423</v>
      </c>
      <c r="AD59" t="n">
        <v>207355.1631906346</v>
      </c>
      <c r="AE59" t="n">
        <v>283712.4821414714</v>
      </c>
      <c r="AF59" t="n">
        <v>4.109288630123037e-06</v>
      </c>
      <c r="AG59" t="n">
        <v>8.975694444444445</v>
      </c>
      <c r="AH59" t="n">
        <v>256635.3610389423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9.641400000000001</v>
      </c>
      <c r="E60" t="n">
        <v>10.37</v>
      </c>
      <c r="F60" t="n">
        <v>7.94</v>
      </c>
      <c r="G60" t="n">
        <v>95.31</v>
      </c>
      <c r="H60" t="n">
        <v>1.61</v>
      </c>
      <c r="I60" t="n">
        <v>5</v>
      </c>
      <c r="J60" t="n">
        <v>171.08</v>
      </c>
      <c r="K60" t="n">
        <v>49.1</v>
      </c>
      <c r="L60" t="n">
        <v>15.5</v>
      </c>
      <c r="M60" t="n">
        <v>3</v>
      </c>
      <c r="N60" t="n">
        <v>31.49</v>
      </c>
      <c r="O60" t="n">
        <v>21334.25</v>
      </c>
      <c r="P60" t="n">
        <v>80.66</v>
      </c>
      <c r="Q60" t="n">
        <v>198.05</v>
      </c>
      <c r="R60" t="n">
        <v>30.13</v>
      </c>
      <c r="S60" t="n">
        <v>21.27</v>
      </c>
      <c r="T60" t="n">
        <v>1728.57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207.8041236615193</v>
      </c>
      <c r="AB60" t="n">
        <v>284.3267696644735</v>
      </c>
      <c r="AC60" t="n">
        <v>257.1910218229072</v>
      </c>
      <c r="AD60" t="n">
        <v>207804.1236615193</v>
      </c>
      <c r="AE60" t="n">
        <v>284326.7696644735</v>
      </c>
      <c r="AF60" t="n">
        <v>4.098491268927489e-06</v>
      </c>
      <c r="AG60" t="n">
        <v>9.001736111111111</v>
      </c>
      <c r="AH60" t="n">
        <v>257191.0218229072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9.651</v>
      </c>
      <c r="E61" t="n">
        <v>10.36</v>
      </c>
      <c r="F61" t="n">
        <v>7.93</v>
      </c>
      <c r="G61" t="n">
        <v>95.19</v>
      </c>
      <c r="H61" t="n">
        <v>1.63</v>
      </c>
      <c r="I61" t="n">
        <v>5</v>
      </c>
      <c r="J61" t="n">
        <v>171.45</v>
      </c>
      <c r="K61" t="n">
        <v>49.1</v>
      </c>
      <c r="L61" t="n">
        <v>15.75</v>
      </c>
      <c r="M61" t="n">
        <v>3</v>
      </c>
      <c r="N61" t="n">
        <v>31.6</v>
      </c>
      <c r="O61" t="n">
        <v>21379.25</v>
      </c>
      <c r="P61" t="n">
        <v>80.42</v>
      </c>
      <c r="Q61" t="n">
        <v>198.05</v>
      </c>
      <c r="R61" t="n">
        <v>29.78</v>
      </c>
      <c r="S61" t="n">
        <v>21.27</v>
      </c>
      <c r="T61" t="n">
        <v>1551.84</v>
      </c>
      <c r="U61" t="n">
        <v>0.71</v>
      </c>
      <c r="V61" t="n">
        <v>0.77</v>
      </c>
      <c r="W61" t="n">
        <v>0.12</v>
      </c>
      <c r="X61" t="n">
        <v>0.08</v>
      </c>
      <c r="Y61" t="n">
        <v>1</v>
      </c>
      <c r="Z61" t="n">
        <v>10</v>
      </c>
      <c r="AA61" t="n">
        <v>207.4080094596396</v>
      </c>
      <c r="AB61" t="n">
        <v>283.7847887381367</v>
      </c>
      <c r="AC61" t="n">
        <v>256.7007667955049</v>
      </c>
      <c r="AD61" t="n">
        <v>207408.0094596396</v>
      </c>
      <c r="AE61" t="n">
        <v>283784.7887381368</v>
      </c>
      <c r="AF61" t="n">
        <v>4.102572161347853e-06</v>
      </c>
      <c r="AG61" t="n">
        <v>8.993055555555555</v>
      </c>
      <c r="AH61" t="n">
        <v>256700.7667955049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9.645</v>
      </c>
      <c r="E62" t="n">
        <v>10.37</v>
      </c>
      <c r="F62" t="n">
        <v>7.94</v>
      </c>
      <c r="G62" t="n">
        <v>95.27</v>
      </c>
      <c r="H62" t="n">
        <v>1.65</v>
      </c>
      <c r="I62" t="n">
        <v>5</v>
      </c>
      <c r="J62" t="n">
        <v>171.81</v>
      </c>
      <c r="K62" t="n">
        <v>49.1</v>
      </c>
      <c r="L62" t="n">
        <v>16</v>
      </c>
      <c r="M62" t="n">
        <v>3</v>
      </c>
      <c r="N62" t="n">
        <v>31.72</v>
      </c>
      <c r="O62" t="n">
        <v>21424.29</v>
      </c>
      <c r="P62" t="n">
        <v>80.51000000000001</v>
      </c>
      <c r="Q62" t="n">
        <v>198.05</v>
      </c>
      <c r="R62" t="n">
        <v>29.97</v>
      </c>
      <c r="S62" t="n">
        <v>21.27</v>
      </c>
      <c r="T62" t="n">
        <v>1647.96</v>
      </c>
      <c r="U62" t="n">
        <v>0.71</v>
      </c>
      <c r="V62" t="n">
        <v>0.76</v>
      </c>
      <c r="W62" t="n">
        <v>0.12</v>
      </c>
      <c r="X62" t="n">
        <v>0.09</v>
      </c>
      <c r="Y62" t="n">
        <v>1</v>
      </c>
      <c r="Z62" t="n">
        <v>10</v>
      </c>
      <c r="AA62" t="n">
        <v>207.6950569914754</v>
      </c>
      <c r="AB62" t="n">
        <v>284.1775398348377</v>
      </c>
      <c r="AC62" t="n">
        <v>257.0560342787664</v>
      </c>
      <c r="AD62" t="n">
        <v>207695.0569914754</v>
      </c>
      <c r="AE62" t="n">
        <v>284177.5398348377</v>
      </c>
      <c r="AF62" t="n">
        <v>4.100021603585125e-06</v>
      </c>
      <c r="AG62" t="n">
        <v>9.001736111111111</v>
      </c>
      <c r="AH62" t="n">
        <v>257056.0342787664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9.6525</v>
      </c>
      <c r="E63" t="n">
        <v>10.36</v>
      </c>
      <c r="F63" t="n">
        <v>7.93</v>
      </c>
      <c r="G63" t="n">
        <v>95.17</v>
      </c>
      <c r="H63" t="n">
        <v>1.67</v>
      </c>
      <c r="I63" t="n">
        <v>5</v>
      </c>
      <c r="J63" t="n">
        <v>172.18</v>
      </c>
      <c r="K63" t="n">
        <v>49.1</v>
      </c>
      <c r="L63" t="n">
        <v>16.25</v>
      </c>
      <c r="M63" t="n">
        <v>3</v>
      </c>
      <c r="N63" t="n">
        <v>31.83</v>
      </c>
      <c r="O63" t="n">
        <v>21469.36</v>
      </c>
      <c r="P63" t="n">
        <v>80.43000000000001</v>
      </c>
      <c r="Q63" t="n">
        <v>198.05</v>
      </c>
      <c r="R63" t="n">
        <v>29.66</v>
      </c>
      <c r="S63" t="n">
        <v>21.27</v>
      </c>
      <c r="T63" t="n">
        <v>1491.92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207.4035099619828</v>
      </c>
      <c r="AB63" t="n">
        <v>283.7786323269389</v>
      </c>
      <c r="AC63" t="n">
        <v>256.6951979435512</v>
      </c>
      <c r="AD63" t="n">
        <v>207403.5099619828</v>
      </c>
      <c r="AE63" t="n">
        <v>283778.6323269389</v>
      </c>
      <c r="AF63" t="n">
        <v>4.103209800788535e-06</v>
      </c>
      <c r="AG63" t="n">
        <v>8.993055555555555</v>
      </c>
      <c r="AH63" t="n">
        <v>256695.1979435512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9.6595</v>
      </c>
      <c r="E64" t="n">
        <v>10.35</v>
      </c>
      <c r="F64" t="n">
        <v>7.92</v>
      </c>
      <c r="G64" t="n">
        <v>95.08</v>
      </c>
      <c r="H64" t="n">
        <v>1.7</v>
      </c>
      <c r="I64" t="n">
        <v>5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80.06</v>
      </c>
      <c r="Q64" t="n">
        <v>198.05</v>
      </c>
      <c r="R64" t="n">
        <v>29.41</v>
      </c>
      <c r="S64" t="n">
        <v>21.27</v>
      </c>
      <c r="T64" t="n">
        <v>1370.09</v>
      </c>
      <c r="U64" t="n">
        <v>0.72</v>
      </c>
      <c r="V64" t="n">
        <v>0.77</v>
      </c>
      <c r="W64" t="n">
        <v>0.12</v>
      </c>
      <c r="X64" t="n">
        <v>0.07000000000000001</v>
      </c>
      <c r="Y64" t="n">
        <v>1</v>
      </c>
      <c r="Z64" t="n">
        <v>10</v>
      </c>
      <c r="AA64" t="n">
        <v>207.1227332589121</v>
      </c>
      <c r="AB64" t="n">
        <v>283.3944612548038</v>
      </c>
      <c r="AC64" t="n">
        <v>256.3476916193531</v>
      </c>
      <c r="AD64" t="n">
        <v>207122.7332589121</v>
      </c>
      <c r="AE64" t="n">
        <v>283394.4612548038</v>
      </c>
      <c r="AF64" t="n">
        <v>4.106185451511718e-06</v>
      </c>
      <c r="AG64" t="n">
        <v>8.984375</v>
      </c>
      <c r="AH64" t="n">
        <v>256347.6916193531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9.6523</v>
      </c>
      <c r="E65" t="n">
        <v>10.36</v>
      </c>
      <c r="F65" t="n">
        <v>7.93</v>
      </c>
      <c r="G65" t="n">
        <v>95.17</v>
      </c>
      <c r="H65" t="n">
        <v>1.72</v>
      </c>
      <c r="I65" t="n">
        <v>5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79.76000000000001</v>
      </c>
      <c r="Q65" t="n">
        <v>198.05</v>
      </c>
      <c r="R65" t="n">
        <v>29.77</v>
      </c>
      <c r="S65" t="n">
        <v>21.27</v>
      </c>
      <c r="T65" t="n">
        <v>1549.95</v>
      </c>
      <c r="U65" t="n">
        <v>0.71</v>
      </c>
      <c r="V65" t="n">
        <v>0.77</v>
      </c>
      <c r="W65" t="n">
        <v>0.11</v>
      </c>
      <c r="X65" t="n">
        <v>0.08</v>
      </c>
      <c r="Y65" t="n">
        <v>1</v>
      </c>
      <c r="Z65" t="n">
        <v>10</v>
      </c>
      <c r="AA65" t="n">
        <v>207.0271161137267</v>
      </c>
      <c r="AB65" t="n">
        <v>283.2636336584306</v>
      </c>
      <c r="AC65" t="n">
        <v>256.22935002516</v>
      </c>
      <c r="AD65" t="n">
        <v>207027.1161137267</v>
      </c>
      <c r="AE65" t="n">
        <v>283263.6336584306</v>
      </c>
      <c r="AF65" t="n">
        <v>4.103124782196444e-06</v>
      </c>
      <c r="AG65" t="n">
        <v>8.993055555555555</v>
      </c>
      <c r="AH65" t="n">
        <v>256229.35002516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9.639099999999999</v>
      </c>
      <c r="E66" t="n">
        <v>10.37</v>
      </c>
      <c r="F66" t="n">
        <v>7.95</v>
      </c>
      <c r="G66" t="n">
        <v>95.34</v>
      </c>
      <c r="H66" t="n">
        <v>1.74</v>
      </c>
      <c r="I66" t="n">
        <v>5</v>
      </c>
      <c r="J66" t="n">
        <v>173.28</v>
      </c>
      <c r="K66" t="n">
        <v>49.1</v>
      </c>
      <c r="L66" t="n">
        <v>17</v>
      </c>
      <c r="M66" t="n">
        <v>3</v>
      </c>
      <c r="N66" t="n">
        <v>32.18</v>
      </c>
      <c r="O66" t="n">
        <v>21604.83</v>
      </c>
      <c r="P66" t="n">
        <v>79.73999999999999</v>
      </c>
      <c r="Q66" t="n">
        <v>198.05</v>
      </c>
      <c r="R66" t="n">
        <v>30.17</v>
      </c>
      <c r="S66" t="n">
        <v>21.27</v>
      </c>
      <c r="T66" t="n">
        <v>1745.95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  <c r="AA66" t="n">
        <v>207.3254468608196</v>
      </c>
      <c r="AB66" t="n">
        <v>283.6718229480265</v>
      </c>
      <c r="AC66" t="n">
        <v>256.5985823018542</v>
      </c>
      <c r="AD66" t="n">
        <v>207325.4468608196</v>
      </c>
      <c r="AE66" t="n">
        <v>283671.8229480265</v>
      </c>
      <c r="AF66" t="n">
        <v>4.097513555118442e-06</v>
      </c>
      <c r="AG66" t="n">
        <v>9.001736111111111</v>
      </c>
      <c r="AH66" t="n">
        <v>256598.5823018542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9.646000000000001</v>
      </c>
      <c r="E67" t="n">
        <v>10.37</v>
      </c>
      <c r="F67" t="n">
        <v>7.94</v>
      </c>
      <c r="G67" t="n">
        <v>95.25</v>
      </c>
      <c r="H67" t="n">
        <v>1.76</v>
      </c>
      <c r="I67" t="n">
        <v>5</v>
      </c>
      <c r="J67" t="n">
        <v>173.64</v>
      </c>
      <c r="K67" t="n">
        <v>49.1</v>
      </c>
      <c r="L67" t="n">
        <v>17.25</v>
      </c>
      <c r="M67" t="n">
        <v>3</v>
      </c>
      <c r="N67" t="n">
        <v>32.3</v>
      </c>
      <c r="O67" t="n">
        <v>21650.07</v>
      </c>
      <c r="P67" t="n">
        <v>79.19</v>
      </c>
      <c r="Q67" t="n">
        <v>198.05</v>
      </c>
      <c r="R67" t="n">
        <v>29.93</v>
      </c>
      <c r="S67" t="n">
        <v>21.27</v>
      </c>
      <c r="T67" t="n">
        <v>1630.07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  <c r="AA67" t="n">
        <v>206.9435811719732</v>
      </c>
      <c r="AB67" t="n">
        <v>283.149337465822</v>
      </c>
      <c r="AC67" t="n">
        <v>256.1259621007582</v>
      </c>
      <c r="AD67" t="n">
        <v>206943.5811719733</v>
      </c>
      <c r="AE67" t="n">
        <v>283149.337465822</v>
      </c>
      <c r="AF67" t="n">
        <v>4.10044669654558e-06</v>
      </c>
      <c r="AG67" t="n">
        <v>9.001736111111111</v>
      </c>
      <c r="AH67" t="n">
        <v>256125.9621007582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9.643700000000001</v>
      </c>
      <c r="E68" t="n">
        <v>10.37</v>
      </c>
      <c r="F68" t="n">
        <v>7.94</v>
      </c>
      <c r="G68" t="n">
        <v>95.28</v>
      </c>
      <c r="H68" t="n">
        <v>1.78</v>
      </c>
      <c r="I68" t="n">
        <v>5</v>
      </c>
      <c r="J68" t="n">
        <v>174.01</v>
      </c>
      <c r="K68" t="n">
        <v>49.1</v>
      </c>
      <c r="L68" t="n">
        <v>17.5</v>
      </c>
      <c r="M68" t="n">
        <v>3</v>
      </c>
      <c r="N68" t="n">
        <v>32.42</v>
      </c>
      <c r="O68" t="n">
        <v>21695.35</v>
      </c>
      <c r="P68" t="n">
        <v>78.65000000000001</v>
      </c>
      <c r="Q68" t="n">
        <v>198.05</v>
      </c>
      <c r="R68" t="n">
        <v>29.98</v>
      </c>
      <c r="S68" t="n">
        <v>21.27</v>
      </c>
      <c r="T68" t="n">
        <v>1650.66</v>
      </c>
      <c r="U68" t="n">
        <v>0.71</v>
      </c>
      <c r="V68" t="n">
        <v>0.76</v>
      </c>
      <c r="W68" t="n">
        <v>0.12</v>
      </c>
      <c r="X68" t="n">
        <v>0.09</v>
      </c>
      <c r="Y68" t="n">
        <v>1</v>
      </c>
      <c r="Z68" t="n">
        <v>10</v>
      </c>
      <c r="AA68" t="n">
        <v>206.6542648314072</v>
      </c>
      <c r="AB68" t="n">
        <v>282.7534820849235</v>
      </c>
      <c r="AC68" t="n">
        <v>255.767886601826</v>
      </c>
      <c r="AD68" t="n">
        <v>206654.2648314072</v>
      </c>
      <c r="AE68" t="n">
        <v>282753.4820849235</v>
      </c>
      <c r="AF68" t="n">
        <v>4.099468982736535e-06</v>
      </c>
      <c r="AG68" t="n">
        <v>9.001736111111111</v>
      </c>
      <c r="AH68" t="n">
        <v>255767.886601826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9.6523</v>
      </c>
      <c r="E69" t="n">
        <v>10.36</v>
      </c>
      <c r="F69" t="n">
        <v>7.93</v>
      </c>
      <c r="G69" t="n">
        <v>95.17</v>
      </c>
      <c r="H69" t="n">
        <v>1.8</v>
      </c>
      <c r="I69" t="n">
        <v>5</v>
      </c>
      <c r="J69" t="n">
        <v>174.38</v>
      </c>
      <c r="K69" t="n">
        <v>49.1</v>
      </c>
      <c r="L69" t="n">
        <v>17.75</v>
      </c>
      <c r="M69" t="n">
        <v>3</v>
      </c>
      <c r="N69" t="n">
        <v>32.53</v>
      </c>
      <c r="O69" t="n">
        <v>21740.66</v>
      </c>
      <c r="P69" t="n">
        <v>77.95</v>
      </c>
      <c r="Q69" t="n">
        <v>198.05</v>
      </c>
      <c r="R69" t="n">
        <v>29.68</v>
      </c>
      <c r="S69" t="n">
        <v>21.27</v>
      </c>
      <c r="T69" t="n">
        <v>1503.84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206.0066396463361</v>
      </c>
      <c r="AB69" t="n">
        <v>281.867372735503</v>
      </c>
      <c r="AC69" t="n">
        <v>254.9663462850517</v>
      </c>
      <c r="AD69" t="n">
        <v>206006.6396463361</v>
      </c>
      <c r="AE69" t="n">
        <v>281867.372735503</v>
      </c>
      <c r="AF69" t="n">
        <v>4.103124782196444e-06</v>
      </c>
      <c r="AG69" t="n">
        <v>8.993055555555555</v>
      </c>
      <c r="AH69" t="n">
        <v>254966.3462850517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9.651</v>
      </c>
      <c r="E70" t="n">
        <v>10.36</v>
      </c>
      <c r="F70" t="n">
        <v>7.93</v>
      </c>
      <c r="G70" t="n">
        <v>95.19</v>
      </c>
      <c r="H70" t="n">
        <v>1.83</v>
      </c>
      <c r="I70" t="n">
        <v>5</v>
      </c>
      <c r="J70" t="n">
        <v>174.75</v>
      </c>
      <c r="K70" t="n">
        <v>49.1</v>
      </c>
      <c r="L70" t="n">
        <v>18</v>
      </c>
      <c r="M70" t="n">
        <v>3</v>
      </c>
      <c r="N70" t="n">
        <v>32.65</v>
      </c>
      <c r="O70" t="n">
        <v>21786.02</v>
      </c>
      <c r="P70" t="n">
        <v>77.36</v>
      </c>
      <c r="Q70" t="n">
        <v>198.05</v>
      </c>
      <c r="R70" t="n">
        <v>29.79</v>
      </c>
      <c r="S70" t="n">
        <v>21.27</v>
      </c>
      <c r="T70" t="n">
        <v>1556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205.6825516609769</v>
      </c>
      <c r="AB70" t="n">
        <v>281.423941256182</v>
      </c>
      <c r="AC70" t="n">
        <v>254.5652352837569</v>
      </c>
      <c r="AD70" t="n">
        <v>205682.551660977</v>
      </c>
      <c r="AE70" t="n">
        <v>281423.941256182</v>
      </c>
      <c r="AF70" t="n">
        <v>4.102572161347853e-06</v>
      </c>
      <c r="AG70" t="n">
        <v>8.993055555555555</v>
      </c>
      <c r="AH70" t="n">
        <v>254565.2352837569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9.699299999999999</v>
      </c>
      <c r="E71" t="n">
        <v>10.31</v>
      </c>
      <c r="F71" t="n">
        <v>7.91</v>
      </c>
      <c r="G71" t="n">
        <v>118.67</v>
      </c>
      <c r="H71" t="n">
        <v>1.85</v>
      </c>
      <c r="I71" t="n">
        <v>4</v>
      </c>
      <c r="J71" t="n">
        <v>175.11</v>
      </c>
      <c r="K71" t="n">
        <v>49.1</v>
      </c>
      <c r="L71" t="n">
        <v>18.25</v>
      </c>
      <c r="M71" t="n">
        <v>2</v>
      </c>
      <c r="N71" t="n">
        <v>32.77</v>
      </c>
      <c r="O71" t="n">
        <v>21831.41</v>
      </c>
      <c r="P71" t="n">
        <v>76.40000000000001</v>
      </c>
      <c r="Q71" t="n">
        <v>198.05</v>
      </c>
      <c r="R71" t="n">
        <v>29.09</v>
      </c>
      <c r="S71" t="n">
        <v>21.27</v>
      </c>
      <c r="T71" t="n">
        <v>1210.58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204.7777641721018</v>
      </c>
      <c r="AB71" t="n">
        <v>280.1859710974968</v>
      </c>
      <c r="AC71" t="n">
        <v>253.4454152595142</v>
      </c>
      <c r="AD71" t="n">
        <v>204777.7641721018</v>
      </c>
      <c r="AE71" t="n">
        <v>280185.9710974968</v>
      </c>
      <c r="AF71" t="n">
        <v>4.123104151337813e-06</v>
      </c>
      <c r="AG71" t="n">
        <v>8.949652777777779</v>
      </c>
      <c r="AH71" t="n">
        <v>253445.4152595142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9.6972</v>
      </c>
      <c r="E72" t="n">
        <v>10.31</v>
      </c>
      <c r="F72" t="n">
        <v>7.91</v>
      </c>
      <c r="G72" t="n">
        <v>118.7</v>
      </c>
      <c r="H72" t="n">
        <v>1.87</v>
      </c>
      <c r="I72" t="n">
        <v>4</v>
      </c>
      <c r="J72" t="n">
        <v>175.48</v>
      </c>
      <c r="K72" t="n">
        <v>49.1</v>
      </c>
      <c r="L72" t="n">
        <v>18.5</v>
      </c>
      <c r="M72" t="n">
        <v>2</v>
      </c>
      <c r="N72" t="n">
        <v>32.89</v>
      </c>
      <c r="O72" t="n">
        <v>21876.85</v>
      </c>
      <c r="P72" t="n">
        <v>76.48999999999999</v>
      </c>
      <c r="Q72" t="n">
        <v>198.05</v>
      </c>
      <c r="R72" t="n">
        <v>29.17</v>
      </c>
      <c r="S72" t="n">
        <v>21.27</v>
      </c>
      <c r="T72" t="n">
        <v>1251.66</v>
      </c>
      <c r="U72" t="n">
        <v>0.73</v>
      </c>
      <c r="V72" t="n">
        <v>0.77</v>
      </c>
      <c r="W72" t="n">
        <v>0.11</v>
      </c>
      <c r="X72" t="n">
        <v>0.06</v>
      </c>
      <c r="Y72" t="n">
        <v>1</v>
      </c>
      <c r="Z72" t="n">
        <v>10</v>
      </c>
      <c r="AA72" t="n">
        <v>204.8418284522492</v>
      </c>
      <c r="AB72" t="n">
        <v>280.273626671911</v>
      </c>
      <c r="AC72" t="n">
        <v>253.5247051089317</v>
      </c>
      <c r="AD72" t="n">
        <v>204841.8284522492</v>
      </c>
      <c r="AE72" t="n">
        <v>280273.626671911</v>
      </c>
      <c r="AF72" t="n">
        <v>4.122211456120858e-06</v>
      </c>
      <c r="AG72" t="n">
        <v>8.949652777777779</v>
      </c>
      <c r="AH72" t="n">
        <v>253524.7051089317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9.6975</v>
      </c>
      <c r="E73" t="n">
        <v>10.31</v>
      </c>
      <c r="F73" t="n">
        <v>7.91</v>
      </c>
      <c r="G73" t="n">
        <v>118.7</v>
      </c>
      <c r="H73" t="n">
        <v>1.89</v>
      </c>
      <c r="I73" t="n">
        <v>4</v>
      </c>
      <c r="J73" t="n">
        <v>175.85</v>
      </c>
      <c r="K73" t="n">
        <v>49.1</v>
      </c>
      <c r="L73" t="n">
        <v>18.75</v>
      </c>
      <c r="M73" t="n">
        <v>2</v>
      </c>
      <c r="N73" t="n">
        <v>33.01</v>
      </c>
      <c r="O73" t="n">
        <v>21922.32</v>
      </c>
      <c r="P73" t="n">
        <v>76.56</v>
      </c>
      <c r="Q73" t="n">
        <v>198.05</v>
      </c>
      <c r="R73" t="n">
        <v>29.11</v>
      </c>
      <c r="S73" t="n">
        <v>21.27</v>
      </c>
      <c r="T73" t="n">
        <v>1222.32</v>
      </c>
      <c r="U73" t="n">
        <v>0.73</v>
      </c>
      <c r="V73" t="n">
        <v>0.77</v>
      </c>
      <c r="W73" t="n">
        <v>0.12</v>
      </c>
      <c r="X73" t="n">
        <v>0.06</v>
      </c>
      <c r="Y73" t="n">
        <v>1</v>
      </c>
      <c r="Z73" t="n">
        <v>10</v>
      </c>
      <c r="AA73" t="n">
        <v>204.8791717630642</v>
      </c>
      <c r="AB73" t="n">
        <v>280.3247214372387</v>
      </c>
      <c r="AC73" t="n">
        <v>253.5709234615686</v>
      </c>
      <c r="AD73" t="n">
        <v>204879.1717630642</v>
      </c>
      <c r="AE73" t="n">
        <v>280324.7214372387</v>
      </c>
      <c r="AF73" t="n">
        <v>4.122338984008994e-06</v>
      </c>
      <c r="AG73" t="n">
        <v>8.949652777777779</v>
      </c>
      <c r="AH73" t="n">
        <v>253570.9234615685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9.710599999999999</v>
      </c>
      <c r="E74" t="n">
        <v>10.3</v>
      </c>
      <c r="F74" t="n">
        <v>7.9</v>
      </c>
      <c r="G74" t="n">
        <v>118.49</v>
      </c>
      <c r="H74" t="n">
        <v>1.91</v>
      </c>
      <c r="I74" t="n">
        <v>4</v>
      </c>
      <c r="J74" t="n">
        <v>176.22</v>
      </c>
      <c r="K74" t="n">
        <v>49.1</v>
      </c>
      <c r="L74" t="n">
        <v>19</v>
      </c>
      <c r="M74" t="n">
        <v>2</v>
      </c>
      <c r="N74" t="n">
        <v>33.13</v>
      </c>
      <c r="O74" t="n">
        <v>21967.84</v>
      </c>
      <c r="P74" t="n">
        <v>76.19</v>
      </c>
      <c r="Q74" t="n">
        <v>198.05</v>
      </c>
      <c r="R74" t="n">
        <v>28.7</v>
      </c>
      <c r="S74" t="n">
        <v>21.27</v>
      </c>
      <c r="T74" t="n">
        <v>1016.46</v>
      </c>
      <c r="U74" t="n">
        <v>0.74</v>
      </c>
      <c r="V74" t="n">
        <v>0.77</v>
      </c>
      <c r="W74" t="n">
        <v>0.11</v>
      </c>
      <c r="X74" t="n">
        <v>0.05</v>
      </c>
      <c r="Y74" t="n">
        <v>1</v>
      </c>
      <c r="Z74" t="n">
        <v>10</v>
      </c>
      <c r="AA74" t="n">
        <v>204.5623021945209</v>
      </c>
      <c r="AB74" t="n">
        <v>279.8911665142592</v>
      </c>
      <c r="AC74" t="n">
        <v>253.1787464119398</v>
      </c>
      <c r="AD74" t="n">
        <v>204562.3021945209</v>
      </c>
      <c r="AE74" t="n">
        <v>279891.1665142592</v>
      </c>
      <c r="AF74" t="n">
        <v>4.12790770179095e-06</v>
      </c>
      <c r="AG74" t="n">
        <v>8.940972222222221</v>
      </c>
      <c r="AH74" t="n">
        <v>253178.7464119399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9.6944</v>
      </c>
      <c r="E75" t="n">
        <v>10.32</v>
      </c>
      <c r="F75" t="n">
        <v>7.92</v>
      </c>
      <c r="G75" t="n">
        <v>118.75</v>
      </c>
      <c r="H75" t="n">
        <v>1.93</v>
      </c>
      <c r="I75" t="n">
        <v>4</v>
      </c>
      <c r="J75" t="n">
        <v>176.59</v>
      </c>
      <c r="K75" t="n">
        <v>49.1</v>
      </c>
      <c r="L75" t="n">
        <v>19.25</v>
      </c>
      <c r="M75" t="n">
        <v>1</v>
      </c>
      <c r="N75" t="n">
        <v>33.24</v>
      </c>
      <c r="O75" t="n">
        <v>22013.39</v>
      </c>
      <c r="P75" t="n">
        <v>76.15000000000001</v>
      </c>
      <c r="Q75" t="n">
        <v>198.05</v>
      </c>
      <c r="R75" t="n">
        <v>29.21</v>
      </c>
      <c r="S75" t="n">
        <v>21.27</v>
      </c>
      <c r="T75" t="n">
        <v>1274.26</v>
      </c>
      <c r="U75" t="n">
        <v>0.73</v>
      </c>
      <c r="V75" t="n">
        <v>0.77</v>
      </c>
      <c r="W75" t="n">
        <v>0.12</v>
      </c>
      <c r="X75" t="n">
        <v>0.06</v>
      </c>
      <c r="Y75" t="n">
        <v>1</v>
      </c>
      <c r="Z75" t="n">
        <v>10</v>
      </c>
      <c r="AA75" t="n">
        <v>204.6940354384875</v>
      </c>
      <c r="AB75" t="n">
        <v>280.0714097503147</v>
      </c>
      <c r="AC75" t="n">
        <v>253.3417874865193</v>
      </c>
      <c r="AD75" t="n">
        <v>204694.0354384875</v>
      </c>
      <c r="AE75" t="n">
        <v>280071.4097503147</v>
      </c>
      <c r="AF75" t="n">
        <v>4.121021195831585e-06</v>
      </c>
      <c r="AG75" t="n">
        <v>8.958333333333334</v>
      </c>
      <c r="AH75" t="n">
        <v>253341.7874865193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9.689399999999999</v>
      </c>
      <c r="E76" t="n">
        <v>10.32</v>
      </c>
      <c r="F76" t="n">
        <v>7.92</v>
      </c>
      <c r="G76" t="n">
        <v>118.83</v>
      </c>
      <c r="H76" t="n">
        <v>1.95</v>
      </c>
      <c r="I76" t="n">
        <v>4</v>
      </c>
      <c r="J76" t="n">
        <v>176.96</v>
      </c>
      <c r="K76" t="n">
        <v>49.1</v>
      </c>
      <c r="L76" t="n">
        <v>19.5</v>
      </c>
      <c r="M76" t="n">
        <v>1</v>
      </c>
      <c r="N76" t="n">
        <v>33.36</v>
      </c>
      <c r="O76" t="n">
        <v>22058.99</v>
      </c>
      <c r="P76" t="n">
        <v>76.33</v>
      </c>
      <c r="Q76" t="n">
        <v>198.05</v>
      </c>
      <c r="R76" t="n">
        <v>29.4</v>
      </c>
      <c r="S76" t="n">
        <v>21.27</v>
      </c>
      <c r="T76" t="n">
        <v>1368.76</v>
      </c>
      <c r="U76" t="n">
        <v>0.72</v>
      </c>
      <c r="V76" t="n">
        <v>0.77</v>
      </c>
      <c r="W76" t="n">
        <v>0.12</v>
      </c>
      <c r="X76" t="n">
        <v>0.07000000000000001</v>
      </c>
      <c r="Y76" t="n">
        <v>1</v>
      </c>
      <c r="Z76" t="n">
        <v>10</v>
      </c>
      <c r="AA76" t="n">
        <v>204.8273927803201</v>
      </c>
      <c r="AB76" t="n">
        <v>280.2538751487207</v>
      </c>
      <c r="AC76" t="n">
        <v>253.5068386433933</v>
      </c>
      <c r="AD76" t="n">
        <v>204827.3927803201</v>
      </c>
      <c r="AE76" t="n">
        <v>280253.8751487207</v>
      </c>
      <c r="AF76" t="n">
        <v>4.118895731029311e-06</v>
      </c>
      <c r="AG76" t="n">
        <v>8.958333333333334</v>
      </c>
      <c r="AH76" t="n">
        <v>253506.8386433932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9.694100000000001</v>
      </c>
      <c r="E77" t="n">
        <v>10.32</v>
      </c>
      <c r="F77" t="n">
        <v>7.92</v>
      </c>
      <c r="G77" t="n">
        <v>118.75</v>
      </c>
      <c r="H77" t="n">
        <v>1.98</v>
      </c>
      <c r="I77" t="n">
        <v>4</v>
      </c>
      <c r="J77" t="n">
        <v>177.33</v>
      </c>
      <c r="K77" t="n">
        <v>49.1</v>
      </c>
      <c r="L77" t="n">
        <v>19.75</v>
      </c>
      <c r="M77" t="n">
        <v>0</v>
      </c>
      <c r="N77" t="n">
        <v>33.48</v>
      </c>
      <c r="O77" t="n">
        <v>22104.63</v>
      </c>
      <c r="P77" t="n">
        <v>76.34999999999999</v>
      </c>
      <c r="Q77" t="n">
        <v>198.05</v>
      </c>
      <c r="R77" t="n">
        <v>29.15</v>
      </c>
      <c r="S77" t="n">
        <v>21.27</v>
      </c>
      <c r="T77" t="n">
        <v>1243.54</v>
      </c>
      <c r="U77" t="n">
        <v>0.73</v>
      </c>
      <c r="V77" t="n">
        <v>0.77</v>
      </c>
      <c r="W77" t="n">
        <v>0.12</v>
      </c>
      <c r="X77" t="n">
        <v>0.06</v>
      </c>
      <c r="Y77" t="n">
        <v>1</v>
      </c>
      <c r="Z77" t="n">
        <v>10</v>
      </c>
      <c r="AA77" t="n">
        <v>204.8082438455129</v>
      </c>
      <c r="AB77" t="n">
        <v>280.2276747313261</v>
      </c>
      <c r="AC77" t="n">
        <v>253.4831387570624</v>
      </c>
      <c r="AD77" t="n">
        <v>204808.2438455129</v>
      </c>
      <c r="AE77" t="n">
        <v>280227.6747313262</v>
      </c>
      <c r="AF77" t="n">
        <v>4.120893667943449e-06</v>
      </c>
      <c r="AG77" t="n">
        <v>8.958333333333334</v>
      </c>
      <c r="AH77" t="n">
        <v>253483.1387570624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6.3082</v>
      </c>
      <c r="E2" t="n">
        <v>15.85</v>
      </c>
      <c r="F2" t="n">
        <v>9.81</v>
      </c>
      <c r="G2" t="n">
        <v>6.13</v>
      </c>
      <c r="H2" t="n">
        <v>0.1</v>
      </c>
      <c r="I2" t="n">
        <v>96</v>
      </c>
      <c r="J2" t="n">
        <v>185.69</v>
      </c>
      <c r="K2" t="n">
        <v>53.44</v>
      </c>
      <c r="L2" t="n">
        <v>1</v>
      </c>
      <c r="M2" t="n">
        <v>94</v>
      </c>
      <c r="N2" t="n">
        <v>36.26</v>
      </c>
      <c r="O2" t="n">
        <v>23136.14</v>
      </c>
      <c r="P2" t="n">
        <v>132.04</v>
      </c>
      <c r="Q2" t="n">
        <v>198.11</v>
      </c>
      <c r="R2" t="n">
        <v>88.54000000000001</v>
      </c>
      <c r="S2" t="n">
        <v>21.27</v>
      </c>
      <c r="T2" t="n">
        <v>30475.54</v>
      </c>
      <c r="U2" t="n">
        <v>0.24</v>
      </c>
      <c r="V2" t="n">
        <v>0.62</v>
      </c>
      <c r="W2" t="n">
        <v>0.25</v>
      </c>
      <c r="X2" t="n">
        <v>1.95</v>
      </c>
      <c r="Y2" t="n">
        <v>1</v>
      </c>
      <c r="Z2" t="n">
        <v>10</v>
      </c>
      <c r="AA2" t="n">
        <v>375.0530547598801</v>
      </c>
      <c r="AB2" t="n">
        <v>513.1641356954746</v>
      </c>
      <c r="AC2" t="n">
        <v>464.1884708150856</v>
      </c>
      <c r="AD2" t="n">
        <v>375053.0547598801</v>
      </c>
      <c r="AE2" t="n">
        <v>513164.1356954745</v>
      </c>
      <c r="AF2" t="n">
        <v>2.523041094484275e-06</v>
      </c>
      <c r="AG2" t="n">
        <v>13.75868055555556</v>
      </c>
      <c r="AH2" t="n">
        <v>464188.4708150856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6.8979</v>
      </c>
      <c r="E3" t="n">
        <v>14.5</v>
      </c>
      <c r="F3" t="n">
        <v>9.31</v>
      </c>
      <c r="G3" t="n">
        <v>7.65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125.09</v>
      </c>
      <c r="Q3" t="n">
        <v>198.08</v>
      </c>
      <c r="R3" t="n">
        <v>72.87</v>
      </c>
      <c r="S3" t="n">
        <v>21.27</v>
      </c>
      <c r="T3" t="n">
        <v>22758.92</v>
      </c>
      <c r="U3" t="n">
        <v>0.29</v>
      </c>
      <c r="V3" t="n">
        <v>0.65</v>
      </c>
      <c r="W3" t="n">
        <v>0.22</v>
      </c>
      <c r="X3" t="n">
        <v>1.46</v>
      </c>
      <c r="Y3" t="n">
        <v>1</v>
      </c>
      <c r="Z3" t="n">
        <v>10</v>
      </c>
      <c r="AA3" t="n">
        <v>343.8545169845464</v>
      </c>
      <c r="AB3" t="n">
        <v>470.4769199289167</v>
      </c>
      <c r="AC3" t="n">
        <v>425.5752630094045</v>
      </c>
      <c r="AD3" t="n">
        <v>343854.5169845464</v>
      </c>
      <c r="AE3" t="n">
        <v>470476.9199289167</v>
      </c>
      <c r="AF3" t="n">
        <v>2.758898761238242e-06</v>
      </c>
      <c r="AG3" t="n">
        <v>12.58680555555556</v>
      </c>
      <c r="AH3" t="n">
        <v>425575.2630094045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7.3033</v>
      </c>
      <c r="E4" t="n">
        <v>13.69</v>
      </c>
      <c r="F4" t="n">
        <v>9.029999999999999</v>
      </c>
      <c r="G4" t="n">
        <v>9.18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121.07</v>
      </c>
      <c r="Q4" t="n">
        <v>198.06</v>
      </c>
      <c r="R4" t="n">
        <v>63.86</v>
      </c>
      <c r="S4" t="n">
        <v>21.27</v>
      </c>
      <c r="T4" t="n">
        <v>18323.63</v>
      </c>
      <c r="U4" t="n">
        <v>0.33</v>
      </c>
      <c r="V4" t="n">
        <v>0.67</v>
      </c>
      <c r="W4" t="n">
        <v>0.2</v>
      </c>
      <c r="X4" t="n">
        <v>1.17</v>
      </c>
      <c r="Y4" t="n">
        <v>1</v>
      </c>
      <c r="Z4" t="n">
        <v>10</v>
      </c>
      <c r="AA4" t="n">
        <v>321.857628929404</v>
      </c>
      <c r="AB4" t="n">
        <v>440.3798072576596</v>
      </c>
      <c r="AC4" t="n">
        <v>398.3505765299292</v>
      </c>
      <c r="AD4" t="n">
        <v>321857.628929404</v>
      </c>
      <c r="AE4" t="n">
        <v>440379.8072576596</v>
      </c>
      <c r="AF4" t="n">
        <v>2.921043407841699e-06</v>
      </c>
      <c r="AG4" t="n">
        <v>11.88368055555556</v>
      </c>
      <c r="AH4" t="n">
        <v>398350.5765299292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7.5964</v>
      </c>
      <c r="E5" t="n">
        <v>13.16</v>
      </c>
      <c r="F5" t="n">
        <v>8.83</v>
      </c>
      <c r="G5" t="n">
        <v>10.6</v>
      </c>
      <c r="H5" t="n">
        <v>0.17</v>
      </c>
      <c r="I5" t="n">
        <v>50</v>
      </c>
      <c r="J5" t="n">
        <v>186.83</v>
      </c>
      <c r="K5" t="n">
        <v>53.44</v>
      </c>
      <c r="L5" t="n">
        <v>1.75</v>
      </c>
      <c r="M5" t="n">
        <v>48</v>
      </c>
      <c r="N5" t="n">
        <v>36.64</v>
      </c>
      <c r="O5" t="n">
        <v>23276.13</v>
      </c>
      <c r="P5" t="n">
        <v>118.31</v>
      </c>
      <c r="Q5" t="n">
        <v>198.08</v>
      </c>
      <c r="R5" t="n">
        <v>57.91</v>
      </c>
      <c r="S5" t="n">
        <v>21.27</v>
      </c>
      <c r="T5" t="n">
        <v>15393.97</v>
      </c>
      <c r="U5" t="n">
        <v>0.37</v>
      </c>
      <c r="V5" t="n">
        <v>0.6899999999999999</v>
      </c>
      <c r="W5" t="n">
        <v>0.19</v>
      </c>
      <c r="X5" t="n">
        <v>0.98</v>
      </c>
      <c r="Y5" t="n">
        <v>1</v>
      </c>
      <c r="Z5" t="n">
        <v>10</v>
      </c>
      <c r="AA5" t="n">
        <v>304.0911133826291</v>
      </c>
      <c r="AB5" t="n">
        <v>416.0708768832144</v>
      </c>
      <c r="AC5" t="n">
        <v>376.361656352623</v>
      </c>
      <c r="AD5" t="n">
        <v>304091.1133826291</v>
      </c>
      <c r="AE5" t="n">
        <v>416070.8768832144</v>
      </c>
      <c r="AF5" t="n">
        <v>3.038272307495061e-06</v>
      </c>
      <c r="AG5" t="n">
        <v>11.42361111111111</v>
      </c>
      <c r="AH5" t="n">
        <v>376361.656352623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7.838</v>
      </c>
      <c r="E6" t="n">
        <v>12.76</v>
      </c>
      <c r="F6" t="n">
        <v>8.69</v>
      </c>
      <c r="G6" t="n">
        <v>12.12</v>
      </c>
      <c r="H6" t="n">
        <v>0.19</v>
      </c>
      <c r="I6" t="n">
        <v>43</v>
      </c>
      <c r="J6" t="n">
        <v>187.21</v>
      </c>
      <c r="K6" t="n">
        <v>53.44</v>
      </c>
      <c r="L6" t="n">
        <v>2</v>
      </c>
      <c r="M6" t="n">
        <v>41</v>
      </c>
      <c r="N6" t="n">
        <v>36.77</v>
      </c>
      <c r="O6" t="n">
        <v>23322.88</v>
      </c>
      <c r="P6" t="n">
        <v>116.23</v>
      </c>
      <c r="Q6" t="n">
        <v>198.09</v>
      </c>
      <c r="R6" t="n">
        <v>53.14</v>
      </c>
      <c r="S6" t="n">
        <v>21.27</v>
      </c>
      <c r="T6" t="n">
        <v>13045.18</v>
      </c>
      <c r="U6" t="n">
        <v>0.4</v>
      </c>
      <c r="V6" t="n">
        <v>0.7</v>
      </c>
      <c r="W6" t="n">
        <v>0.18</v>
      </c>
      <c r="X6" t="n">
        <v>0.83</v>
      </c>
      <c r="Y6" t="n">
        <v>1</v>
      </c>
      <c r="Z6" t="n">
        <v>10</v>
      </c>
      <c r="AA6" t="n">
        <v>288.4381778348467</v>
      </c>
      <c r="AB6" t="n">
        <v>394.6538399079595</v>
      </c>
      <c r="AC6" t="n">
        <v>356.9886313272862</v>
      </c>
      <c r="AD6" t="n">
        <v>288438.1778348467</v>
      </c>
      <c r="AE6" t="n">
        <v>394653.8399079595</v>
      </c>
      <c r="AF6" t="n">
        <v>3.13490315756757e-06</v>
      </c>
      <c r="AG6" t="n">
        <v>11.07638888888889</v>
      </c>
      <c r="AH6" t="n">
        <v>356988.6313272861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8.057700000000001</v>
      </c>
      <c r="E7" t="n">
        <v>12.41</v>
      </c>
      <c r="F7" t="n">
        <v>8.529999999999999</v>
      </c>
      <c r="G7" t="n">
        <v>13.46</v>
      </c>
      <c r="H7" t="n">
        <v>0.21</v>
      </c>
      <c r="I7" t="n">
        <v>38</v>
      </c>
      <c r="J7" t="n">
        <v>187.59</v>
      </c>
      <c r="K7" t="n">
        <v>53.44</v>
      </c>
      <c r="L7" t="n">
        <v>2.25</v>
      </c>
      <c r="M7" t="n">
        <v>36</v>
      </c>
      <c r="N7" t="n">
        <v>36.9</v>
      </c>
      <c r="O7" t="n">
        <v>23369.68</v>
      </c>
      <c r="P7" t="n">
        <v>113.82</v>
      </c>
      <c r="Q7" t="n">
        <v>198.08</v>
      </c>
      <c r="R7" t="n">
        <v>47.84</v>
      </c>
      <c r="S7" t="n">
        <v>21.27</v>
      </c>
      <c r="T7" t="n">
        <v>10415.75</v>
      </c>
      <c r="U7" t="n">
        <v>0.44</v>
      </c>
      <c r="V7" t="n">
        <v>0.71</v>
      </c>
      <c r="W7" t="n">
        <v>0.17</v>
      </c>
      <c r="X7" t="n">
        <v>0.67</v>
      </c>
      <c r="Y7" t="n">
        <v>1</v>
      </c>
      <c r="Z7" t="n">
        <v>10</v>
      </c>
      <c r="AA7" t="n">
        <v>283.1060782001161</v>
      </c>
      <c r="AB7" t="n">
        <v>387.3582259520872</v>
      </c>
      <c r="AC7" t="n">
        <v>350.3893005279039</v>
      </c>
      <c r="AD7" t="n">
        <v>283106.0782001161</v>
      </c>
      <c r="AE7" t="n">
        <v>387358.2259520872</v>
      </c>
      <c r="AF7" t="n">
        <v>3.222774837041619e-06</v>
      </c>
      <c r="AG7" t="n">
        <v>10.77256944444444</v>
      </c>
      <c r="AH7" t="n">
        <v>350389.3005279038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8.024800000000001</v>
      </c>
      <c r="E8" t="n">
        <v>12.46</v>
      </c>
      <c r="F8" t="n">
        <v>8.69</v>
      </c>
      <c r="G8" t="n">
        <v>14.9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115.91</v>
      </c>
      <c r="Q8" t="n">
        <v>198.07</v>
      </c>
      <c r="R8" t="n">
        <v>54.86</v>
      </c>
      <c r="S8" t="n">
        <v>21.27</v>
      </c>
      <c r="T8" t="n">
        <v>13940.97</v>
      </c>
      <c r="U8" t="n">
        <v>0.39</v>
      </c>
      <c r="V8" t="n">
        <v>0.7</v>
      </c>
      <c r="W8" t="n">
        <v>0.14</v>
      </c>
      <c r="X8" t="n">
        <v>0.84</v>
      </c>
      <c r="Y8" t="n">
        <v>1</v>
      </c>
      <c r="Z8" t="n">
        <v>10</v>
      </c>
      <c r="AA8" t="n">
        <v>285.4849502384779</v>
      </c>
      <c r="AB8" t="n">
        <v>390.6131036234012</v>
      </c>
      <c r="AC8" t="n">
        <v>353.3335372425171</v>
      </c>
      <c r="AD8" t="n">
        <v>285484.9502384779</v>
      </c>
      <c r="AE8" t="n">
        <v>390613.1036234012</v>
      </c>
      <c r="AF8" t="n">
        <v>3.20961608303754e-06</v>
      </c>
      <c r="AG8" t="n">
        <v>10.81597222222222</v>
      </c>
      <c r="AH8" t="n">
        <v>353333.5372425171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8.264799999999999</v>
      </c>
      <c r="E9" t="n">
        <v>12.1</v>
      </c>
      <c r="F9" t="n">
        <v>8.48</v>
      </c>
      <c r="G9" t="n">
        <v>16.41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112.82</v>
      </c>
      <c r="Q9" t="n">
        <v>198.09</v>
      </c>
      <c r="R9" t="n">
        <v>46.8</v>
      </c>
      <c r="S9" t="n">
        <v>21.27</v>
      </c>
      <c r="T9" t="n">
        <v>9931.25</v>
      </c>
      <c r="U9" t="n">
        <v>0.45</v>
      </c>
      <c r="V9" t="n">
        <v>0.72</v>
      </c>
      <c r="W9" t="n">
        <v>0.16</v>
      </c>
      <c r="X9" t="n">
        <v>0.62</v>
      </c>
      <c r="Y9" t="n">
        <v>1</v>
      </c>
      <c r="Z9" t="n">
        <v>10</v>
      </c>
      <c r="AA9" t="n">
        <v>269.4873062696224</v>
      </c>
      <c r="AB9" t="n">
        <v>368.7244213789718</v>
      </c>
      <c r="AC9" t="n">
        <v>333.5338801105376</v>
      </c>
      <c r="AD9" t="n">
        <v>269487.3062696224</v>
      </c>
      <c r="AE9" t="n">
        <v>368724.4213789718</v>
      </c>
      <c r="AF9" t="n">
        <v>3.305606993705595e-06</v>
      </c>
      <c r="AG9" t="n">
        <v>10.50347222222222</v>
      </c>
      <c r="AH9" t="n">
        <v>333533.8801105376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8.391400000000001</v>
      </c>
      <c r="E10" t="n">
        <v>11.92</v>
      </c>
      <c r="F10" t="n">
        <v>8.41</v>
      </c>
      <c r="G10" t="n">
        <v>18.01</v>
      </c>
      <c r="H10" t="n">
        <v>0.28</v>
      </c>
      <c r="I10" t="n">
        <v>28</v>
      </c>
      <c r="J10" t="n">
        <v>188.73</v>
      </c>
      <c r="K10" t="n">
        <v>53.44</v>
      </c>
      <c r="L10" t="n">
        <v>3</v>
      </c>
      <c r="M10" t="n">
        <v>26</v>
      </c>
      <c r="N10" t="n">
        <v>37.29</v>
      </c>
      <c r="O10" t="n">
        <v>23510.33</v>
      </c>
      <c r="P10" t="n">
        <v>111.78</v>
      </c>
      <c r="Q10" t="n">
        <v>198.05</v>
      </c>
      <c r="R10" t="n">
        <v>44.57</v>
      </c>
      <c r="S10" t="n">
        <v>21.27</v>
      </c>
      <c r="T10" t="n">
        <v>8834.059999999999</v>
      </c>
      <c r="U10" t="n">
        <v>0.48</v>
      </c>
      <c r="V10" t="n">
        <v>0.72</v>
      </c>
      <c r="W10" t="n">
        <v>0.15</v>
      </c>
      <c r="X10" t="n">
        <v>0.55</v>
      </c>
      <c r="Y10" t="n">
        <v>1</v>
      </c>
      <c r="Z10" t="n">
        <v>10</v>
      </c>
      <c r="AA10" t="n">
        <v>266.8872692545365</v>
      </c>
      <c r="AB10" t="n">
        <v>365.1669360293937</v>
      </c>
      <c r="AC10" t="n">
        <v>330.3159161697612</v>
      </c>
      <c r="AD10" t="n">
        <v>266887.2692545365</v>
      </c>
      <c r="AE10" t="n">
        <v>365166.9360293937</v>
      </c>
      <c r="AF10" t="n">
        <v>3.356242199082994e-06</v>
      </c>
      <c r="AG10" t="n">
        <v>10.34722222222222</v>
      </c>
      <c r="AH10" t="n">
        <v>330315.9161697612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8.4748</v>
      </c>
      <c r="E11" t="n">
        <v>11.8</v>
      </c>
      <c r="F11" t="n">
        <v>8.359999999999999</v>
      </c>
      <c r="G11" t="n">
        <v>19.3</v>
      </c>
      <c r="H11" t="n">
        <v>0.3</v>
      </c>
      <c r="I11" t="n">
        <v>26</v>
      </c>
      <c r="J11" t="n">
        <v>189.11</v>
      </c>
      <c r="K11" t="n">
        <v>53.44</v>
      </c>
      <c r="L11" t="n">
        <v>3.25</v>
      </c>
      <c r="M11" t="n">
        <v>24</v>
      </c>
      <c r="N11" t="n">
        <v>37.42</v>
      </c>
      <c r="O11" t="n">
        <v>23557.3</v>
      </c>
      <c r="P11" t="n">
        <v>111.06</v>
      </c>
      <c r="Q11" t="n">
        <v>198.06</v>
      </c>
      <c r="R11" t="n">
        <v>43.12</v>
      </c>
      <c r="S11" t="n">
        <v>21.27</v>
      </c>
      <c r="T11" t="n">
        <v>8117.13</v>
      </c>
      <c r="U11" t="n">
        <v>0.49</v>
      </c>
      <c r="V11" t="n">
        <v>0.73</v>
      </c>
      <c r="W11" t="n">
        <v>0.15</v>
      </c>
      <c r="X11" t="n">
        <v>0.51</v>
      </c>
      <c r="Y11" t="n">
        <v>1</v>
      </c>
      <c r="Z11" t="n">
        <v>10</v>
      </c>
      <c r="AA11" t="n">
        <v>265.291879424869</v>
      </c>
      <c r="AB11" t="n">
        <v>362.9840532808107</v>
      </c>
      <c r="AC11" t="n">
        <v>328.3413646870077</v>
      </c>
      <c r="AD11" t="n">
        <v>265291.879424869</v>
      </c>
      <c r="AE11" t="n">
        <v>362984.0532808107</v>
      </c>
      <c r="AF11" t="n">
        <v>3.389599040540144e-06</v>
      </c>
      <c r="AG11" t="n">
        <v>10.24305555555556</v>
      </c>
      <c r="AH11" t="n">
        <v>328341.3646870077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8.5547</v>
      </c>
      <c r="E12" t="n">
        <v>11.69</v>
      </c>
      <c r="F12" t="n">
        <v>8.33</v>
      </c>
      <c r="G12" t="n">
        <v>20.82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22</v>
      </c>
      <c r="N12" t="n">
        <v>37.55</v>
      </c>
      <c r="O12" t="n">
        <v>23604.32</v>
      </c>
      <c r="P12" t="n">
        <v>110.4</v>
      </c>
      <c r="Q12" t="n">
        <v>198.05</v>
      </c>
      <c r="R12" t="n">
        <v>42.06</v>
      </c>
      <c r="S12" t="n">
        <v>21.27</v>
      </c>
      <c r="T12" t="n">
        <v>7599.02</v>
      </c>
      <c r="U12" t="n">
        <v>0.51</v>
      </c>
      <c r="V12" t="n">
        <v>0.73</v>
      </c>
      <c r="W12" t="n">
        <v>0.15</v>
      </c>
      <c r="X12" t="n">
        <v>0.47</v>
      </c>
      <c r="Y12" t="n">
        <v>1</v>
      </c>
      <c r="Z12" t="n">
        <v>10</v>
      </c>
      <c r="AA12" t="n">
        <v>263.8672803421419</v>
      </c>
      <c r="AB12" t="n">
        <v>361.0348539669477</v>
      </c>
      <c r="AC12" t="n">
        <v>326.5781942199413</v>
      </c>
      <c r="AD12" t="n">
        <v>263867.2803421419</v>
      </c>
      <c r="AE12" t="n">
        <v>361034.8539669476</v>
      </c>
      <c r="AF12" t="n">
        <v>3.42155601455005e-06</v>
      </c>
      <c r="AG12" t="n">
        <v>10.14756944444444</v>
      </c>
      <c r="AH12" t="n">
        <v>326578.1942199413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8.648400000000001</v>
      </c>
      <c r="E13" t="n">
        <v>11.56</v>
      </c>
      <c r="F13" t="n">
        <v>8.279999999999999</v>
      </c>
      <c r="G13" t="n">
        <v>22.57</v>
      </c>
      <c r="H13" t="n">
        <v>0.35</v>
      </c>
      <c r="I13" t="n">
        <v>22</v>
      </c>
      <c r="J13" t="n">
        <v>189.87</v>
      </c>
      <c r="K13" t="n">
        <v>53.44</v>
      </c>
      <c r="L13" t="n">
        <v>3.75</v>
      </c>
      <c r="M13" t="n">
        <v>20</v>
      </c>
      <c r="N13" t="n">
        <v>37.69</v>
      </c>
      <c r="O13" t="n">
        <v>23651.38</v>
      </c>
      <c r="P13" t="n">
        <v>109.51</v>
      </c>
      <c r="Q13" t="n">
        <v>198.05</v>
      </c>
      <c r="R13" t="n">
        <v>40.38</v>
      </c>
      <c r="S13" t="n">
        <v>21.27</v>
      </c>
      <c r="T13" t="n">
        <v>6765.9</v>
      </c>
      <c r="U13" t="n">
        <v>0.53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262.1115487268017</v>
      </c>
      <c r="AB13" t="n">
        <v>358.632584513427</v>
      </c>
      <c r="AC13" t="n">
        <v>324.4051939914584</v>
      </c>
      <c r="AD13" t="n">
        <v>262111.5487268018</v>
      </c>
      <c r="AE13" t="n">
        <v>358632.584513427</v>
      </c>
      <c r="AF13" t="n">
        <v>3.45903246592337e-06</v>
      </c>
      <c r="AG13" t="n">
        <v>10.03472222222222</v>
      </c>
      <c r="AH13" t="n">
        <v>324405.1939914584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8.690799999999999</v>
      </c>
      <c r="E14" t="n">
        <v>11.51</v>
      </c>
      <c r="F14" t="n">
        <v>8.26</v>
      </c>
      <c r="G14" t="n">
        <v>23.59</v>
      </c>
      <c r="H14" t="n">
        <v>0.37</v>
      </c>
      <c r="I14" t="n">
        <v>21</v>
      </c>
      <c r="J14" t="n">
        <v>190.25</v>
      </c>
      <c r="K14" t="n">
        <v>53.44</v>
      </c>
      <c r="L14" t="n">
        <v>4</v>
      </c>
      <c r="M14" t="n">
        <v>19</v>
      </c>
      <c r="N14" t="n">
        <v>37.82</v>
      </c>
      <c r="O14" t="n">
        <v>23698.48</v>
      </c>
      <c r="P14" t="n">
        <v>109.18</v>
      </c>
      <c r="Q14" t="n">
        <v>198.06</v>
      </c>
      <c r="R14" t="n">
        <v>39.74</v>
      </c>
      <c r="S14" t="n">
        <v>21.27</v>
      </c>
      <c r="T14" t="n">
        <v>6451.81</v>
      </c>
      <c r="U14" t="n">
        <v>0.54</v>
      </c>
      <c r="V14" t="n">
        <v>0.74</v>
      </c>
      <c r="W14" t="n">
        <v>0.14</v>
      </c>
      <c r="X14" t="n">
        <v>0.4</v>
      </c>
      <c r="Y14" t="n">
        <v>1</v>
      </c>
      <c r="Z14" t="n">
        <v>10</v>
      </c>
      <c r="AA14" t="n">
        <v>261.2125017192208</v>
      </c>
      <c r="AB14" t="n">
        <v>357.4024687345001</v>
      </c>
      <c r="AC14" t="n">
        <v>323.2924787359939</v>
      </c>
      <c r="AD14" t="n">
        <v>261212.5017192208</v>
      </c>
      <c r="AE14" t="n">
        <v>357402.4687345001</v>
      </c>
      <c r="AF14" t="n">
        <v>3.475990860141393e-06</v>
      </c>
      <c r="AG14" t="n">
        <v>9.991319444444445</v>
      </c>
      <c r="AH14" t="n">
        <v>323292.4787359939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8.7393</v>
      </c>
      <c r="E15" t="n">
        <v>11.44</v>
      </c>
      <c r="F15" t="n">
        <v>8.23</v>
      </c>
      <c r="G15" t="n">
        <v>24.69</v>
      </c>
      <c r="H15" t="n">
        <v>0.4</v>
      </c>
      <c r="I15" t="n">
        <v>20</v>
      </c>
      <c r="J15" t="n">
        <v>190.63</v>
      </c>
      <c r="K15" t="n">
        <v>53.44</v>
      </c>
      <c r="L15" t="n">
        <v>4.25</v>
      </c>
      <c r="M15" t="n">
        <v>18</v>
      </c>
      <c r="N15" t="n">
        <v>37.95</v>
      </c>
      <c r="O15" t="n">
        <v>23745.63</v>
      </c>
      <c r="P15" t="n">
        <v>108.66</v>
      </c>
      <c r="Q15" t="n">
        <v>198.05</v>
      </c>
      <c r="R15" t="n">
        <v>39.01</v>
      </c>
      <c r="S15" t="n">
        <v>21.27</v>
      </c>
      <c r="T15" t="n">
        <v>6094.01</v>
      </c>
      <c r="U15" t="n">
        <v>0.55</v>
      </c>
      <c r="V15" t="n">
        <v>0.74</v>
      </c>
      <c r="W15" t="n">
        <v>0.14</v>
      </c>
      <c r="X15" t="n">
        <v>0.38</v>
      </c>
      <c r="Y15" t="n">
        <v>1</v>
      </c>
      <c r="Z15" t="n">
        <v>10</v>
      </c>
      <c r="AA15" t="n">
        <v>260.2774638301373</v>
      </c>
      <c r="AB15" t="n">
        <v>356.1231086436956</v>
      </c>
      <c r="AC15" t="n">
        <v>322.1352189766627</v>
      </c>
      <c r="AD15" t="n">
        <v>260277.4638301372</v>
      </c>
      <c r="AE15" t="n">
        <v>356123.1086436956</v>
      </c>
      <c r="AF15" t="n">
        <v>3.495389023338896e-06</v>
      </c>
      <c r="AG15" t="n">
        <v>9.930555555555555</v>
      </c>
      <c r="AH15" t="n">
        <v>322135.2189766627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8.886699999999999</v>
      </c>
      <c r="E16" t="n">
        <v>11.25</v>
      </c>
      <c r="F16" t="n">
        <v>8.109999999999999</v>
      </c>
      <c r="G16" t="n">
        <v>27.05</v>
      </c>
      <c r="H16" t="n">
        <v>0.42</v>
      </c>
      <c r="I16" t="n">
        <v>18</v>
      </c>
      <c r="J16" t="n">
        <v>191.02</v>
      </c>
      <c r="K16" t="n">
        <v>53.44</v>
      </c>
      <c r="L16" t="n">
        <v>4.5</v>
      </c>
      <c r="M16" t="n">
        <v>16</v>
      </c>
      <c r="N16" t="n">
        <v>38.08</v>
      </c>
      <c r="O16" t="n">
        <v>23792.83</v>
      </c>
      <c r="P16" t="n">
        <v>106.88</v>
      </c>
      <c r="Q16" t="n">
        <v>198.06</v>
      </c>
      <c r="R16" t="n">
        <v>35.06</v>
      </c>
      <c r="S16" t="n">
        <v>21.27</v>
      </c>
      <c r="T16" t="n">
        <v>4129.26</v>
      </c>
      <c r="U16" t="n">
        <v>0.61</v>
      </c>
      <c r="V16" t="n">
        <v>0.75</v>
      </c>
      <c r="W16" t="n">
        <v>0.14</v>
      </c>
      <c r="X16" t="n">
        <v>0.26</v>
      </c>
      <c r="Y16" t="n">
        <v>1</v>
      </c>
      <c r="Z16" t="n">
        <v>10</v>
      </c>
      <c r="AA16" t="n">
        <v>247.1230141906638</v>
      </c>
      <c r="AB16" t="n">
        <v>338.1246103134483</v>
      </c>
      <c r="AC16" t="n">
        <v>305.8544720661046</v>
      </c>
      <c r="AD16" t="n">
        <v>247123.0141906638</v>
      </c>
      <c r="AE16" t="n">
        <v>338124.6103134483</v>
      </c>
      <c r="AF16" t="n">
        <v>3.554343440974193e-06</v>
      </c>
      <c r="AG16" t="n">
        <v>9.765625</v>
      </c>
      <c r="AH16" t="n">
        <v>305854.4720661046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8.7996</v>
      </c>
      <c r="E17" t="n">
        <v>11.36</v>
      </c>
      <c r="F17" t="n">
        <v>8.23</v>
      </c>
      <c r="G17" t="n">
        <v>27.42</v>
      </c>
      <c r="H17" t="n">
        <v>0.44</v>
      </c>
      <c r="I17" t="n">
        <v>18</v>
      </c>
      <c r="J17" t="n">
        <v>191.4</v>
      </c>
      <c r="K17" t="n">
        <v>53.44</v>
      </c>
      <c r="L17" t="n">
        <v>4.75</v>
      </c>
      <c r="M17" t="n">
        <v>16</v>
      </c>
      <c r="N17" t="n">
        <v>38.22</v>
      </c>
      <c r="O17" t="n">
        <v>23840.07</v>
      </c>
      <c r="P17" t="n">
        <v>108.4</v>
      </c>
      <c r="Q17" t="n">
        <v>198.05</v>
      </c>
      <c r="R17" t="n">
        <v>38.94</v>
      </c>
      <c r="S17" t="n">
        <v>21.27</v>
      </c>
      <c r="T17" t="n">
        <v>6068.29</v>
      </c>
      <c r="U17" t="n">
        <v>0.55</v>
      </c>
      <c r="V17" t="n">
        <v>0.74</v>
      </c>
      <c r="W17" t="n">
        <v>0.14</v>
      </c>
      <c r="X17" t="n">
        <v>0.37</v>
      </c>
      <c r="Y17" t="n">
        <v>1</v>
      </c>
      <c r="Z17" t="n">
        <v>10</v>
      </c>
      <c r="AA17" t="n">
        <v>249.3144499229611</v>
      </c>
      <c r="AB17" t="n">
        <v>341.1230293616973</v>
      </c>
      <c r="AC17" t="n">
        <v>308.5667262086973</v>
      </c>
      <c r="AD17" t="n">
        <v>249314.4499229611</v>
      </c>
      <c r="AE17" t="n">
        <v>341123.0293616973</v>
      </c>
      <c r="AF17" t="n">
        <v>3.519506739644245e-06</v>
      </c>
      <c r="AG17" t="n">
        <v>9.861111111111111</v>
      </c>
      <c r="AH17" t="n">
        <v>308566.7262086972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8.8567</v>
      </c>
      <c r="E18" t="n">
        <v>11.29</v>
      </c>
      <c r="F18" t="n">
        <v>8.19</v>
      </c>
      <c r="G18" t="n">
        <v>28.9</v>
      </c>
      <c r="H18" t="n">
        <v>0.46</v>
      </c>
      <c r="I18" t="n">
        <v>17</v>
      </c>
      <c r="J18" t="n">
        <v>191.78</v>
      </c>
      <c r="K18" t="n">
        <v>53.44</v>
      </c>
      <c r="L18" t="n">
        <v>5</v>
      </c>
      <c r="M18" t="n">
        <v>15</v>
      </c>
      <c r="N18" t="n">
        <v>38.35</v>
      </c>
      <c r="O18" t="n">
        <v>23887.36</v>
      </c>
      <c r="P18" t="n">
        <v>107.71</v>
      </c>
      <c r="Q18" t="n">
        <v>198.05</v>
      </c>
      <c r="R18" t="n">
        <v>37.83</v>
      </c>
      <c r="S18" t="n">
        <v>21.27</v>
      </c>
      <c r="T18" t="n">
        <v>5515.85</v>
      </c>
      <c r="U18" t="n">
        <v>0.5600000000000001</v>
      </c>
      <c r="V18" t="n">
        <v>0.74</v>
      </c>
      <c r="W18" t="n">
        <v>0.14</v>
      </c>
      <c r="X18" t="n">
        <v>0.34</v>
      </c>
      <c r="Y18" t="n">
        <v>1</v>
      </c>
      <c r="Z18" t="n">
        <v>10</v>
      </c>
      <c r="AA18" t="n">
        <v>248.1774955065992</v>
      </c>
      <c r="AB18" t="n">
        <v>339.5673981703428</v>
      </c>
      <c r="AC18" t="n">
        <v>307.1595622749031</v>
      </c>
      <c r="AD18" t="n">
        <v>248177.4955065992</v>
      </c>
      <c r="AE18" t="n">
        <v>339567.3981703428</v>
      </c>
      <c r="AF18" t="n">
        <v>3.542344577140686e-06</v>
      </c>
      <c r="AG18" t="n">
        <v>9.800347222222221</v>
      </c>
      <c r="AH18" t="n">
        <v>307159.5622749031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8.9124</v>
      </c>
      <c r="E19" t="n">
        <v>11.22</v>
      </c>
      <c r="F19" t="n">
        <v>8.16</v>
      </c>
      <c r="G19" t="n">
        <v>30.59</v>
      </c>
      <c r="H19" t="n">
        <v>0.48</v>
      </c>
      <c r="I19" t="n">
        <v>16</v>
      </c>
      <c r="J19" t="n">
        <v>192.17</v>
      </c>
      <c r="K19" t="n">
        <v>53.44</v>
      </c>
      <c r="L19" t="n">
        <v>5.25</v>
      </c>
      <c r="M19" t="n">
        <v>14</v>
      </c>
      <c r="N19" t="n">
        <v>38.48</v>
      </c>
      <c r="O19" t="n">
        <v>23934.69</v>
      </c>
      <c r="P19" t="n">
        <v>107</v>
      </c>
      <c r="Q19" t="n">
        <v>198.05</v>
      </c>
      <c r="R19" t="n">
        <v>36.72</v>
      </c>
      <c r="S19" t="n">
        <v>21.27</v>
      </c>
      <c r="T19" t="n">
        <v>4970.08</v>
      </c>
      <c r="U19" t="n">
        <v>0.58</v>
      </c>
      <c r="V19" t="n">
        <v>0.74</v>
      </c>
      <c r="W19" t="n">
        <v>0.13</v>
      </c>
      <c r="X19" t="n">
        <v>0.3</v>
      </c>
      <c r="Y19" t="n">
        <v>1</v>
      </c>
      <c r="Z19" t="n">
        <v>10</v>
      </c>
      <c r="AA19" t="n">
        <v>247.0868561254721</v>
      </c>
      <c r="AB19" t="n">
        <v>338.0751372534719</v>
      </c>
      <c r="AC19" t="n">
        <v>305.8097206455365</v>
      </c>
      <c r="AD19" t="n">
        <v>247086.8561254721</v>
      </c>
      <c r="AE19" t="n">
        <v>338075.1372534719</v>
      </c>
      <c r="AF19" t="n">
        <v>3.564622467658231e-06</v>
      </c>
      <c r="AG19" t="n">
        <v>9.739583333333334</v>
      </c>
      <c r="AH19" t="n">
        <v>305809.7206455365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8.9541</v>
      </c>
      <c r="E20" t="n">
        <v>11.17</v>
      </c>
      <c r="F20" t="n">
        <v>8.140000000000001</v>
      </c>
      <c r="G20" t="n">
        <v>32.56</v>
      </c>
      <c r="H20" t="n">
        <v>0.51</v>
      </c>
      <c r="I20" t="n">
        <v>15</v>
      </c>
      <c r="J20" t="n">
        <v>192.55</v>
      </c>
      <c r="K20" t="n">
        <v>53.44</v>
      </c>
      <c r="L20" t="n">
        <v>5.5</v>
      </c>
      <c r="M20" t="n">
        <v>13</v>
      </c>
      <c r="N20" t="n">
        <v>38.62</v>
      </c>
      <c r="O20" t="n">
        <v>23982.06</v>
      </c>
      <c r="P20" t="n">
        <v>106.68</v>
      </c>
      <c r="Q20" t="n">
        <v>198.08</v>
      </c>
      <c r="R20" t="n">
        <v>36.2</v>
      </c>
      <c r="S20" t="n">
        <v>21.27</v>
      </c>
      <c r="T20" t="n">
        <v>4711.83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246.4151087275361</v>
      </c>
      <c r="AB20" t="n">
        <v>337.1560228282126</v>
      </c>
      <c r="AC20" t="n">
        <v>304.9783252110385</v>
      </c>
      <c r="AD20" t="n">
        <v>246415.108727536</v>
      </c>
      <c r="AE20" t="n">
        <v>337156.0228282126</v>
      </c>
      <c r="AF20" t="n">
        <v>3.581300888386806e-06</v>
      </c>
      <c r="AG20" t="n">
        <v>9.696180555555555</v>
      </c>
      <c r="AH20" t="n">
        <v>304978.3252110385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8.9514</v>
      </c>
      <c r="E21" t="n">
        <v>11.17</v>
      </c>
      <c r="F21" t="n">
        <v>8.140000000000001</v>
      </c>
      <c r="G21" t="n">
        <v>32.58</v>
      </c>
      <c r="H21" t="n">
        <v>0.53</v>
      </c>
      <c r="I21" t="n">
        <v>15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106.49</v>
      </c>
      <c r="Q21" t="n">
        <v>198.06</v>
      </c>
      <c r="R21" t="n">
        <v>36.46</v>
      </c>
      <c r="S21" t="n">
        <v>21.27</v>
      </c>
      <c r="T21" t="n">
        <v>4841.68</v>
      </c>
      <c r="U21" t="n">
        <v>0.58</v>
      </c>
      <c r="V21" t="n">
        <v>0.75</v>
      </c>
      <c r="W21" t="n">
        <v>0.13</v>
      </c>
      <c r="X21" t="n">
        <v>0.29</v>
      </c>
      <c r="Y21" t="n">
        <v>1</v>
      </c>
      <c r="Z21" t="n">
        <v>10</v>
      </c>
      <c r="AA21" t="n">
        <v>246.3264561792963</v>
      </c>
      <c r="AB21" t="n">
        <v>337.0347245006366</v>
      </c>
      <c r="AC21" t="n">
        <v>304.868603425603</v>
      </c>
      <c r="AD21" t="n">
        <v>246326.4561792963</v>
      </c>
      <c r="AE21" t="n">
        <v>337034.7245006366</v>
      </c>
      <c r="AF21" t="n">
        <v>3.58022099064179e-06</v>
      </c>
      <c r="AG21" t="n">
        <v>9.696180555555555</v>
      </c>
      <c r="AH21" t="n">
        <v>304868.603425603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9.0092</v>
      </c>
      <c r="E22" t="n">
        <v>11.1</v>
      </c>
      <c r="F22" t="n">
        <v>8.109999999999999</v>
      </c>
      <c r="G22" t="n">
        <v>34.76</v>
      </c>
      <c r="H22" t="n">
        <v>0.55</v>
      </c>
      <c r="I22" t="n">
        <v>14</v>
      </c>
      <c r="J22" t="n">
        <v>193.32</v>
      </c>
      <c r="K22" t="n">
        <v>53.44</v>
      </c>
      <c r="L22" t="n">
        <v>6</v>
      </c>
      <c r="M22" t="n">
        <v>12</v>
      </c>
      <c r="N22" t="n">
        <v>38.89</v>
      </c>
      <c r="O22" t="n">
        <v>24076.95</v>
      </c>
      <c r="P22" t="n">
        <v>106.18</v>
      </c>
      <c r="Q22" t="n">
        <v>198.06</v>
      </c>
      <c r="R22" t="n">
        <v>35.23</v>
      </c>
      <c r="S22" t="n">
        <v>21.27</v>
      </c>
      <c r="T22" t="n">
        <v>4231.2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245.4798631737997</v>
      </c>
      <c r="AB22" t="n">
        <v>335.8763786014692</v>
      </c>
      <c r="AC22" t="n">
        <v>303.8208084333032</v>
      </c>
      <c r="AD22" t="n">
        <v>245479.8631737996</v>
      </c>
      <c r="AE22" t="n">
        <v>335876.3786014692</v>
      </c>
      <c r="AF22" t="n">
        <v>3.60333880162768e-06</v>
      </c>
      <c r="AG22" t="n">
        <v>9.635416666666666</v>
      </c>
      <c r="AH22" t="n">
        <v>303820.8084333031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8.119999999999999</v>
      </c>
      <c r="G23" t="n">
        <v>34.8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106.08</v>
      </c>
      <c r="Q23" t="n">
        <v>198.05</v>
      </c>
      <c r="R23" t="n">
        <v>35.54</v>
      </c>
      <c r="S23" t="n">
        <v>21.27</v>
      </c>
      <c r="T23" t="n">
        <v>4386.02</v>
      </c>
      <c r="U23" t="n">
        <v>0.6</v>
      </c>
      <c r="V23" t="n">
        <v>0.75</v>
      </c>
      <c r="W23" t="n">
        <v>0.13</v>
      </c>
      <c r="X23" t="n">
        <v>0.27</v>
      </c>
      <c r="Y23" t="n">
        <v>1</v>
      </c>
      <c r="Z23" t="n">
        <v>10</v>
      </c>
      <c r="AA23" t="n">
        <v>245.5233715608563</v>
      </c>
      <c r="AB23" t="n">
        <v>335.9359086960947</v>
      </c>
      <c r="AC23" t="n">
        <v>303.8746570592486</v>
      </c>
      <c r="AD23" t="n">
        <v>245523.3715608563</v>
      </c>
      <c r="AE23" t="n">
        <v>335935.9086960947</v>
      </c>
      <c r="AF23" t="n">
        <v>3.600299089456525e-06</v>
      </c>
      <c r="AG23" t="n">
        <v>9.644097222222221</v>
      </c>
      <c r="AH23" t="n">
        <v>303874.6570592486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9.0669</v>
      </c>
      <c r="E24" t="n">
        <v>11.03</v>
      </c>
      <c r="F24" t="n">
        <v>8.08</v>
      </c>
      <c r="G24" t="n">
        <v>37.28</v>
      </c>
      <c r="H24" t="n">
        <v>0.59</v>
      </c>
      <c r="I24" t="n">
        <v>13</v>
      </c>
      <c r="J24" t="n">
        <v>194.09</v>
      </c>
      <c r="K24" t="n">
        <v>53.44</v>
      </c>
      <c r="L24" t="n">
        <v>6.5</v>
      </c>
      <c r="M24" t="n">
        <v>11</v>
      </c>
      <c r="N24" t="n">
        <v>39.16</v>
      </c>
      <c r="O24" t="n">
        <v>24172.03</v>
      </c>
      <c r="P24" t="n">
        <v>105.23</v>
      </c>
      <c r="Q24" t="n">
        <v>198.07</v>
      </c>
      <c r="R24" t="n">
        <v>34.02</v>
      </c>
      <c r="S24" t="n">
        <v>21.27</v>
      </c>
      <c r="T24" t="n">
        <v>3634.18</v>
      </c>
      <c r="U24" t="n">
        <v>0.63</v>
      </c>
      <c r="V24" t="n">
        <v>0.75</v>
      </c>
      <c r="W24" t="n">
        <v>0.13</v>
      </c>
      <c r="X24" t="n">
        <v>0.22</v>
      </c>
      <c r="Y24" t="n">
        <v>1</v>
      </c>
      <c r="Z24" t="n">
        <v>10</v>
      </c>
      <c r="AA24" t="n">
        <v>244.2608979654431</v>
      </c>
      <c r="AB24" t="n">
        <v>334.208536626447</v>
      </c>
      <c r="AC24" t="n">
        <v>302.3121429555456</v>
      </c>
      <c r="AD24" t="n">
        <v>244260.8979654431</v>
      </c>
      <c r="AE24" t="n">
        <v>334208.536626447</v>
      </c>
      <c r="AF24" t="n">
        <v>3.626416616400791e-06</v>
      </c>
      <c r="AG24" t="n">
        <v>9.574652777777779</v>
      </c>
      <c r="AH24" t="n">
        <v>302312.1429555456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9.0632</v>
      </c>
      <c r="E25" t="n">
        <v>11.03</v>
      </c>
      <c r="F25" t="n">
        <v>8.08</v>
      </c>
      <c r="G25" t="n">
        <v>37.3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105.05</v>
      </c>
      <c r="Q25" t="n">
        <v>198.06</v>
      </c>
      <c r="R25" t="n">
        <v>34.55</v>
      </c>
      <c r="S25" t="n">
        <v>21.27</v>
      </c>
      <c r="T25" t="n">
        <v>3895.77</v>
      </c>
      <c r="U25" t="n">
        <v>0.62</v>
      </c>
      <c r="V25" t="n">
        <v>0.75</v>
      </c>
      <c r="W25" t="n">
        <v>0.12</v>
      </c>
      <c r="X25" t="n">
        <v>0.23</v>
      </c>
      <c r="Y25" t="n">
        <v>1</v>
      </c>
      <c r="Z25" t="n">
        <v>10</v>
      </c>
      <c r="AA25" t="n">
        <v>244.1882883438049</v>
      </c>
      <c r="AB25" t="n">
        <v>334.1091889388113</v>
      </c>
      <c r="AC25" t="n">
        <v>302.2222768717824</v>
      </c>
      <c r="AD25" t="n">
        <v>244188.2883438049</v>
      </c>
      <c r="AE25" t="n">
        <v>334109.1889388113</v>
      </c>
      <c r="AF25" t="n">
        <v>3.624936756527993e-06</v>
      </c>
      <c r="AG25" t="n">
        <v>9.574652777777779</v>
      </c>
      <c r="AH25" t="n">
        <v>302222.2768717824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9.0983</v>
      </c>
      <c r="E26" t="n">
        <v>10.99</v>
      </c>
      <c r="F26" t="n">
        <v>8.08</v>
      </c>
      <c r="G26" t="n">
        <v>40.38</v>
      </c>
      <c r="H26" t="n">
        <v>0.64</v>
      </c>
      <c r="I26" t="n">
        <v>12</v>
      </c>
      <c r="J26" t="n">
        <v>194.86</v>
      </c>
      <c r="K26" t="n">
        <v>53.44</v>
      </c>
      <c r="L26" t="n">
        <v>7</v>
      </c>
      <c r="M26" t="n">
        <v>10</v>
      </c>
      <c r="N26" t="n">
        <v>39.43</v>
      </c>
      <c r="O26" t="n">
        <v>24267.28</v>
      </c>
      <c r="P26" t="n">
        <v>104.9</v>
      </c>
      <c r="Q26" t="n">
        <v>198.05</v>
      </c>
      <c r="R26" t="n">
        <v>34.35</v>
      </c>
      <c r="S26" t="n">
        <v>21.27</v>
      </c>
      <c r="T26" t="n">
        <v>3803.01</v>
      </c>
      <c r="U26" t="n">
        <v>0.62</v>
      </c>
      <c r="V26" t="n">
        <v>0.75</v>
      </c>
      <c r="W26" t="n">
        <v>0.12</v>
      </c>
      <c r="X26" t="n">
        <v>0.22</v>
      </c>
      <c r="Y26" t="n">
        <v>1</v>
      </c>
      <c r="Z26" t="n">
        <v>10</v>
      </c>
      <c r="AA26" t="n">
        <v>243.7636559854645</v>
      </c>
      <c r="AB26" t="n">
        <v>333.5281882126727</v>
      </c>
      <c r="AC26" t="n">
        <v>301.6967260395066</v>
      </c>
      <c r="AD26" t="n">
        <v>243763.6559854645</v>
      </c>
      <c r="AE26" t="n">
        <v>333528.1882126727</v>
      </c>
      <c r="AF26" t="n">
        <v>3.638975427213195e-06</v>
      </c>
      <c r="AG26" t="n">
        <v>9.539930555555555</v>
      </c>
      <c r="AH26" t="n">
        <v>301696.7260395067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9.091799999999999</v>
      </c>
      <c r="E27" t="n">
        <v>11</v>
      </c>
      <c r="F27" t="n">
        <v>8.08</v>
      </c>
      <c r="G27" t="n">
        <v>40.42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105.03</v>
      </c>
      <c r="Q27" t="n">
        <v>198.06</v>
      </c>
      <c r="R27" t="n">
        <v>34.52</v>
      </c>
      <c r="S27" t="n">
        <v>21.27</v>
      </c>
      <c r="T27" t="n">
        <v>3885.69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  <c r="AA27" t="n">
        <v>243.9032300485207</v>
      </c>
      <c r="AB27" t="n">
        <v>333.7191596033193</v>
      </c>
      <c r="AC27" t="n">
        <v>301.86947138866</v>
      </c>
      <c r="AD27" t="n">
        <v>243903.2300485207</v>
      </c>
      <c r="AE27" t="n">
        <v>333719.1596033192</v>
      </c>
      <c r="AF27" t="n">
        <v>3.636375673382602e-06</v>
      </c>
      <c r="AG27" t="n">
        <v>9.548611111111111</v>
      </c>
      <c r="AH27" t="n">
        <v>301869.47138866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9.146100000000001</v>
      </c>
      <c r="E28" t="n">
        <v>10.93</v>
      </c>
      <c r="F28" t="n">
        <v>8.06</v>
      </c>
      <c r="G28" t="n">
        <v>43.94</v>
      </c>
      <c r="H28" t="n">
        <v>0.68</v>
      </c>
      <c r="I28" t="n">
        <v>11</v>
      </c>
      <c r="J28" t="n">
        <v>195.64</v>
      </c>
      <c r="K28" t="n">
        <v>53.44</v>
      </c>
      <c r="L28" t="n">
        <v>7.5</v>
      </c>
      <c r="M28" t="n">
        <v>9</v>
      </c>
      <c r="N28" t="n">
        <v>39.7</v>
      </c>
      <c r="O28" t="n">
        <v>24362.73</v>
      </c>
      <c r="P28" t="n">
        <v>104.27</v>
      </c>
      <c r="Q28" t="n">
        <v>198.05</v>
      </c>
      <c r="R28" t="n">
        <v>33.61</v>
      </c>
      <c r="S28" t="n">
        <v>21.27</v>
      </c>
      <c r="T28" t="n">
        <v>3439.82</v>
      </c>
      <c r="U28" t="n">
        <v>0.63</v>
      </c>
      <c r="V28" t="n">
        <v>0.75</v>
      </c>
      <c r="W28" t="n">
        <v>0.13</v>
      </c>
      <c r="X28" t="n">
        <v>0.2</v>
      </c>
      <c r="Y28" t="n">
        <v>1</v>
      </c>
      <c r="Z28" t="n">
        <v>10</v>
      </c>
      <c r="AA28" t="n">
        <v>242.7085017788793</v>
      </c>
      <c r="AB28" t="n">
        <v>332.0844796771054</v>
      </c>
      <c r="AC28" t="n">
        <v>300.3908030203158</v>
      </c>
      <c r="AD28" t="n">
        <v>242708.5017788793</v>
      </c>
      <c r="AE28" t="n">
        <v>332084.4796771054</v>
      </c>
      <c r="AF28" t="n">
        <v>3.658093616921249e-06</v>
      </c>
      <c r="AG28" t="n">
        <v>9.487847222222221</v>
      </c>
      <c r="AH28" t="n">
        <v>300390.8030203158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9.139799999999999</v>
      </c>
      <c r="E29" t="n">
        <v>10.94</v>
      </c>
      <c r="F29" t="n">
        <v>8.06</v>
      </c>
      <c r="G29" t="n">
        <v>43.98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104.37</v>
      </c>
      <c r="Q29" t="n">
        <v>198.06</v>
      </c>
      <c r="R29" t="n">
        <v>33.9</v>
      </c>
      <c r="S29" t="n">
        <v>21.27</v>
      </c>
      <c r="T29" t="n">
        <v>3581.69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242.8269803321377</v>
      </c>
      <c r="AB29" t="n">
        <v>332.2465872605782</v>
      </c>
      <c r="AC29" t="n">
        <v>300.5374392835414</v>
      </c>
      <c r="AD29" t="n">
        <v>242826.9803321377</v>
      </c>
      <c r="AE29" t="n">
        <v>332246.5872605782</v>
      </c>
      <c r="AF29" t="n">
        <v>3.655573855516213e-06</v>
      </c>
      <c r="AG29" t="n">
        <v>9.496527777777779</v>
      </c>
      <c r="AH29" t="n">
        <v>300537.4392835414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9.1433</v>
      </c>
      <c r="E30" t="n">
        <v>10.94</v>
      </c>
      <c r="F30" t="n">
        <v>8.06</v>
      </c>
      <c r="G30" t="n">
        <v>43.96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104.12</v>
      </c>
      <c r="Q30" t="n">
        <v>198.05</v>
      </c>
      <c r="R30" t="n">
        <v>33.7</v>
      </c>
      <c r="S30" t="n">
        <v>21.27</v>
      </c>
      <c r="T30" t="n">
        <v>3482.59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  <c r="AA30" t="n">
        <v>242.6454082645283</v>
      </c>
      <c r="AB30" t="n">
        <v>331.9981523472809</v>
      </c>
      <c r="AC30" t="n">
        <v>300.3127146496885</v>
      </c>
      <c r="AD30" t="n">
        <v>242645.4082645283</v>
      </c>
      <c r="AE30" t="n">
        <v>331998.1523472809</v>
      </c>
      <c r="AF30" t="n">
        <v>3.656973722963456e-06</v>
      </c>
      <c r="AG30" t="n">
        <v>9.496527777777779</v>
      </c>
      <c r="AH30" t="n">
        <v>300312.7146496885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9.196999999999999</v>
      </c>
      <c r="E31" t="n">
        <v>10.87</v>
      </c>
      <c r="F31" t="n">
        <v>8.029999999999999</v>
      </c>
      <c r="G31" t="n">
        <v>48.19</v>
      </c>
      <c r="H31" t="n">
        <v>0.74</v>
      </c>
      <c r="I31" t="n">
        <v>10</v>
      </c>
      <c r="J31" t="n">
        <v>196.8</v>
      </c>
      <c r="K31" t="n">
        <v>53.44</v>
      </c>
      <c r="L31" t="n">
        <v>8.25</v>
      </c>
      <c r="M31" t="n">
        <v>8</v>
      </c>
      <c r="N31" t="n">
        <v>40.12</v>
      </c>
      <c r="O31" t="n">
        <v>24506.24</v>
      </c>
      <c r="P31" t="n">
        <v>103.59</v>
      </c>
      <c r="Q31" t="n">
        <v>198.05</v>
      </c>
      <c r="R31" t="n">
        <v>32.79</v>
      </c>
      <c r="S31" t="n">
        <v>21.27</v>
      </c>
      <c r="T31" t="n">
        <v>3030.92</v>
      </c>
      <c r="U31" t="n">
        <v>0.65</v>
      </c>
      <c r="V31" t="n">
        <v>0.76</v>
      </c>
      <c r="W31" t="n">
        <v>0.13</v>
      </c>
      <c r="X31" t="n">
        <v>0.18</v>
      </c>
      <c r="Y31" t="n">
        <v>1</v>
      </c>
      <c r="Z31" t="n">
        <v>10</v>
      </c>
      <c r="AA31" t="n">
        <v>241.7460775003929</v>
      </c>
      <c r="AB31" t="n">
        <v>330.7676483201183</v>
      </c>
      <c r="AC31" t="n">
        <v>299.1996481998547</v>
      </c>
      <c r="AD31" t="n">
        <v>241746.0775003929</v>
      </c>
      <c r="AE31" t="n">
        <v>330767.6483201183</v>
      </c>
      <c r="AF31" t="n">
        <v>3.678451689225433e-06</v>
      </c>
      <c r="AG31" t="n">
        <v>9.435763888888889</v>
      </c>
      <c r="AH31" t="n">
        <v>299199.6481998547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9.2027</v>
      </c>
      <c r="E32" t="n">
        <v>10.87</v>
      </c>
      <c r="F32" t="n">
        <v>8.029999999999999</v>
      </c>
      <c r="G32" t="n">
        <v>48.15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103.62</v>
      </c>
      <c r="Q32" t="n">
        <v>198.05</v>
      </c>
      <c r="R32" t="n">
        <v>32.57</v>
      </c>
      <c r="S32" t="n">
        <v>21.27</v>
      </c>
      <c r="T32" t="n">
        <v>2923.13</v>
      </c>
      <c r="U32" t="n">
        <v>0.65</v>
      </c>
      <c r="V32" t="n">
        <v>0.76</v>
      </c>
      <c r="W32" t="n">
        <v>0.13</v>
      </c>
      <c r="X32" t="n">
        <v>0.17</v>
      </c>
      <c r="Y32" t="n">
        <v>1</v>
      </c>
      <c r="Z32" t="n">
        <v>10</v>
      </c>
      <c r="AA32" t="n">
        <v>241.7114542351721</v>
      </c>
      <c r="AB32" t="n">
        <v>330.7202752411727</v>
      </c>
      <c r="AC32" t="n">
        <v>299.1567963410751</v>
      </c>
      <c r="AD32" t="n">
        <v>241711.4542351721</v>
      </c>
      <c r="AE32" t="n">
        <v>330720.2752411726</v>
      </c>
      <c r="AF32" t="n">
        <v>3.6807314733538e-06</v>
      </c>
      <c r="AG32" t="n">
        <v>9.435763888888889</v>
      </c>
      <c r="AH32" t="n">
        <v>299156.796341075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9.2308</v>
      </c>
      <c r="E33" t="n">
        <v>10.83</v>
      </c>
      <c r="F33" t="n">
        <v>7.99</v>
      </c>
      <c r="G33" t="n">
        <v>47.96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103.01</v>
      </c>
      <c r="Q33" t="n">
        <v>198.05</v>
      </c>
      <c r="R33" t="n">
        <v>31.57</v>
      </c>
      <c r="S33" t="n">
        <v>21.27</v>
      </c>
      <c r="T33" t="n">
        <v>2422.28</v>
      </c>
      <c r="U33" t="n">
        <v>0.67</v>
      </c>
      <c r="V33" t="n">
        <v>0.76</v>
      </c>
      <c r="W33" t="n">
        <v>0.12</v>
      </c>
      <c r="X33" t="n">
        <v>0.14</v>
      </c>
      <c r="Y33" t="n">
        <v>1</v>
      </c>
      <c r="Z33" t="n">
        <v>10</v>
      </c>
      <c r="AA33" t="n">
        <v>240.9792079288905</v>
      </c>
      <c r="AB33" t="n">
        <v>329.7183835404915</v>
      </c>
      <c r="AC33" t="n">
        <v>298.2505237781427</v>
      </c>
      <c r="AD33" t="n">
        <v>240979.2079288905</v>
      </c>
      <c r="AE33" t="n">
        <v>329718.3835404915</v>
      </c>
      <c r="AF33" t="n">
        <v>3.691970409144517e-06</v>
      </c>
      <c r="AG33" t="n">
        <v>9.401041666666666</v>
      </c>
      <c r="AH33" t="n">
        <v>298250.5237781428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9.178100000000001</v>
      </c>
      <c r="E34" t="n">
        <v>10.9</v>
      </c>
      <c r="F34" t="n">
        <v>8.050000000000001</v>
      </c>
      <c r="G34" t="n">
        <v>48.33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103.6</v>
      </c>
      <c r="Q34" t="n">
        <v>198.06</v>
      </c>
      <c r="R34" t="n">
        <v>33.64</v>
      </c>
      <c r="S34" t="n">
        <v>21.27</v>
      </c>
      <c r="T34" t="n">
        <v>3455.85</v>
      </c>
      <c r="U34" t="n">
        <v>0.63</v>
      </c>
      <c r="V34" t="n">
        <v>0.75</v>
      </c>
      <c r="W34" t="n">
        <v>0.12</v>
      </c>
      <c r="X34" t="n">
        <v>0.2</v>
      </c>
      <c r="Y34" t="n">
        <v>1</v>
      </c>
      <c r="Z34" t="n">
        <v>10</v>
      </c>
      <c r="AA34" t="n">
        <v>241.9841163457723</v>
      </c>
      <c r="AB34" t="n">
        <v>331.0933435698989</v>
      </c>
      <c r="AC34" t="n">
        <v>299.4942595521125</v>
      </c>
      <c r="AD34" t="n">
        <v>241984.1163457723</v>
      </c>
      <c r="AE34" t="n">
        <v>331093.3435698989</v>
      </c>
      <c r="AF34" t="n">
        <v>3.670892405010323e-06</v>
      </c>
      <c r="AG34" t="n">
        <v>9.461805555555555</v>
      </c>
      <c r="AH34" t="n">
        <v>299494.2595521125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9.235300000000001</v>
      </c>
      <c r="E35" t="n">
        <v>10.83</v>
      </c>
      <c r="F35" t="n">
        <v>8.02</v>
      </c>
      <c r="G35" t="n">
        <v>53.5</v>
      </c>
      <c r="H35" t="n">
        <v>0.83</v>
      </c>
      <c r="I35" t="n">
        <v>9</v>
      </c>
      <c r="J35" t="n">
        <v>198.36</v>
      </c>
      <c r="K35" t="n">
        <v>53.44</v>
      </c>
      <c r="L35" t="n">
        <v>9.25</v>
      </c>
      <c r="M35" t="n">
        <v>7</v>
      </c>
      <c r="N35" t="n">
        <v>40.67</v>
      </c>
      <c r="O35" t="n">
        <v>24698.26</v>
      </c>
      <c r="P35" t="n">
        <v>102.82</v>
      </c>
      <c r="Q35" t="n">
        <v>198.06</v>
      </c>
      <c r="R35" t="n">
        <v>32.67</v>
      </c>
      <c r="S35" t="n">
        <v>21.27</v>
      </c>
      <c r="T35" t="n">
        <v>2978.71</v>
      </c>
      <c r="U35" t="n">
        <v>0.65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240.9129165446248</v>
      </c>
      <c r="AB35" t="n">
        <v>329.6276807439698</v>
      </c>
      <c r="AC35" t="n">
        <v>298.1684775292189</v>
      </c>
      <c r="AD35" t="n">
        <v>240912.9165446248</v>
      </c>
      <c r="AE35" t="n">
        <v>329627.6807439699</v>
      </c>
      <c r="AF35" t="n">
        <v>3.693770238719543e-06</v>
      </c>
      <c r="AG35" t="n">
        <v>9.401041666666666</v>
      </c>
      <c r="AH35" t="n">
        <v>298168.4775292189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9.241199999999999</v>
      </c>
      <c r="E36" t="n">
        <v>10.82</v>
      </c>
      <c r="F36" t="n">
        <v>8.02</v>
      </c>
      <c r="G36" t="n">
        <v>53.45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102.77</v>
      </c>
      <c r="Q36" t="n">
        <v>198.06</v>
      </c>
      <c r="R36" t="n">
        <v>32.48</v>
      </c>
      <c r="S36" t="n">
        <v>21.27</v>
      </c>
      <c r="T36" t="n">
        <v>2882.24</v>
      </c>
      <c r="U36" t="n">
        <v>0.65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240.8300293818012</v>
      </c>
      <c r="AB36" t="n">
        <v>329.514270871071</v>
      </c>
      <c r="AC36" t="n">
        <v>298.0658913354178</v>
      </c>
      <c r="AD36" t="n">
        <v>240830.0293818012</v>
      </c>
      <c r="AE36" t="n">
        <v>329514.270871071</v>
      </c>
      <c r="AF36" t="n">
        <v>3.696130015273466e-06</v>
      </c>
      <c r="AG36" t="n">
        <v>9.392361111111111</v>
      </c>
      <c r="AH36" t="n">
        <v>298065.8913354178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9.238799999999999</v>
      </c>
      <c r="E37" t="n">
        <v>10.82</v>
      </c>
      <c r="F37" t="n">
        <v>8.02</v>
      </c>
      <c r="G37" t="n">
        <v>53.47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102.84</v>
      </c>
      <c r="Q37" t="n">
        <v>198.05</v>
      </c>
      <c r="R37" t="n">
        <v>32.56</v>
      </c>
      <c r="S37" t="n">
        <v>21.27</v>
      </c>
      <c r="T37" t="n">
        <v>2925.47</v>
      </c>
      <c r="U37" t="n">
        <v>0.65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240.8929854010307</v>
      </c>
      <c r="AB37" t="n">
        <v>329.6004100740043</v>
      </c>
      <c r="AC37" t="n">
        <v>298.1438095337203</v>
      </c>
      <c r="AD37" t="n">
        <v>240892.9854010307</v>
      </c>
      <c r="AE37" t="n">
        <v>329600.4100740043</v>
      </c>
      <c r="AF37" t="n">
        <v>3.695170106166785e-06</v>
      </c>
      <c r="AG37" t="n">
        <v>9.392361111111111</v>
      </c>
      <c r="AH37" t="n">
        <v>298143.8095337203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9.239100000000001</v>
      </c>
      <c r="E38" t="n">
        <v>10.82</v>
      </c>
      <c r="F38" t="n">
        <v>8.02</v>
      </c>
      <c r="G38" t="n">
        <v>53.47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102.51</v>
      </c>
      <c r="Q38" t="n">
        <v>198.05</v>
      </c>
      <c r="R38" t="n">
        <v>32.47</v>
      </c>
      <c r="S38" t="n">
        <v>21.27</v>
      </c>
      <c r="T38" t="n">
        <v>2877.88</v>
      </c>
      <c r="U38" t="n">
        <v>0.66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240.695893386089</v>
      </c>
      <c r="AB38" t="n">
        <v>329.3307400840752</v>
      </c>
      <c r="AC38" t="n">
        <v>297.8998764691456</v>
      </c>
      <c r="AD38" t="n">
        <v>240695.893386089</v>
      </c>
      <c r="AE38" t="n">
        <v>329330.7400840751</v>
      </c>
      <c r="AF38" t="n">
        <v>3.695290094805121e-06</v>
      </c>
      <c r="AG38" t="n">
        <v>9.392361111111111</v>
      </c>
      <c r="AH38" t="n">
        <v>297899.8764691456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9.2407</v>
      </c>
      <c r="E39" t="n">
        <v>10.82</v>
      </c>
      <c r="F39" t="n">
        <v>8.02</v>
      </c>
      <c r="G39" t="n">
        <v>53.45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102.24</v>
      </c>
      <c r="Q39" t="n">
        <v>198.05</v>
      </c>
      <c r="R39" t="n">
        <v>32.37</v>
      </c>
      <c r="S39" t="n">
        <v>21.27</v>
      </c>
      <c r="T39" t="n">
        <v>2827.48</v>
      </c>
      <c r="U39" t="n">
        <v>0.66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240.5224308948636</v>
      </c>
      <c r="AB39" t="n">
        <v>329.0934010509557</v>
      </c>
      <c r="AC39" t="n">
        <v>297.6851887402397</v>
      </c>
      <c r="AD39" t="n">
        <v>240522.4308948636</v>
      </c>
      <c r="AE39" t="n">
        <v>329093.4010509557</v>
      </c>
      <c r="AF39" t="n">
        <v>3.695930034209575e-06</v>
      </c>
      <c r="AG39" t="n">
        <v>9.392361111111111</v>
      </c>
      <c r="AH39" t="n">
        <v>297685.1887402397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9.2994</v>
      </c>
      <c r="E40" t="n">
        <v>10.75</v>
      </c>
      <c r="F40" t="n">
        <v>7.99</v>
      </c>
      <c r="G40" t="n">
        <v>59.9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101.64</v>
      </c>
      <c r="Q40" t="n">
        <v>198.05</v>
      </c>
      <c r="R40" t="n">
        <v>31.33</v>
      </c>
      <c r="S40" t="n">
        <v>21.27</v>
      </c>
      <c r="T40" t="n">
        <v>2312.95</v>
      </c>
      <c r="U40" t="n">
        <v>0.68</v>
      </c>
      <c r="V40" t="n">
        <v>0.76</v>
      </c>
      <c r="W40" t="n">
        <v>0.12</v>
      </c>
      <c r="X40" t="n">
        <v>0.13</v>
      </c>
      <c r="Y40" t="n">
        <v>1</v>
      </c>
      <c r="Z40" t="n">
        <v>10</v>
      </c>
      <c r="AA40" t="n">
        <v>239.559501320623</v>
      </c>
      <c r="AB40" t="n">
        <v>327.7758783260257</v>
      </c>
      <c r="AC40" t="n">
        <v>296.4934085350218</v>
      </c>
      <c r="AD40" t="n">
        <v>239559.501320623</v>
      </c>
      <c r="AE40" t="n">
        <v>327775.8783260257</v>
      </c>
      <c r="AF40" t="n">
        <v>3.71940781111047e-06</v>
      </c>
      <c r="AG40" t="n">
        <v>9.331597222222221</v>
      </c>
      <c r="AH40" t="n">
        <v>296493.4085350218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9.323499999999999</v>
      </c>
      <c r="E41" t="n">
        <v>10.73</v>
      </c>
      <c r="F41" t="n">
        <v>7.96</v>
      </c>
      <c r="G41" t="n">
        <v>59.69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101.3</v>
      </c>
      <c r="Q41" t="n">
        <v>198.05</v>
      </c>
      <c r="R41" t="n">
        <v>30.54</v>
      </c>
      <c r="S41" t="n">
        <v>21.27</v>
      </c>
      <c r="T41" t="n">
        <v>1916.82</v>
      </c>
      <c r="U41" t="n">
        <v>0.7</v>
      </c>
      <c r="V41" t="n">
        <v>0.76</v>
      </c>
      <c r="W41" t="n">
        <v>0.12</v>
      </c>
      <c r="X41" t="n">
        <v>0.11</v>
      </c>
      <c r="Y41" t="n">
        <v>1</v>
      </c>
      <c r="Z41" t="n">
        <v>10</v>
      </c>
      <c r="AA41" t="n">
        <v>239.0625039092521</v>
      </c>
      <c r="AB41" t="n">
        <v>327.09586454181</v>
      </c>
      <c r="AC41" t="n">
        <v>295.8782943119661</v>
      </c>
      <c r="AD41" t="n">
        <v>239062.5039092521</v>
      </c>
      <c r="AE41" t="n">
        <v>327095.8645418101</v>
      </c>
      <c r="AF41" t="n">
        <v>3.729046898390053e-06</v>
      </c>
      <c r="AG41" t="n">
        <v>9.314236111111111</v>
      </c>
      <c r="AH41" t="n">
        <v>295878.2943119661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9.2776</v>
      </c>
      <c r="E42" t="n">
        <v>10.78</v>
      </c>
      <c r="F42" t="n">
        <v>8.01</v>
      </c>
      <c r="G42" t="n">
        <v>60.09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101.94</v>
      </c>
      <c r="Q42" t="n">
        <v>198.05</v>
      </c>
      <c r="R42" t="n">
        <v>32.32</v>
      </c>
      <c r="S42" t="n">
        <v>21.27</v>
      </c>
      <c r="T42" t="n">
        <v>2807.23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239.9863805957625</v>
      </c>
      <c r="AB42" t="n">
        <v>328.3599533828557</v>
      </c>
      <c r="AC42" t="n">
        <v>297.0217402881826</v>
      </c>
      <c r="AD42" t="n">
        <v>239986.3805957625</v>
      </c>
      <c r="AE42" t="n">
        <v>328359.9533828557</v>
      </c>
      <c r="AF42" t="n">
        <v>3.710688636724788e-06</v>
      </c>
      <c r="AG42" t="n">
        <v>9.357638888888889</v>
      </c>
      <c r="AH42" t="n">
        <v>297021.7402881826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9.2865</v>
      </c>
      <c r="E43" t="n">
        <v>10.77</v>
      </c>
      <c r="F43" t="n">
        <v>8</v>
      </c>
      <c r="G43" t="n">
        <v>60.01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101.63</v>
      </c>
      <c r="Q43" t="n">
        <v>198.05</v>
      </c>
      <c r="R43" t="n">
        <v>31.96</v>
      </c>
      <c r="S43" t="n">
        <v>21.27</v>
      </c>
      <c r="T43" t="n">
        <v>2628.36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239.6967116758329</v>
      </c>
      <c r="AB43" t="n">
        <v>327.9636155873175</v>
      </c>
      <c r="AC43" t="n">
        <v>296.6632284155868</v>
      </c>
      <c r="AD43" t="n">
        <v>239696.7116758329</v>
      </c>
      <c r="AE43" t="n">
        <v>327963.6155873175</v>
      </c>
      <c r="AF43" t="n">
        <v>3.714248299662062e-06</v>
      </c>
      <c r="AG43" t="n">
        <v>9.348958333333334</v>
      </c>
      <c r="AH43" t="n">
        <v>296663.2284155868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9.288399999999999</v>
      </c>
      <c r="E44" t="n">
        <v>10.77</v>
      </c>
      <c r="F44" t="n">
        <v>8</v>
      </c>
      <c r="G44" t="n">
        <v>60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101.5</v>
      </c>
      <c r="Q44" t="n">
        <v>198.05</v>
      </c>
      <c r="R44" t="n">
        <v>31.85</v>
      </c>
      <c r="S44" t="n">
        <v>21.27</v>
      </c>
      <c r="T44" t="n">
        <v>2572.25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239.6036720157633</v>
      </c>
      <c r="AB44" t="n">
        <v>327.8363146197903</v>
      </c>
      <c r="AC44" t="n">
        <v>296.5480768737324</v>
      </c>
      <c r="AD44" t="n">
        <v>239603.6720157633</v>
      </c>
      <c r="AE44" t="n">
        <v>327836.3146197903</v>
      </c>
      <c r="AF44" t="n">
        <v>3.715008227704851e-06</v>
      </c>
      <c r="AG44" t="n">
        <v>9.348958333333334</v>
      </c>
      <c r="AH44" t="n">
        <v>296548.0768737324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9.284599999999999</v>
      </c>
      <c r="E45" t="n">
        <v>10.77</v>
      </c>
      <c r="F45" t="n">
        <v>8</v>
      </c>
      <c r="G45" t="n">
        <v>60.03</v>
      </c>
      <c r="H45" t="n">
        <v>1.03</v>
      </c>
      <c r="I45" t="n">
        <v>8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101.16</v>
      </c>
      <c r="Q45" t="n">
        <v>198.05</v>
      </c>
      <c r="R45" t="n">
        <v>32.03</v>
      </c>
      <c r="S45" t="n">
        <v>21.27</v>
      </c>
      <c r="T45" t="n">
        <v>2664.8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  <c r="AA45" t="n">
        <v>239.4381129681249</v>
      </c>
      <c r="AB45" t="n">
        <v>327.6097894268619</v>
      </c>
      <c r="AC45" t="n">
        <v>296.3431709272868</v>
      </c>
      <c r="AD45" t="n">
        <v>239438.1129681249</v>
      </c>
      <c r="AE45" t="n">
        <v>327609.7894268619</v>
      </c>
      <c r="AF45" t="n">
        <v>3.713488371619273e-06</v>
      </c>
      <c r="AG45" t="n">
        <v>9.348958333333334</v>
      </c>
      <c r="AH45" t="n">
        <v>296343.1709272868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9.347</v>
      </c>
      <c r="E46" t="n">
        <v>10.7</v>
      </c>
      <c r="F46" t="n">
        <v>7.97</v>
      </c>
      <c r="G46" t="n">
        <v>68.31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100.25</v>
      </c>
      <c r="Q46" t="n">
        <v>198.05</v>
      </c>
      <c r="R46" t="n">
        <v>30.87</v>
      </c>
      <c r="S46" t="n">
        <v>21.27</v>
      </c>
      <c r="T46" t="n">
        <v>2088.64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238.2738582466073</v>
      </c>
      <c r="AB46" t="n">
        <v>326.016804753589</v>
      </c>
      <c r="AC46" t="n">
        <v>294.9022184754626</v>
      </c>
      <c r="AD46" t="n">
        <v>238273.8582466074</v>
      </c>
      <c r="AE46" t="n">
        <v>326016.804753589</v>
      </c>
      <c r="AF46" t="n">
        <v>3.738446008392967e-06</v>
      </c>
      <c r="AG46" t="n">
        <v>9.288194444444445</v>
      </c>
      <c r="AH46" t="n">
        <v>294902.2184754626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9.3468</v>
      </c>
      <c r="E47" t="n">
        <v>10.7</v>
      </c>
      <c r="F47" t="n">
        <v>7.97</v>
      </c>
      <c r="G47" t="n">
        <v>68.31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100.34</v>
      </c>
      <c r="Q47" t="n">
        <v>198.05</v>
      </c>
      <c r="R47" t="n">
        <v>30.88</v>
      </c>
      <c r="S47" t="n">
        <v>21.27</v>
      </c>
      <c r="T47" t="n">
        <v>2093.61</v>
      </c>
      <c r="U47" t="n">
        <v>0.6899999999999999</v>
      </c>
      <c r="V47" t="n">
        <v>0.76</v>
      </c>
      <c r="W47" t="n">
        <v>0.12</v>
      </c>
      <c r="X47" t="n">
        <v>0.12</v>
      </c>
      <c r="Y47" t="n">
        <v>1</v>
      </c>
      <c r="Z47" t="n">
        <v>10</v>
      </c>
      <c r="AA47" t="n">
        <v>238.3279933642623</v>
      </c>
      <c r="AB47" t="n">
        <v>326.0908748098373</v>
      </c>
      <c r="AC47" t="n">
        <v>294.9692193895006</v>
      </c>
      <c r="AD47" t="n">
        <v>238327.9933642623</v>
      </c>
      <c r="AE47" t="n">
        <v>326090.8748098373</v>
      </c>
      <c r="AF47" t="n">
        <v>3.73836601596741e-06</v>
      </c>
      <c r="AG47" t="n">
        <v>9.288194444444445</v>
      </c>
      <c r="AH47" t="n">
        <v>294969.2193895006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9.3521</v>
      </c>
      <c r="E48" t="n">
        <v>10.69</v>
      </c>
      <c r="F48" t="n">
        <v>7.96</v>
      </c>
      <c r="G48" t="n">
        <v>68.26000000000001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100.21</v>
      </c>
      <c r="Q48" t="n">
        <v>198.05</v>
      </c>
      <c r="R48" t="n">
        <v>30.58</v>
      </c>
      <c r="S48" t="n">
        <v>21.27</v>
      </c>
      <c r="T48" t="n">
        <v>1941.99</v>
      </c>
      <c r="U48" t="n">
        <v>0.7</v>
      </c>
      <c r="V48" t="n">
        <v>0.76</v>
      </c>
      <c r="W48" t="n">
        <v>0.12</v>
      </c>
      <c r="X48" t="n">
        <v>0.11</v>
      </c>
      <c r="Y48" t="n">
        <v>1</v>
      </c>
      <c r="Z48" t="n">
        <v>10</v>
      </c>
      <c r="AA48" t="n">
        <v>238.177903640027</v>
      </c>
      <c r="AB48" t="n">
        <v>325.8855154276474</v>
      </c>
      <c r="AC48" t="n">
        <v>294.7834592185231</v>
      </c>
      <c r="AD48" t="n">
        <v>238177.903640027</v>
      </c>
      <c r="AE48" t="n">
        <v>325885.5154276474</v>
      </c>
      <c r="AF48" t="n">
        <v>3.740485815244664e-06</v>
      </c>
      <c r="AG48" t="n">
        <v>9.279513888888889</v>
      </c>
      <c r="AH48" t="n">
        <v>294783.4592185231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9.3611</v>
      </c>
      <c r="E49" t="n">
        <v>10.68</v>
      </c>
      <c r="F49" t="n">
        <v>7.95</v>
      </c>
      <c r="G49" t="n">
        <v>68.17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100.11</v>
      </c>
      <c r="Q49" t="n">
        <v>198.05</v>
      </c>
      <c r="R49" t="n">
        <v>30.37</v>
      </c>
      <c r="S49" t="n">
        <v>21.27</v>
      </c>
      <c r="T49" t="n">
        <v>1836.09</v>
      </c>
      <c r="U49" t="n">
        <v>0.7</v>
      </c>
      <c r="V49" t="n">
        <v>0.76</v>
      </c>
      <c r="W49" t="n">
        <v>0.12</v>
      </c>
      <c r="X49" t="n">
        <v>0.1</v>
      </c>
      <c r="Y49" t="n">
        <v>1</v>
      </c>
      <c r="Z49" t="n">
        <v>10</v>
      </c>
      <c r="AA49" t="n">
        <v>238.013478411279</v>
      </c>
      <c r="AB49" t="n">
        <v>325.6605415757453</v>
      </c>
      <c r="AC49" t="n">
        <v>294.5799565552937</v>
      </c>
      <c r="AD49" t="n">
        <v>238013.478411279</v>
      </c>
      <c r="AE49" t="n">
        <v>325660.5415757453</v>
      </c>
      <c r="AF49" t="n">
        <v>3.744085474394716e-06</v>
      </c>
      <c r="AG49" t="n">
        <v>9.270833333333334</v>
      </c>
      <c r="AH49" t="n">
        <v>294579.9565552937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9.3293</v>
      </c>
      <c r="E50" t="n">
        <v>10.72</v>
      </c>
      <c r="F50" t="n">
        <v>7.99</v>
      </c>
      <c r="G50" t="n">
        <v>68.48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100.55</v>
      </c>
      <c r="Q50" t="n">
        <v>198.05</v>
      </c>
      <c r="R50" t="n">
        <v>31.63</v>
      </c>
      <c r="S50" t="n">
        <v>21.27</v>
      </c>
      <c r="T50" t="n">
        <v>2466.19</v>
      </c>
      <c r="U50" t="n">
        <v>0.67</v>
      </c>
      <c r="V50" t="n">
        <v>0.76</v>
      </c>
      <c r="W50" t="n">
        <v>0.12</v>
      </c>
      <c r="X50" t="n">
        <v>0.14</v>
      </c>
      <c r="Y50" t="n">
        <v>1</v>
      </c>
      <c r="Z50" t="n">
        <v>10</v>
      </c>
      <c r="AA50" t="n">
        <v>238.6597397476069</v>
      </c>
      <c r="AB50" t="n">
        <v>326.5447848471467</v>
      </c>
      <c r="AC50" t="n">
        <v>295.379808889916</v>
      </c>
      <c r="AD50" t="n">
        <v>238659.7397476069</v>
      </c>
      <c r="AE50" t="n">
        <v>326544.7848471467</v>
      </c>
      <c r="AF50" t="n">
        <v>3.731366678731198e-06</v>
      </c>
      <c r="AG50" t="n">
        <v>9.305555555555555</v>
      </c>
      <c r="AH50" t="n">
        <v>295379.8088899161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9.341699999999999</v>
      </c>
      <c r="E51" t="n">
        <v>10.7</v>
      </c>
      <c r="F51" t="n">
        <v>7.98</v>
      </c>
      <c r="G51" t="n">
        <v>68.36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100.04</v>
      </c>
      <c r="Q51" t="n">
        <v>198.05</v>
      </c>
      <c r="R51" t="n">
        <v>31.15</v>
      </c>
      <c r="S51" t="n">
        <v>21.27</v>
      </c>
      <c r="T51" t="n">
        <v>2226.15</v>
      </c>
      <c r="U51" t="n">
        <v>0.68</v>
      </c>
      <c r="V51" t="n">
        <v>0.76</v>
      </c>
      <c r="W51" t="n">
        <v>0.12</v>
      </c>
      <c r="X51" t="n">
        <v>0.12</v>
      </c>
      <c r="Y51" t="n">
        <v>1</v>
      </c>
      <c r="Z51" t="n">
        <v>10</v>
      </c>
      <c r="AA51" t="n">
        <v>238.2260191253694</v>
      </c>
      <c r="AB51" t="n">
        <v>325.9513491573982</v>
      </c>
      <c r="AC51" t="n">
        <v>294.8430098695047</v>
      </c>
      <c r="AD51" t="n">
        <v>238226.0191253693</v>
      </c>
      <c r="AE51" t="n">
        <v>325951.3491573982</v>
      </c>
      <c r="AF51" t="n">
        <v>3.736326209115715e-06</v>
      </c>
      <c r="AG51" t="n">
        <v>9.288194444444445</v>
      </c>
      <c r="AH51" t="n">
        <v>294843.0098695047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9.3371</v>
      </c>
      <c r="E52" t="n">
        <v>10.71</v>
      </c>
      <c r="F52" t="n">
        <v>7.98</v>
      </c>
      <c r="G52" t="n">
        <v>68.41</v>
      </c>
      <c r="H52" t="n">
        <v>1.17</v>
      </c>
      <c r="I52" t="n">
        <v>7</v>
      </c>
      <c r="J52" t="n">
        <v>205.05</v>
      </c>
      <c r="K52" t="n">
        <v>53.44</v>
      </c>
      <c r="L52" t="n">
        <v>13.5</v>
      </c>
      <c r="M52" t="n">
        <v>5</v>
      </c>
      <c r="N52" t="n">
        <v>43.11</v>
      </c>
      <c r="O52" t="n">
        <v>25523.06</v>
      </c>
      <c r="P52" t="n">
        <v>99.84999999999999</v>
      </c>
      <c r="Q52" t="n">
        <v>198.05</v>
      </c>
      <c r="R52" t="n">
        <v>31.22</v>
      </c>
      <c r="S52" t="n">
        <v>21.27</v>
      </c>
      <c r="T52" t="n">
        <v>2263.61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238.1551969520759</v>
      </c>
      <c r="AB52" t="n">
        <v>325.8544471354444</v>
      </c>
      <c r="AC52" t="n">
        <v>294.7553560405233</v>
      </c>
      <c r="AD52" t="n">
        <v>238155.1969520759</v>
      </c>
      <c r="AE52" t="n">
        <v>325854.4471354444</v>
      </c>
      <c r="AF52" t="n">
        <v>3.73448638332791e-06</v>
      </c>
      <c r="AG52" t="n">
        <v>9.296875</v>
      </c>
      <c r="AH52" t="n">
        <v>294755.3560405233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9.3361</v>
      </c>
      <c r="E53" t="n">
        <v>10.71</v>
      </c>
      <c r="F53" t="n">
        <v>7.98</v>
      </c>
      <c r="G53" t="n">
        <v>68.42</v>
      </c>
      <c r="H53" t="n">
        <v>1.19</v>
      </c>
      <c r="I53" t="n">
        <v>7</v>
      </c>
      <c r="J53" t="n">
        <v>205.44</v>
      </c>
      <c r="K53" t="n">
        <v>53.44</v>
      </c>
      <c r="L53" t="n">
        <v>13.75</v>
      </c>
      <c r="M53" t="n">
        <v>5</v>
      </c>
      <c r="N53" t="n">
        <v>43.26</v>
      </c>
      <c r="O53" t="n">
        <v>25572.02</v>
      </c>
      <c r="P53" t="n">
        <v>99.7</v>
      </c>
      <c r="Q53" t="n">
        <v>198.05</v>
      </c>
      <c r="R53" t="n">
        <v>31.29</v>
      </c>
      <c r="S53" t="n">
        <v>21.27</v>
      </c>
      <c r="T53" t="n">
        <v>2299.1</v>
      </c>
      <c r="U53" t="n">
        <v>0.68</v>
      </c>
      <c r="V53" t="n">
        <v>0.76</v>
      </c>
      <c r="W53" t="n">
        <v>0.12</v>
      </c>
      <c r="X53" t="n">
        <v>0.13</v>
      </c>
      <c r="Y53" t="n">
        <v>1</v>
      </c>
      <c r="Z53" t="n">
        <v>10</v>
      </c>
      <c r="AA53" t="n">
        <v>238.0764335269856</v>
      </c>
      <c r="AB53" t="n">
        <v>325.7466795424388</v>
      </c>
      <c r="AC53" t="n">
        <v>294.6578736353413</v>
      </c>
      <c r="AD53" t="n">
        <v>238076.4335269856</v>
      </c>
      <c r="AE53" t="n">
        <v>325746.6795424388</v>
      </c>
      <c r="AF53" t="n">
        <v>3.734086421200126e-06</v>
      </c>
      <c r="AG53" t="n">
        <v>9.296875</v>
      </c>
      <c r="AH53" t="n">
        <v>294657.8736353414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9.340199999999999</v>
      </c>
      <c r="E54" t="n">
        <v>10.71</v>
      </c>
      <c r="F54" t="n">
        <v>7.98</v>
      </c>
      <c r="G54" t="n">
        <v>68.38</v>
      </c>
      <c r="H54" t="n">
        <v>1.21</v>
      </c>
      <c r="I54" t="n">
        <v>7</v>
      </c>
      <c r="J54" t="n">
        <v>205.84</v>
      </c>
      <c r="K54" t="n">
        <v>53.44</v>
      </c>
      <c r="L54" t="n">
        <v>14</v>
      </c>
      <c r="M54" t="n">
        <v>5</v>
      </c>
      <c r="N54" t="n">
        <v>43.4</v>
      </c>
      <c r="O54" t="n">
        <v>25621.03</v>
      </c>
      <c r="P54" t="n">
        <v>99.31</v>
      </c>
      <c r="Q54" t="n">
        <v>198.07</v>
      </c>
      <c r="R54" t="n">
        <v>31.19</v>
      </c>
      <c r="S54" t="n">
        <v>21.27</v>
      </c>
      <c r="T54" t="n">
        <v>2249.24</v>
      </c>
      <c r="U54" t="n">
        <v>0.68</v>
      </c>
      <c r="V54" t="n">
        <v>0.76</v>
      </c>
      <c r="W54" t="n">
        <v>0.12</v>
      </c>
      <c r="X54" t="n">
        <v>0.12</v>
      </c>
      <c r="Y54" t="n">
        <v>1</v>
      </c>
      <c r="Z54" t="n">
        <v>10</v>
      </c>
      <c r="AA54" t="n">
        <v>237.8137048641616</v>
      </c>
      <c r="AB54" t="n">
        <v>325.3872025951925</v>
      </c>
      <c r="AC54" t="n">
        <v>294.3327046634111</v>
      </c>
      <c r="AD54" t="n">
        <v>237813.7048641616</v>
      </c>
      <c r="AE54" t="n">
        <v>325387.2025951925</v>
      </c>
      <c r="AF54" t="n">
        <v>3.735726265924039e-06</v>
      </c>
      <c r="AG54" t="n">
        <v>9.296875</v>
      </c>
      <c r="AH54" t="n">
        <v>294332.7046634111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9.393599999999999</v>
      </c>
      <c r="E55" t="n">
        <v>10.65</v>
      </c>
      <c r="F55" t="n">
        <v>7.95</v>
      </c>
      <c r="G55" t="n">
        <v>79.54000000000001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98.64</v>
      </c>
      <c r="Q55" t="n">
        <v>198.05</v>
      </c>
      <c r="R55" t="n">
        <v>30.34</v>
      </c>
      <c r="S55" t="n">
        <v>21.27</v>
      </c>
      <c r="T55" t="n">
        <v>1827.49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236.8822862343991</v>
      </c>
      <c r="AB55" t="n">
        <v>324.1127945346624</v>
      </c>
      <c r="AC55" t="n">
        <v>293.1799243195346</v>
      </c>
      <c r="AD55" t="n">
        <v>236882.2862343992</v>
      </c>
      <c r="AE55" t="n">
        <v>324112.7945346624</v>
      </c>
      <c r="AF55" t="n">
        <v>3.757084243547681e-06</v>
      </c>
      <c r="AG55" t="n">
        <v>9.244791666666666</v>
      </c>
      <c r="AH55" t="n">
        <v>293179.9243195346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9.415699999999999</v>
      </c>
      <c r="E56" t="n">
        <v>10.62</v>
      </c>
      <c r="F56" t="n">
        <v>7.93</v>
      </c>
      <c r="G56" t="n">
        <v>79.29000000000001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98.3</v>
      </c>
      <c r="Q56" t="n">
        <v>198.05</v>
      </c>
      <c r="R56" t="n">
        <v>29.53</v>
      </c>
      <c r="S56" t="n">
        <v>21.27</v>
      </c>
      <c r="T56" t="n">
        <v>1421.08</v>
      </c>
      <c r="U56" t="n">
        <v>0.72</v>
      </c>
      <c r="V56" t="n">
        <v>0.77</v>
      </c>
      <c r="W56" t="n">
        <v>0.12</v>
      </c>
      <c r="X56" t="n">
        <v>0.08</v>
      </c>
      <c r="Y56" t="n">
        <v>1</v>
      </c>
      <c r="Z56" t="n">
        <v>10</v>
      </c>
      <c r="AA56" t="n">
        <v>226.2754655659176</v>
      </c>
      <c r="AB56" t="n">
        <v>309.6000745561508</v>
      </c>
      <c r="AC56" t="n">
        <v>280.0522779670371</v>
      </c>
      <c r="AD56" t="n">
        <v>226275.4655659176</v>
      </c>
      <c r="AE56" t="n">
        <v>309600.0745561508</v>
      </c>
      <c r="AF56" t="n">
        <v>3.765923406571698e-06</v>
      </c>
      <c r="AG56" t="n">
        <v>9.21875</v>
      </c>
      <c r="AH56" t="n">
        <v>280052.2779670371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9.400499999999999</v>
      </c>
      <c r="E57" t="n">
        <v>10.64</v>
      </c>
      <c r="F57" t="n">
        <v>7.95</v>
      </c>
      <c r="G57" t="n">
        <v>79.45999999999999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4</v>
      </c>
      <c r="N57" t="n">
        <v>43.85</v>
      </c>
      <c r="O57" t="n">
        <v>25768.35</v>
      </c>
      <c r="P57" t="n">
        <v>98.69</v>
      </c>
      <c r="Q57" t="n">
        <v>198.05</v>
      </c>
      <c r="R57" t="n">
        <v>30.19</v>
      </c>
      <c r="S57" t="n">
        <v>21.27</v>
      </c>
      <c r="T57" t="n">
        <v>1750.61</v>
      </c>
      <c r="U57" t="n">
        <v>0.7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226.6860039850567</v>
      </c>
      <c r="AB57" t="n">
        <v>310.1617913328934</v>
      </c>
      <c r="AC57" t="n">
        <v>280.560385282982</v>
      </c>
      <c r="AD57" t="n">
        <v>226686.0039850567</v>
      </c>
      <c r="AE57" t="n">
        <v>310161.7913328934</v>
      </c>
      <c r="AF57" t="n">
        <v>3.759843982229388e-06</v>
      </c>
      <c r="AG57" t="n">
        <v>9.236111111111111</v>
      </c>
      <c r="AH57" t="n">
        <v>280560.385282982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9.3904</v>
      </c>
      <c r="E58" t="n">
        <v>10.65</v>
      </c>
      <c r="F58" t="n">
        <v>7.96</v>
      </c>
      <c r="G58" t="n">
        <v>79.56999999999999</v>
      </c>
      <c r="H58" t="n">
        <v>1.28</v>
      </c>
      <c r="I58" t="n">
        <v>6</v>
      </c>
      <c r="J58" t="n">
        <v>207.43</v>
      </c>
      <c r="K58" t="n">
        <v>53.44</v>
      </c>
      <c r="L58" t="n">
        <v>15</v>
      </c>
      <c r="M58" t="n">
        <v>4</v>
      </c>
      <c r="N58" t="n">
        <v>44</v>
      </c>
      <c r="O58" t="n">
        <v>25817.56</v>
      </c>
      <c r="P58" t="n">
        <v>98.76000000000001</v>
      </c>
      <c r="Q58" t="n">
        <v>198.05</v>
      </c>
      <c r="R58" t="n">
        <v>30.53</v>
      </c>
      <c r="S58" t="n">
        <v>21.27</v>
      </c>
      <c r="T58" t="n">
        <v>1923.96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237.0073340691823</v>
      </c>
      <c r="AB58" t="n">
        <v>324.2838904989337</v>
      </c>
      <c r="AC58" t="n">
        <v>293.3346911251106</v>
      </c>
      <c r="AD58" t="n">
        <v>237007.3340691823</v>
      </c>
      <c r="AE58" t="n">
        <v>324283.8904989337</v>
      </c>
      <c r="AF58" t="n">
        <v>3.755804364738774e-06</v>
      </c>
      <c r="AG58" t="n">
        <v>9.244791666666666</v>
      </c>
      <c r="AH58" t="n">
        <v>293334.6911251106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7.96</v>
      </c>
      <c r="G59" t="n">
        <v>79.55</v>
      </c>
      <c r="H59" t="n">
        <v>1.3</v>
      </c>
      <c r="I59" t="n">
        <v>6</v>
      </c>
      <c r="J59" t="n">
        <v>207.83</v>
      </c>
      <c r="K59" t="n">
        <v>53.44</v>
      </c>
      <c r="L59" t="n">
        <v>15.25</v>
      </c>
      <c r="M59" t="n">
        <v>4</v>
      </c>
      <c r="N59" t="n">
        <v>44.15</v>
      </c>
      <c r="O59" t="n">
        <v>25866.82</v>
      </c>
      <c r="P59" t="n">
        <v>98.73</v>
      </c>
      <c r="Q59" t="n">
        <v>198.05</v>
      </c>
      <c r="R59" t="n">
        <v>30.49</v>
      </c>
      <c r="S59" t="n">
        <v>21.27</v>
      </c>
      <c r="T59" t="n">
        <v>1904.42</v>
      </c>
      <c r="U59" t="n">
        <v>0.7</v>
      </c>
      <c r="V59" t="n">
        <v>0.76</v>
      </c>
      <c r="W59" t="n">
        <v>0.12</v>
      </c>
      <c r="X59" t="n">
        <v>0.1</v>
      </c>
      <c r="Y59" t="n">
        <v>1</v>
      </c>
      <c r="Z59" t="n">
        <v>10</v>
      </c>
      <c r="AA59" t="n">
        <v>236.9729590238947</v>
      </c>
      <c r="AB59" t="n">
        <v>324.2368570454513</v>
      </c>
      <c r="AC59" t="n">
        <v>293.2921464784167</v>
      </c>
      <c r="AD59" t="n">
        <v>236972.9590238947</v>
      </c>
      <c r="AE59" t="n">
        <v>324236.8570454513</v>
      </c>
      <c r="AF59" t="n">
        <v>3.756604288994341e-06</v>
      </c>
      <c r="AG59" t="n">
        <v>9.244791666666666</v>
      </c>
      <c r="AH59" t="n">
        <v>293292.1464784167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9.3855</v>
      </c>
      <c r="E60" t="n">
        <v>10.65</v>
      </c>
      <c r="F60" t="n">
        <v>7.96</v>
      </c>
      <c r="G60" t="n">
        <v>79.63</v>
      </c>
      <c r="H60" t="n">
        <v>1.32</v>
      </c>
      <c r="I60" t="n">
        <v>6</v>
      </c>
      <c r="J60" t="n">
        <v>208.23</v>
      </c>
      <c r="K60" t="n">
        <v>53.44</v>
      </c>
      <c r="L60" t="n">
        <v>15.5</v>
      </c>
      <c r="M60" t="n">
        <v>4</v>
      </c>
      <c r="N60" t="n">
        <v>44.3</v>
      </c>
      <c r="O60" t="n">
        <v>25916.13</v>
      </c>
      <c r="P60" t="n">
        <v>98.88</v>
      </c>
      <c r="Q60" t="n">
        <v>198.05</v>
      </c>
      <c r="R60" t="n">
        <v>30.74</v>
      </c>
      <c r="S60" t="n">
        <v>21.27</v>
      </c>
      <c r="T60" t="n">
        <v>2028.52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  <c r="AA60" t="n">
        <v>237.1185767630178</v>
      </c>
      <c r="AB60" t="n">
        <v>324.4360976603206</v>
      </c>
      <c r="AC60" t="n">
        <v>293.4723718486389</v>
      </c>
      <c r="AD60" t="n">
        <v>237118.5767630178</v>
      </c>
      <c r="AE60" t="n">
        <v>324436.0976603206</v>
      </c>
      <c r="AF60" t="n">
        <v>3.753844550312635e-06</v>
      </c>
      <c r="AG60" t="n">
        <v>9.244791666666666</v>
      </c>
      <c r="AH60" t="n">
        <v>293472.3718486389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9.3919</v>
      </c>
      <c r="E61" t="n">
        <v>10.65</v>
      </c>
      <c r="F61" t="n">
        <v>7.96</v>
      </c>
      <c r="G61" t="n">
        <v>79.56</v>
      </c>
      <c r="H61" t="n">
        <v>1.34</v>
      </c>
      <c r="I61" t="n">
        <v>6</v>
      </c>
      <c r="J61" t="n">
        <v>208.63</v>
      </c>
      <c r="K61" t="n">
        <v>53.44</v>
      </c>
      <c r="L61" t="n">
        <v>15.75</v>
      </c>
      <c r="M61" t="n">
        <v>4</v>
      </c>
      <c r="N61" t="n">
        <v>44.45</v>
      </c>
      <c r="O61" t="n">
        <v>25965.5</v>
      </c>
      <c r="P61" t="n">
        <v>98.52</v>
      </c>
      <c r="Q61" t="n">
        <v>198.05</v>
      </c>
      <c r="R61" t="n">
        <v>30.45</v>
      </c>
      <c r="S61" t="n">
        <v>21.27</v>
      </c>
      <c r="T61" t="n">
        <v>1884.37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236.8555251572653</v>
      </c>
      <c r="AB61" t="n">
        <v>324.0761788483125</v>
      </c>
      <c r="AC61" t="n">
        <v>293.1468031828995</v>
      </c>
      <c r="AD61" t="n">
        <v>236855.5251572653</v>
      </c>
      <c r="AE61" t="n">
        <v>324076.1788483125</v>
      </c>
      <c r="AF61" t="n">
        <v>3.75640430793045e-06</v>
      </c>
      <c r="AG61" t="n">
        <v>9.244791666666666</v>
      </c>
      <c r="AH61" t="n">
        <v>293146.8031828995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9.3887</v>
      </c>
      <c r="E62" t="n">
        <v>10.65</v>
      </c>
      <c r="F62" t="n">
        <v>7.96</v>
      </c>
      <c r="G62" t="n">
        <v>79.59</v>
      </c>
      <c r="H62" t="n">
        <v>1.36</v>
      </c>
      <c r="I62" t="n">
        <v>6</v>
      </c>
      <c r="J62" t="n">
        <v>209.03</v>
      </c>
      <c r="K62" t="n">
        <v>53.44</v>
      </c>
      <c r="L62" t="n">
        <v>16</v>
      </c>
      <c r="M62" t="n">
        <v>4</v>
      </c>
      <c r="N62" t="n">
        <v>44.6</v>
      </c>
      <c r="O62" t="n">
        <v>26014.91</v>
      </c>
      <c r="P62" t="n">
        <v>98.33</v>
      </c>
      <c r="Q62" t="n">
        <v>198.05</v>
      </c>
      <c r="R62" t="n">
        <v>30.58</v>
      </c>
      <c r="S62" t="n">
        <v>21.27</v>
      </c>
      <c r="T62" t="n">
        <v>1946.47</v>
      </c>
      <c r="U62" t="n">
        <v>0.7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  <c r="AA62" t="n">
        <v>236.7725435680272</v>
      </c>
      <c r="AB62" t="n">
        <v>323.9626397770277</v>
      </c>
      <c r="AC62" t="n">
        <v>293.0441001212249</v>
      </c>
      <c r="AD62" t="n">
        <v>236772.5435680272</v>
      </c>
      <c r="AE62" t="n">
        <v>323962.6397770277</v>
      </c>
      <c r="AF62" t="n">
        <v>3.755124429121542e-06</v>
      </c>
      <c r="AG62" t="n">
        <v>9.244791666666666</v>
      </c>
      <c r="AH62" t="n">
        <v>293044.1001212249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9.395799999999999</v>
      </c>
      <c r="E63" t="n">
        <v>10.64</v>
      </c>
      <c r="F63" t="n">
        <v>7.95</v>
      </c>
      <c r="G63" t="n">
        <v>79.51000000000001</v>
      </c>
      <c r="H63" t="n">
        <v>1.38</v>
      </c>
      <c r="I63" t="n">
        <v>6</v>
      </c>
      <c r="J63" t="n">
        <v>209.43</v>
      </c>
      <c r="K63" t="n">
        <v>53.44</v>
      </c>
      <c r="L63" t="n">
        <v>16.25</v>
      </c>
      <c r="M63" t="n">
        <v>4</v>
      </c>
      <c r="N63" t="n">
        <v>44.75</v>
      </c>
      <c r="O63" t="n">
        <v>26064.38</v>
      </c>
      <c r="P63" t="n">
        <v>98.09999999999999</v>
      </c>
      <c r="Q63" t="n">
        <v>198.05</v>
      </c>
      <c r="R63" t="n">
        <v>30.24</v>
      </c>
      <c r="S63" t="n">
        <v>21.27</v>
      </c>
      <c r="T63" t="n">
        <v>1775.85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  <c r="AA63" t="n">
        <v>226.3841234237645</v>
      </c>
      <c r="AB63" t="n">
        <v>309.7487450309033</v>
      </c>
      <c r="AC63" t="n">
        <v>280.1867595403396</v>
      </c>
      <c r="AD63" t="n">
        <v>226384.1234237645</v>
      </c>
      <c r="AE63" t="n">
        <v>309748.7450309033</v>
      </c>
      <c r="AF63" t="n">
        <v>3.757964160228805e-06</v>
      </c>
      <c r="AG63" t="n">
        <v>9.236111111111111</v>
      </c>
      <c r="AH63" t="n">
        <v>280186.7595403396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9.408799999999999</v>
      </c>
      <c r="E64" t="n">
        <v>10.63</v>
      </c>
      <c r="F64" t="n">
        <v>7.94</v>
      </c>
      <c r="G64" t="n">
        <v>79.36</v>
      </c>
      <c r="H64" t="n">
        <v>1.4</v>
      </c>
      <c r="I64" t="n">
        <v>6</v>
      </c>
      <c r="J64" t="n">
        <v>209.84</v>
      </c>
      <c r="K64" t="n">
        <v>53.44</v>
      </c>
      <c r="L64" t="n">
        <v>16.5</v>
      </c>
      <c r="M64" t="n">
        <v>4</v>
      </c>
      <c r="N64" t="n">
        <v>44.9</v>
      </c>
      <c r="O64" t="n">
        <v>26113.9</v>
      </c>
      <c r="P64" t="n">
        <v>97.51000000000001</v>
      </c>
      <c r="Q64" t="n">
        <v>198.05</v>
      </c>
      <c r="R64" t="n">
        <v>29.88</v>
      </c>
      <c r="S64" t="n">
        <v>21.27</v>
      </c>
      <c r="T64" t="n">
        <v>1596.59</v>
      </c>
      <c r="U64" t="n">
        <v>0.71</v>
      </c>
      <c r="V64" t="n">
        <v>0.77</v>
      </c>
      <c r="W64" t="n">
        <v>0.12</v>
      </c>
      <c r="X64" t="n">
        <v>0.08</v>
      </c>
      <c r="Y64" t="n">
        <v>1</v>
      </c>
      <c r="Z64" t="n">
        <v>10</v>
      </c>
      <c r="AA64" t="n">
        <v>225.9049441080381</v>
      </c>
      <c r="AB64" t="n">
        <v>309.0931107512274</v>
      </c>
      <c r="AC64" t="n">
        <v>279.5936980761272</v>
      </c>
      <c r="AD64" t="n">
        <v>225904.9441080382</v>
      </c>
      <c r="AE64" t="n">
        <v>309093.1107512274</v>
      </c>
      <c r="AF64" t="n">
        <v>3.763163667889991e-06</v>
      </c>
      <c r="AG64" t="n">
        <v>9.227430555555555</v>
      </c>
      <c r="AH64" t="n">
        <v>279593.6980761272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9.3855</v>
      </c>
      <c r="E65" t="n">
        <v>10.65</v>
      </c>
      <c r="F65" t="n">
        <v>7.96</v>
      </c>
      <c r="G65" t="n">
        <v>79.63</v>
      </c>
      <c r="H65" t="n">
        <v>1.42</v>
      </c>
      <c r="I65" t="n">
        <v>6</v>
      </c>
      <c r="J65" t="n">
        <v>210.24</v>
      </c>
      <c r="K65" t="n">
        <v>53.44</v>
      </c>
      <c r="L65" t="n">
        <v>16.75</v>
      </c>
      <c r="M65" t="n">
        <v>4</v>
      </c>
      <c r="N65" t="n">
        <v>45.05</v>
      </c>
      <c r="O65" t="n">
        <v>26163.47</v>
      </c>
      <c r="P65" t="n">
        <v>97.67</v>
      </c>
      <c r="Q65" t="n">
        <v>198.05</v>
      </c>
      <c r="R65" t="n">
        <v>30.82</v>
      </c>
      <c r="S65" t="n">
        <v>21.27</v>
      </c>
      <c r="T65" t="n">
        <v>2065.65</v>
      </c>
      <c r="U65" t="n">
        <v>0.6899999999999999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  <c r="AA65" t="n">
        <v>236.4169870910749</v>
      </c>
      <c r="AB65" t="n">
        <v>323.4761517192171</v>
      </c>
      <c r="AC65" t="n">
        <v>292.6040418008614</v>
      </c>
      <c r="AD65" t="n">
        <v>236416.9870910749</v>
      </c>
      <c r="AE65" t="n">
        <v>323476.1517192171</v>
      </c>
      <c r="AF65" t="n">
        <v>3.753844550312635e-06</v>
      </c>
      <c r="AG65" t="n">
        <v>9.244791666666666</v>
      </c>
      <c r="AH65" t="n">
        <v>292604.0418008614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9.3865</v>
      </c>
      <c r="E66" t="n">
        <v>10.65</v>
      </c>
      <c r="F66" t="n">
        <v>7.96</v>
      </c>
      <c r="G66" t="n">
        <v>79.62</v>
      </c>
      <c r="H66" t="n">
        <v>1.43</v>
      </c>
      <c r="I66" t="n">
        <v>6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97.31</v>
      </c>
      <c r="Q66" t="n">
        <v>198.05</v>
      </c>
      <c r="R66" t="n">
        <v>30.69</v>
      </c>
      <c r="S66" t="n">
        <v>21.27</v>
      </c>
      <c r="T66" t="n">
        <v>2004.54</v>
      </c>
      <c r="U66" t="n">
        <v>0.6899999999999999</v>
      </c>
      <c r="V66" t="n">
        <v>0.76</v>
      </c>
      <c r="W66" t="n">
        <v>0.12</v>
      </c>
      <c r="X66" t="n">
        <v>0.11</v>
      </c>
      <c r="Y66" t="n">
        <v>1</v>
      </c>
      <c r="Z66" t="n">
        <v>10</v>
      </c>
      <c r="AA66" t="n">
        <v>236.199832939229</v>
      </c>
      <c r="AB66" t="n">
        <v>323.1790318284965</v>
      </c>
      <c r="AC66" t="n">
        <v>292.3352786155007</v>
      </c>
      <c r="AD66" t="n">
        <v>236199.832939229</v>
      </c>
      <c r="AE66" t="n">
        <v>323179.0318284965</v>
      </c>
      <c r="AF66" t="n">
        <v>3.754244512440419e-06</v>
      </c>
      <c r="AG66" t="n">
        <v>9.244791666666666</v>
      </c>
      <c r="AH66" t="n">
        <v>292335.2786155007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9.4434</v>
      </c>
      <c r="E67" t="n">
        <v>10.59</v>
      </c>
      <c r="F67" t="n">
        <v>7.93</v>
      </c>
      <c r="G67" t="n">
        <v>95.22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96.39</v>
      </c>
      <c r="Q67" t="n">
        <v>198.05</v>
      </c>
      <c r="R67" t="n">
        <v>29.85</v>
      </c>
      <c r="S67" t="n">
        <v>21.27</v>
      </c>
      <c r="T67" t="n">
        <v>1589.32</v>
      </c>
      <c r="U67" t="n">
        <v>0.71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224.9423628754006</v>
      </c>
      <c r="AB67" t="n">
        <v>307.7760646426464</v>
      </c>
      <c r="AC67" t="n">
        <v>278.402348999663</v>
      </c>
      <c r="AD67" t="n">
        <v>224942.3628754006</v>
      </c>
      <c r="AE67" t="n">
        <v>307776.0646426463</v>
      </c>
      <c r="AF67" t="n">
        <v>3.777002357511303e-06</v>
      </c>
      <c r="AG67" t="n">
        <v>9.192708333333334</v>
      </c>
      <c r="AH67" t="n">
        <v>278402.348999663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9.4476</v>
      </c>
      <c r="E68" t="n">
        <v>10.58</v>
      </c>
      <c r="F68" t="n">
        <v>7.93</v>
      </c>
      <c r="G68" t="n">
        <v>95.16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96.31999999999999</v>
      </c>
      <c r="Q68" t="n">
        <v>198.05</v>
      </c>
      <c r="R68" t="n">
        <v>29.65</v>
      </c>
      <c r="S68" t="n">
        <v>21.27</v>
      </c>
      <c r="T68" t="n">
        <v>1487.28</v>
      </c>
      <c r="U68" t="n">
        <v>0.72</v>
      </c>
      <c r="V68" t="n">
        <v>0.77</v>
      </c>
      <c r="W68" t="n">
        <v>0.12</v>
      </c>
      <c r="X68" t="n">
        <v>0.08</v>
      </c>
      <c r="Y68" t="n">
        <v>1</v>
      </c>
      <c r="Z68" t="n">
        <v>10</v>
      </c>
      <c r="AA68" t="n">
        <v>224.8674088212079</v>
      </c>
      <c r="AB68" t="n">
        <v>307.6735091989605</v>
      </c>
      <c r="AC68" t="n">
        <v>278.309581303585</v>
      </c>
      <c r="AD68" t="n">
        <v>224867.4088212079</v>
      </c>
      <c r="AE68" t="n">
        <v>307673.5091989605</v>
      </c>
      <c r="AF68" t="n">
        <v>3.778682198447994e-06</v>
      </c>
      <c r="AG68" t="n">
        <v>9.184027777777779</v>
      </c>
      <c r="AH68" t="n">
        <v>278309.581303585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9.4488</v>
      </c>
      <c r="E69" t="n">
        <v>10.58</v>
      </c>
      <c r="F69" t="n">
        <v>7.93</v>
      </c>
      <c r="G69" t="n">
        <v>95.14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96.45</v>
      </c>
      <c r="Q69" t="n">
        <v>198.05</v>
      </c>
      <c r="R69" t="n">
        <v>29.64</v>
      </c>
      <c r="S69" t="n">
        <v>21.27</v>
      </c>
      <c r="T69" t="n">
        <v>1480.65</v>
      </c>
      <c r="U69" t="n">
        <v>0.72</v>
      </c>
      <c r="V69" t="n">
        <v>0.77</v>
      </c>
      <c r="W69" t="n">
        <v>0.12</v>
      </c>
      <c r="X69" t="n">
        <v>0.08</v>
      </c>
      <c r="Y69" t="n">
        <v>1</v>
      </c>
      <c r="Z69" t="n">
        <v>10</v>
      </c>
      <c r="AA69" t="n">
        <v>224.9323968811366</v>
      </c>
      <c r="AB69" t="n">
        <v>307.7624287296258</v>
      </c>
      <c r="AC69" t="n">
        <v>278.390014479043</v>
      </c>
      <c r="AD69" t="n">
        <v>224932.3968811366</v>
      </c>
      <c r="AE69" t="n">
        <v>307762.4287296258</v>
      </c>
      <c r="AF69" t="n">
        <v>3.779162153001334e-06</v>
      </c>
      <c r="AG69" t="n">
        <v>9.184027777777779</v>
      </c>
      <c r="AH69" t="n">
        <v>278390.014479043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9.4453</v>
      </c>
      <c r="E70" t="n">
        <v>10.59</v>
      </c>
      <c r="F70" t="n">
        <v>7.93</v>
      </c>
      <c r="G70" t="n">
        <v>95.19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96.63</v>
      </c>
      <c r="Q70" t="n">
        <v>198.06</v>
      </c>
      <c r="R70" t="n">
        <v>29.65</v>
      </c>
      <c r="S70" t="n">
        <v>21.27</v>
      </c>
      <c r="T70" t="n">
        <v>1488.82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225.0649689907212</v>
      </c>
      <c r="AB70" t="n">
        <v>307.943819738628</v>
      </c>
      <c r="AC70" t="n">
        <v>278.5540937847299</v>
      </c>
      <c r="AD70" t="n">
        <v>225064.9689907212</v>
      </c>
      <c r="AE70" t="n">
        <v>307943.8197386279</v>
      </c>
      <c r="AF70" t="n">
        <v>3.777762285554091e-06</v>
      </c>
      <c r="AG70" t="n">
        <v>9.192708333333334</v>
      </c>
      <c r="AH70" t="n">
        <v>278554.0937847299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9.462</v>
      </c>
      <c r="E71" t="n">
        <v>10.57</v>
      </c>
      <c r="F71" t="n">
        <v>7.91</v>
      </c>
      <c r="G71" t="n">
        <v>94.97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96.27</v>
      </c>
      <c r="Q71" t="n">
        <v>198.05</v>
      </c>
      <c r="R71" t="n">
        <v>29.14</v>
      </c>
      <c r="S71" t="n">
        <v>21.27</v>
      </c>
      <c r="T71" t="n">
        <v>1231.77</v>
      </c>
      <c r="U71" t="n">
        <v>0.73</v>
      </c>
      <c r="V71" t="n">
        <v>0.77</v>
      </c>
      <c r="W71" t="n">
        <v>0.11</v>
      </c>
      <c r="X71" t="n">
        <v>0.06</v>
      </c>
      <c r="Y71" t="n">
        <v>1</v>
      </c>
      <c r="Z71" t="n">
        <v>10</v>
      </c>
      <c r="AA71" t="n">
        <v>224.6639281182067</v>
      </c>
      <c r="AB71" t="n">
        <v>307.3950979241793</v>
      </c>
      <c r="AC71" t="n">
        <v>278.0577412101161</v>
      </c>
      <c r="AD71" t="n">
        <v>224663.9281182066</v>
      </c>
      <c r="AE71" t="n">
        <v>307395.0979241793</v>
      </c>
      <c r="AF71" t="n">
        <v>3.784441653088077e-06</v>
      </c>
      <c r="AG71" t="n">
        <v>9.175347222222221</v>
      </c>
      <c r="AH71" t="n">
        <v>278057.7412101161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9.4473</v>
      </c>
      <c r="E72" t="n">
        <v>10.58</v>
      </c>
      <c r="F72" t="n">
        <v>7.93</v>
      </c>
      <c r="G72" t="n">
        <v>95.16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96.61</v>
      </c>
      <c r="Q72" t="n">
        <v>198.05</v>
      </c>
      <c r="R72" t="n">
        <v>29.71</v>
      </c>
      <c r="S72" t="n">
        <v>21.27</v>
      </c>
      <c r="T72" t="n">
        <v>1518.84</v>
      </c>
      <c r="U72" t="n">
        <v>0.72</v>
      </c>
      <c r="V72" t="n">
        <v>0.77</v>
      </c>
      <c r="W72" t="n">
        <v>0.11</v>
      </c>
      <c r="X72" t="n">
        <v>0.08</v>
      </c>
      <c r="Y72" t="n">
        <v>1</v>
      </c>
      <c r="Z72" t="n">
        <v>10</v>
      </c>
      <c r="AA72" t="n">
        <v>225.0369299375778</v>
      </c>
      <c r="AB72" t="n">
        <v>307.9054554691215</v>
      </c>
      <c r="AC72" t="n">
        <v>278.5193909472605</v>
      </c>
      <c r="AD72" t="n">
        <v>225036.9299375777</v>
      </c>
      <c r="AE72" t="n">
        <v>307905.4554691215</v>
      </c>
      <c r="AF72" t="n">
        <v>3.778562209809659e-06</v>
      </c>
      <c r="AG72" t="n">
        <v>9.184027777777779</v>
      </c>
      <c r="AH72" t="n">
        <v>278519.3909472605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9.4384</v>
      </c>
      <c r="E73" t="n">
        <v>10.6</v>
      </c>
      <c r="F73" t="n">
        <v>7.94</v>
      </c>
      <c r="G73" t="n">
        <v>95.28</v>
      </c>
      <c r="H73" t="n">
        <v>1.56</v>
      </c>
      <c r="I73" t="n">
        <v>5</v>
      </c>
      <c r="J73" t="n">
        <v>213.47</v>
      </c>
      <c r="K73" t="n">
        <v>53.44</v>
      </c>
      <c r="L73" t="n">
        <v>18.75</v>
      </c>
      <c r="M73" t="n">
        <v>3</v>
      </c>
      <c r="N73" t="n">
        <v>46.28</v>
      </c>
      <c r="O73" t="n">
        <v>26561.93</v>
      </c>
      <c r="P73" t="n">
        <v>96.70999999999999</v>
      </c>
      <c r="Q73" t="n">
        <v>198.07</v>
      </c>
      <c r="R73" t="n">
        <v>30</v>
      </c>
      <c r="S73" t="n">
        <v>21.27</v>
      </c>
      <c r="T73" t="n">
        <v>1662.9</v>
      </c>
      <c r="U73" t="n">
        <v>0.71</v>
      </c>
      <c r="V73" t="n">
        <v>0.76</v>
      </c>
      <c r="W73" t="n">
        <v>0.12</v>
      </c>
      <c r="X73" t="n">
        <v>0.09</v>
      </c>
      <c r="Y73" t="n">
        <v>1</v>
      </c>
      <c r="Z73" t="n">
        <v>10</v>
      </c>
      <c r="AA73" t="n">
        <v>225.1963460497554</v>
      </c>
      <c r="AB73" t="n">
        <v>308.1235756267454</v>
      </c>
      <c r="AC73" t="n">
        <v>278.7166940231743</v>
      </c>
      <c r="AD73" t="n">
        <v>225196.3460497554</v>
      </c>
      <c r="AE73" t="n">
        <v>308123.5756267454</v>
      </c>
      <c r="AF73" t="n">
        <v>3.775002546872385e-06</v>
      </c>
      <c r="AG73" t="n">
        <v>9.201388888888889</v>
      </c>
      <c r="AH73" t="n">
        <v>278716.6940231744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9.4444</v>
      </c>
      <c r="E74" t="n">
        <v>10.59</v>
      </c>
      <c r="F74" t="n">
        <v>7.93</v>
      </c>
      <c r="G74" t="n">
        <v>95.2</v>
      </c>
      <c r="H74" t="n">
        <v>1.58</v>
      </c>
      <c r="I74" t="n">
        <v>5</v>
      </c>
      <c r="J74" t="n">
        <v>213.87</v>
      </c>
      <c r="K74" t="n">
        <v>53.44</v>
      </c>
      <c r="L74" t="n">
        <v>19</v>
      </c>
      <c r="M74" t="n">
        <v>3</v>
      </c>
      <c r="N74" t="n">
        <v>46.44</v>
      </c>
      <c r="O74" t="n">
        <v>26611.98</v>
      </c>
      <c r="P74" t="n">
        <v>96.51000000000001</v>
      </c>
      <c r="Q74" t="n">
        <v>198.05</v>
      </c>
      <c r="R74" t="n">
        <v>29.81</v>
      </c>
      <c r="S74" t="n">
        <v>21.27</v>
      </c>
      <c r="T74" t="n">
        <v>1566.64</v>
      </c>
      <c r="U74" t="n">
        <v>0.71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225.0032593374774</v>
      </c>
      <c r="AB74" t="n">
        <v>307.8593858686222</v>
      </c>
      <c r="AC74" t="n">
        <v>278.4777181647738</v>
      </c>
      <c r="AD74" t="n">
        <v>225003.2593374774</v>
      </c>
      <c r="AE74" t="n">
        <v>307859.3858686222</v>
      </c>
      <c r="AF74" t="n">
        <v>3.777402319639087e-06</v>
      </c>
      <c r="AG74" t="n">
        <v>9.192708333333334</v>
      </c>
      <c r="AH74" t="n">
        <v>278477.7181647738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9.437900000000001</v>
      </c>
      <c r="E75" t="n">
        <v>10.6</v>
      </c>
      <c r="F75" t="n">
        <v>7.94</v>
      </c>
      <c r="G75" t="n">
        <v>95.29000000000001</v>
      </c>
      <c r="H75" t="n">
        <v>1.6</v>
      </c>
      <c r="I75" t="n">
        <v>5</v>
      </c>
      <c r="J75" t="n">
        <v>214.28</v>
      </c>
      <c r="K75" t="n">
        <v>53.44</v>
      </c>
      <c r="L75" t="n">
        <v>19.25</v>
      </c>
      <c r="M75" t="n">
        <v>3</v>
      </c>
      <c r="N75" t="n">
        <v>46.6</v>
      </c>
      <c r="O75" t="n">
        <v>26662.08</v>
      </c>
      <c r="P75" t="n">
        <v>96.61</v>
      </c>
      <c r="Q75" t="n">
        <v>198.07</v>
      </c>
      <c r="R75" t="n">
        <v>30.03</v>
      </c>
      <c r="S75" t="n">
        <v>21.27</v>
      </c>
      <c r="T75" t="n">
        <v>1678.16</v>
      </c>
      <c r="U75" t="n">
        <v>0.71</v>
      </c>
      <c r="V75" t="n">
        <v>0.76</v>
      </c>
      <c r="W75" t="n">
        <v>0.12</v>
      </c>
      <c r="X75" t="n">
        <v>0.09</v>
      </c>
      <c r="Y75" t="n">
        <v>1</v>
      </c>
      <c r="Z75" t="n">
        <v>10</v>
      </c>
      <c r="AA75" t="n">
        <v>225.142826026836</v>
      </c>
      <c r="AB75" t="n">
        <v>308.0503471702502</v>
      </c>
      <c r="AC75" t="n">
        <v>278.6504543877904</v>
      </c>
      <c r="AD75" t="n">
        <v>225142.826026836</v>
      </c>
      <c r="AE75" t="n">
        <v>308050.3471702503</v>
      </c>
      <c r="AF75" t="n">
        <v>3.774802565808494e-06</v>
      </c>
      <c r="AG75" t="n">
        <v>9.201388888888889</v>
      </c>
      <c r="AH75" t="n">
        <v>278650.4543877904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9.442600000000001</v>
      </c>
      <c r="E76" t="n">
        <v>10.59</v>
      </c>
      <c r="F76" t="n">
        <v>7.94</v>
      </c>
      <c r="G76" t="n">
        <v>95.23</v>
      </c>
      <c r="H76" t="n">
        <v>1.61</v>
      </c>
      <c r="I76" t="n">
        <v>5</v>
      </c>
      <c r="J76" t="n">
        <v>214.69</v>
      </c>
      <c r="K76" t="n">
        <v>53.44</v>
      </c>
      <c r="L76" t="n">
        <v>19.5</v>
      </c>
      <c r="M76" t="n">
        <v>3</v>
      </c>
      <c r="N76" t="n">
        <v>46.75</v>
      </c>
      <c r="O76" t="n">
        <v>26712.23</v>
      </c>
      <c r="P76" t="n">
        <v>96.65000000000001</v>
      </c>
      <c r="Q76" t="n">
        <v>198.05</v>
      </c>
      <c r="R76" t="n">
        <v>29.83</v>
      </c>
      <c r="S76" t="n">
        <v>21.27</v>
      </c>
      <c r="T76" t="n">
        <v>1577.78</v>
      </c>
      <c r="U76" t="n">
        <v>0.71</v>
      </c>
      <c r="V76" t="n">
        <v>0.77</v>
      </c>
      <c r="W76" t="n">
        <v>0.12</v>
      </c>
      <c r="X76" t="n">
        <v>0.08</v>
      </c>
      <c r="Y76" t="n">
        <v>1</v>
      </c>
      <c r="Z76" t="n">
        <v>10</v>
      </c>
      <c r="AA76" t="n">
        <v>225.1270025356753</v>
      </c>
      <c r="AB76" t="n">
        <v>308.028696771561</v>
      </c>
      <c r="AC76" t="n">
        <v>278.6308702727655</v>
      </c>
      <c r="AD76" t="n">
        <v>225127.0025356753</v>
      </c>
      <c r="AE76" t="n">
        <v>308028.696771561</v>
      </c>
      <c r="AF76" t="n">
        <v>3.776682387809076e-06</v>
      </c>
      <c r="AG76" t="n">
        <v>9.192708333333334</v>
      </c>
      <c r="AH76" t="n">
        <v>278630.8702727655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9.447800000000001</v>
      </c>
      <c r="E77" t="n">
        <v>10.58</v>
      </c>
      <c r="F77" t="n">
        <v>7.93</v>
      </c>
      <c r="G77" t="n">
        <v>95.16</v>
      </c>
      <c r="H77" t="n">
        <v>1.63</v>
      </c>
      <c r="I77" t="n">
        <v>5</v>
      </c>
      <c r="J77" t="n">
        <v>215.09</v>
      </c>
      <c r="K77" t="n">
        <v>53.44</v>
      </c>
      <c r="L77" t="n">
        <v>19.75</v>
      </c>
      <c r="M77" t="n">
        <v>3</v>
      </c>
      <c r="N77" t="n">
        <v>46.91</v>
      </c>
      <c r="O77" t="n">
        <v>26762.44</v>
      </c>
      <c r="P77" t="n">
        <v>96.48</v>
      </c>
      <c r="Q77" t="n">
        <v>198.05</v>
      </c>
      <c r="R77" t="n">
        <v>29.6</v>
      </c>
      <c r="S77" t="n">
        <v>21.27</v>
      </c>
      <c r="T77" t="n">
        <v>1461.53</v>
      </c>
      <c r="U77" t="n">
        <v>0.72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  <c r="AA77" t="n">
        <v>224.9579216882462</v>
      </c>
      <c r="AB77" t="n">
        <v>307.7973528967882</v>
      </c>
      <c r="AC77" t="n">
        <v>278.4216055327078</v>
      </c>
      <c r="AD77" t="n">
        <v>224957.9216882462</v>
      </c>
      <c r="AE77" t="n">
        <v>307797.3528967882</v>
      </c>
      <c r="AF77" t="n">
        <v>3.778762190873551e-06</v>
      </c>
      <c r="AG77" t="n">
        <v>9.184027777777779</v>
      </c>
      <c r="AH77" t="n">
        <v>278421.6055327078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9.457000000000001</v>
      </c>
      <c r="E78" t="n">
        <v>10.57</v>
      </c>
      <c r="F78" t="n">
        <v>7.92</v>
      </c>
      <c r="G78" t="n">
        <v>95.03</v>
      </c>
      <c r="H78" t="n">
        <v>1.65</v>
      </c>
      <c r="I78" t="n">
        <v>5</v>
      </c>
      <c r="J78" t="n">
        <v>215.5</v>
      </c>
      <c r="K78" t="n">
        <v>53.44</v>
      </c>
      <c r="L78" t="n">
        <v>20</v>
      </c>
      <c r="M78" t="n">
        <v>3</v>
      </c>
      <c r="N78" t="n">
        <v>47.07</v>
      </c>
      <c r="O78" t="n">
        <v>26812.71</v>
      </c>
      <c r="P78" t="n">
        <v>96.06</v>
      </c>
      <c r="Q78" t="n">
        <v>198.05</v>
      </c>
      <c r="R78" t="n">
        <v>29.31</v>
      </c>
      <c r="S78" t="n">
        <v>21.27</v>
      </c>
      <c r="T78" t="n">
        <v>1317.21</v>
      </c>
      <c r="U78" t="n">
        <v>0.73</v>
      </c>
      <c r="V78" t="n">
        <v>0.77</v>
      </c>
      <c r="W78" t="n">
        <v>0.12</v>
      </c>
      <c r="X78" t="n">
        <v>0.07000000000000001</v>
      </c>
      <c r="Y78" t="n">
        <v>1</v>
      </c>
      <c r="Z78" t="n">
        <v>10</v>
      </c>
      <c r="AA78" t="n">
        <v>224.6122800880233</v>
      </c>
      <c r="AB78" t="n">
        <v>307.3244308107323</v>
      </c>
      <c r="AC78" t="n">
        <v>277.9938184667946</v>
      </c>
      <c r="AD78" t="n">
        <v>224612.2800880233</v>
      </c>
      <c r="AE78" t="n">
        <v>307324.4308107323</v>
      </c>
      <c r="AF78" t="n">
        <v>3.782441842449159e-06</v>
      </c>
      <c r="AG78" t="n">
        <v>9.175347222222221</v>
      </c>
      <c r="AH78" t="n">
        <v>277993.8184667946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9.4476</v>
      </c>
      <c r="E79" t="n">
        <v>10.58</v>
      </c>
      <c r="F79" t="n">
        <v>7.93</v>
      </c>
      <c r="G79" t="n">
        <v>95.16</v>
      </c>
      <c r="H79" t="n">
        <v>1.67</v>
      </c>
      <c r="I79" t="n">
        <v>5</v>
      </c>
      <c r="J79" t="n">
        <v>215.91</v>
      </c>
      <c r="K79" t="n">
        <v>53.44</v>
      </c>
      <c r="L79" t="n">
        <v>20.25</v>
      </c>
      <c r="M79" t="n">
        <v>3</v>
      </c>
      <c r="N79" t="n">
        <v>47.23</v>
      </c>
      <c r="O79" t="n">
        <v>26863.02</v>
      </c>
      <c r="P79" t="n">
        <v>95.98</v>
      </c>
      <c r="Q79" t="n">
        <v>198.05</v>
      </c>
      <c r="R79" t="n">
        <v>29.72</v>
      </c>
      <c r="S79" t="n">
        <v>21.27</v>
      </c>
      <c r="T79" t="n">
        <v>1521.29</v>
      </c>
      <c r="U79" t="n">
        <v>0.72</v>
      </c>
      <c r="V79" t="n">
        <v>0.77</v>
      </c>
      <c r="W79" t="n">
        <v>0.11</v>
      </c>
      <c r="X79" t="n">
        <v>0.08</v>
      </c>
      <c r="Y79" t="n">
        <v>1</v>
      </c>
      <c r="Z79" t="n">
        <v>10</v>
      </c>
      <c r="AA79" t="n">
        <v>224.6715637480924</v>
      </c>
      <c r="AB79" t="n">
        <v>307.4055453298492</v>
      </c>
      <c r="AC79" t="n">
        <v>278.067191530052</v>
      </c>
      <c r="AD79" t="n">
        <v>224671.5637480924</v>
      </c>
      <c r="AE79" t="n">
        <v>307405.5453298492</v>
      </c>
      <c r="AF79" t="n">
        <v>3.778682198447994e-06</v>
      </c>
      <c r="AG79" t="n">
        <v>9.184027777777779</v>
      </c>
      <c r="AH79" t="n">
        <v>278067.1915300519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9.4337</v>
      </c>
      <c r="E80" t="n">
        <v>10.6</v>
      </c>
      <c r="F80" t="n">
        <v>7.95</v>
      </c>
      <c r="G80" t="n">
        <v>95.34999999999999</v>
      </c>
      <c r="H80" t="n">
        <v>1.68</v>
      </c>
      <c r="I80" t="n">
        <v>5</v>
      </c>
      <c r="J80" t="n">
        <v>216.32</v>
      </c>
      <c r="K80" t="n">
        <v>53.44</v>
      </c>
      <c r="L80" t="n">
        <v>20.5</v>
      </c>
      <c r="M80" t="n">
        <v>3</v>
      </c>
      <c r="N80" t="n">
        <v>47.38</v>
      </c>
      <c r="O80" t="n">
        <v>26913.4</v>
      </c>
      <c r="P80" t="n">
        <v>95.98</v>
      </c>
      <c r="Q80" t="n">
        <v>198.05</v>
      </c>
      <c r="R80" t="n">
        <v>30.19</v>
      </c>
      <c r="S80" t="n">
        <v>21.27</v>
      </c>
      <c r="T80" t="n">
        <v>1759.02</v>
      </c>
      <c r="U80" t="n">
        <v>0.7</v>
      </c>
      <c r="V80" t="n">
        <v>0.76</v>
      </c>
      <c r="W80" t="n">
        <v>0.12</v>
      </c>
      <c r="X80" t="n">
        <v>0.09</v>
      </c>
      <c r="Y80" t="n">
        <v>1</v>
      </c>
      <c r="Z80" t="n">
        <v>10</v>
      </c>
      <c r="AA80" t="n">
        <v>224.842398041441</v>
      </c>
      <c r="AB80" t="n">
        <v>307.6392883466858</v>
      </c>
      <c r="AC80" t="n">
        <v>278.2786264414221</v>
      </c>
      <c r="AD80" t="n">
        <v>224842.398041441</v>
      </c>
      <c r="AE80" t="n">
        <v>307639.2883466858</v>
      </c>
      <c r="AF80" t="n">
        <v>3.773122724871803e-06</v>
      </c>
      <c r="AG80" t="n">
        <v>9.201388888888889</v>
      </c>
      <c r="AH80" t="n">
        <v>278278.6264414221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9.442399999999999</v>
      </c>
      <c r="E81" t="n">
        <v>10.59</v>
      </c>
      <c r="F81" t="n">
        <v>7.94</v>
      </c>
      <c r="G81" t="n">
        <v>95.23</v>
      </c>
      <c r="H81" t="n">
        <v>1.7</v>
      </c>
      <c r="I81" t="n">
        <v>5</v>
      </c>
      <c r="J81" t="n">
        <v>216.73</v>
      </c>
      <c r="K81" t="n">
        <v>53.44</v>
      </c>
      <c r="L81" t="n">
        <v>20.75</v>
      </c>
      <c r="M81" t="n">
        <v>3</v>
      </c>
      <c r="N81" t="n">
        <v>47.54</v>
      </c>
      <c r="O81" t="n">
        <v>26963.82</v>
      </c>
      <c r="P81" t="n">
        <v>95.55</v>
      </c>
      <c r="Q81" t="n">
        <v>198.05</v>
      </c>
      <c r="R81" t="n">
        <v>29.91</v>
      </c>
      <c r="S81" t="n">
        <v>21.27</v>
      </c>
      <c r="T81" t="n">
        <v>1616.95</v>
      </c>
      <c r="U81" t="n">
        <v>0.71</v>
      </c>
      <c r="V81" t="n">
        <v>0.77</v>
      </c>
      <c r="W81" t="n">
        <v>0.12</v>
      </c>
      <c r="X81" t="n">
        <v>0.08</v>
      </c>
      <c r="Y81" t="n">
        <v>1</v>
      </c>
      <c r="Z81" t="n">
        <v>10</v>
      </c>
      <c r="AA81" t="n">
        <v>224.4946911954013</v>
      </c>
      <c r="AB81" t="n">
        <v>307.163540500191</v>
      </c>
      <c r="AC81" t="n">
        <v>277.8482833016803</v>
      </c>
      <c r="AD81" t="n">
        <v>224494.6911954013</v>
      </c>
      <c r="AE81" t="n">
        <v>307163.540500191</v>
      </c>
      <c r="AF81" t="n">
        <v>3.776602395383519e-06</v>
      </c>
      <c r="AG81" t="n">
        <v>9.192708333333334</v>
      </c>
      <c r="AH81" t="n">
        <v>277848.2833016803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9.4359</v>
      </c>
      <c r="E82" t="n">
        <v>10.6</v>
      </c>
      <c r="F82" t="n">
        <v>7.94</v>
      </c>
      <c r="G82" t="n">
        <v>95.31999999999999</v>
      </c>
      <c r="H82" t="n">
        <v>1.72</v>
      </c>
      <c r="I82" t="n">
        <v>5</v>
      </c>
      <c r="J82" t="n">
        <v>217.14</v>
      </c>
      <c r="K82" t="n">
        <v>53.44</v>
      </c>
      <c r="L82" t="n">
        <v>21</v>
      </c>
      <c r="M82" t="n">
        <v>3</v>
      </c>
      <c r="N82" t="n">
        <v>47.7</v>
      </c>
      <c r="O82" t="n">
        <v>27014.3</v>
      </c>
      <c r="P82" t="n">
        <v>95.36</v>
      </c>
      <c r="Q82" t="n">
        <v>198.05</v>
      </c>
      <c r="R82" t="n">
        <v>30.15</v>
      </c>
      <c r="S82" t="n">
        <v>21.27</v>
      </c>
      <c r="T82" t="n">
        <v>1736.73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224.4384694398434</v>
      </c>
      <c r="AB82" t="n">
        <v>307.086615413908</v>
      </c>
      <c r="AC82" t="n">
        <v>277.7786998376671</v>
      </c>
      <c r="AD82" t="n">
        <v>224438.4694398434</v>
      </c>
      <c r="AE82" t="n">
        <v>307086.615413908</v>
      </c>
      <c r="AF82" t="n">
        <v>3.774002641552927e-06</v>
      </c>
      <c r="AG82" t="n">
        <v>9.201388888888889</v>
      </c>
      <c r="AH82" t="n">
        <v>277778.6998376672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9.4397</v>
      </c>
      <c r="E83" t="n">
        <v>10.59</v>
      </c>
      <c r="F83" t="n">
        <v>7.94</v>
      </c>
      <c r="G83" t="n">
        <v>95.27</v>
      </c>
      <c r="H83" t="n">
        <v>1.74</v>
      </c>
      <c r="I83" t="n">
        <v>5</v>
      </c>
      <c r="J83" t="n">
        <v>217.55</v>
      </c>
      <c r="K83" t="n">
        <v>53.44</v>
      </c>
      <c r="L83" t="n">
        <v>21.25</v>
      </c>
      <c r="M83" t="n">
        <v>3</v>
      </c>
      <c r="N83" t="n">
        <v>47.86</v>
      </c>
      <c r="O83" t="n">
        <v>27064.84</v>
      </c>
      <c r="P83" t="n">
        <v>94.98999999999999</v>
      </c>
      <c r="Q83" t="n">
        <v>198.05</v>
      </c>
      <c r="R83" t="n">
        <v>29.93</v>
      </c>
      <c r="S83" t="n">
        <v>21.27</v>
      </c>
      <c r="T83" t="n">
        <v>1628.11</v>
      </c>
      <c r="U83" t="n">
        <v>0.71</v>
      </c>
      <c r="V83" t="n">
        <v>0.76</v>
      </c>
      <c r="W83" t="n">
        <v>0.12</v>
      </c>
      <c r="X83" t="n">
        <v>0.09</v>
      </c>
      <c r="Y83" t="n">
        <v>1</v>
      </c>
      <c r="Z83" t="n">
        <v>10</v>
      </c>
      <c r="AA83" t="n">
        <v>224.1940075496579</v>
      </c>
      <c r="AB83" t="n">
        <v>306.7521318708589</v>
      </c>
      <c r="AC83" t="n">
        <v>277.4761389345159</v>
      </c>
      <c r="AD83" t="n">
        <v>224194.0075496579</v>
      </c>
      <c r="AE83" t="n">
        <v>306752.1318708589</v>
      </c>
      <c r="AF83" t="n">
        <v>3.775522497638504e-06</v>
      </c>
      <c r="AG83" t="n">
        <v>9.192708333333334</v>
      </c>
      <c r="AH83" t="n">
        <v>277476.1389345159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9.445600000000001</v>
      </c>
      <c r="E84" t="n">
        <v>10.59</v>
      </c>
      <c r="F84" t="n">
        <v>7.93</v>
      </c>
      <c r="G84" t="n">
        <v>95.19</v>
      </c>
      <c r="H84" t="n">
        <v>1.75</v>
      </c>
      <c r="I84" t="n">
        <v>5</v>
      </c>
      <c r="J84" t="n">
        <v>217.96</v>
      </c>
      <c r="K84" t="n">
        <v>53.44</v>
      </c>
      <c r="L84" t="n">
        <v>21.5</v>
      </c>
      <c r="M84" t="n">
        <v>3</v>
      </c>
      <c r="N84" t="n">
        <v>48.02</v>
      </c>
      <c r="O84" t="n">
        <v>27115.43</v>
      </c>
      <c r="P84" t="n">
        <v>94.22</v>
      </c>
      <c r="Q84" t="n">
        <v>198.05</v>
      </c>
      <c r="R84" t="n">
        <v>29.73</v>
      </c>
      <c r="S84" t="n">
        <v>21.27</v>
      </c>
      <c r="T84" t="n">
        <v>1526.99</v>
      </c>
      <c r="U84" t="n">
        <v>0.72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223.6740008920632</v>
      </c>
      <c r="AB84" t="n">
        <v>306.0406358208635</v>
      </c>
      <c r="AC84" t="n">
        <v>276.8325470689409</v>
      </c>
      <c r="AD84" t="n">
        <v>223674.0008920632</v>
      </c>
      <c r="AE84" t="n">
        <v>306040.6358208635</v>
      </c>
      <c r="AF84" t="n">
        <v>3.777882274192427e-06</v>
      </c>
      <c r="AG84" t="n">
        <v>9.192708333333334</v>
      </c>
      <c r="AH84" t="n">
        <v>276832.5470689409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9.452</v>
      </c>
      <c r="E85" t="n">
        <v>10.58</v>
      </c>
      <c r="F85" t="n">
        <v>7.92</v>
      </c>
      <c r="G85" t="n">
        <v>95.09999999999999</v>
      </c>
      <c r="H85" t="n">
        <v>1.77</v>
      </c>
      <c r="I85" t="n">
        <v>5</v>
      </c>
      <c r="J85" t="n">
        <v>218.37</v>
      </c>
      <c r="K85" t="n">
        <v>53.44</v>
      </c>
      <c r="L85" t="n">
        <v>21.75</v>
      </c>
      <c r="M85" t="n">
        <v>3</v>
      </c>
      <c r="N85" t="n">
        <v>48.18</v>
      </c>
      <c r="O85" t="n">
        <v>27166.08</v>
      </c>
      <c r="P85" t="n">
        <v>93.95999999999999</v>
      </c>
      <c r="Q85" t="n">
        <v>198.05</v>
      </c>
      <c r="R85" t="n">
        <v>29.49</v>
      </c>
      <c r="S85" t="n">
        <v>21.27</v>
      </c>
      <c r="T85" t="n">
        <v>1409.59</v>
      </c>
      <c r="U85" t="n">
        <v>0.72</v>
      </c>
      <c r="V85" t="n">
        <v>0.77</v>
      </c>
      <c r="W85" t="n">
        <v>0.12</v>
      </c>
      <c r="X85" t="n">
        <v>0.07000000000000001</v>
      </c>
      <c r="Y85" t="n">
        <v>1</v>
      </c>
      <c r="Z85" t="n">
        <v>10</v>
      </c>
      <c r="AA85" t="n">
        <v>223.4442478200833</v>
      </c>
      <c r="AB85" t="n">
        <v>305.7262775317906</v>
      </c>
      <c r="AC85" t="n">
        <v>276.5481906937723</v>
      </c>
      <c r="AD85" t="n">
        <v>223444.2478200833</v>
      </c>
      <c r="AE85" t="n">
        <v>305726.2775317906</v>
      </c>
      <c r="AF85" t="n">
        <v>3.780442031810242e-06</v>
      </c>
      <c r="AG85" t="n">
        <v>9.184027777777779</v>
      </c>
      <c r="AH85" t="n">
        <v>276548.1906937723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9.4411</v>
      </c>
      <c r="E86" t="n">
        <v>10.59</v>
      </c>
      <c r="F86" t="n">
        <v>7.94</v>
      </c>
      <c r="G86" t="n">
        <v>95.25</v>
      </c>
      <c r="H86" t="n">
        <v>1.79</v>
      </c>
      <c r="I86" t="n">
        <v>5</v>
      </c>
      <c r="J86" t="n">
        <v>218.78</v>
      </c>
      <c r="K86" t="n">
        <v>53.44</v>
      </c>
      <c r="L86" t="n">
        <v>22</v>
      </c>
      <c r="M86" t="n">
        <v>3</v>
      </c>
      <c r="N86" t="n">
        <v>48.34</v>
      </c>
      <c r="O86" t="n">
        <v>27216.79</v>
      </c>
      <c r="P86" t="n">
        <v>93.73</v>
      </c>
      <c r="Q86" t="n">
        <v>198.05</v>
      </c>
      <c r="R86" t="n">
        <v>29.96</v>
      </c>
      <c r="S86" t="n">
        <v>21.27</v>
      </c>
      <c r="T86" t="n">
        <v>1642.26</v>
      </c>
      <c r="U86" t="n">
        <v>0.71</v>
      </c>
      <c r="V86" t="n">
        <v>0.77</v>
      </c>
      <c r="W86" t="n">
        <v>0.11</v>
      </c>
      <c r="X86" t="n">
        <v>0.08</v>
      </c>
      <c r="Y86" t="n">
        <v>1</v>
      </c>
      <c r="Z86" t="n">
        <v>10</v>
      </c>
      <c r="AA86" t="n">
        <v>223.4562877531145</v>
      </c>
      <c r="AB86" t="n">
        <v>305.7427510993283</v>
      </c>
      <c r="AC86" t="n">
        <v>276.5630920471451</v>
      </c>
      <c r="AD86" t="n">
        <v>223456.2877531145</v>
      </c>
      <c r="AE86" t="n">
        <v>305742.7510993283</v>
      </c>
      <c r="AF86" t="n">
        <v>3.776082444617401e-06</v>
      </c>
      <c r="AG86" t="n">
        <v>9.192708333333334</v>
      </c>
      <c r="AH86" t="n">
        <v>276563.0920471451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9.4969</v>
      </c>
      <c r="E87" t="n">
        <v>10.53</v>
      </c>
      <c r="F87" t="n">
        <v>7.91</v>
      </c>
      <c r="G87" t="n">
        <v>118.68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92.98999999999999</v>
      </c>
      <c r="Q87" t="n">
        <v>198.05</v>
      </c>
      <c r="R87" t="n">
        <v>29.12</v>
      </c>
      <c r="S87" t="n">
        <v>21.27</v>
      </c>
      <c r="T87" t="n">
        <v>1228.39</v>
      </c>
      <c r="U87" t="n">
        <v>0.73</v>
      </c>
      <c r="V87" t="n">
        <v>0.77</v>
      </c>
      <c r="W87" t="n">
        <v>0.11</v>
      </c>
      <c r="X87" t="n">
        <v>0.06</v>
      </c>
      <c r="Y87" t="n">
        <v>1</v>
      </c>
      <c r="Z87" t="n">
        <v>10</v>
      </c>
      <c r="AA87" t="n">
        <v>222.499140331213</v>
      </c>
      <c r="AB87" t="n">
        <v>304.4331397703192</v>
      </c>
      <c r="AC87" t="n">
        <v>275.3784681853252</v>
      </c>
      <c r="AD87" t="n">
        <v>222499.140331213</v>
      </c>
      <c r="AE87" t="n">
        <v>304433.1397703192</v>
      </c>
      <c r="AF87" t="n">
        <v>3.798400331347724e-06</v>
      </c>
      <c r="AG87" t="n">
        <v>9.140625</v>
      </c>
      <c r="AH87" t="n">
        <v>275378.4681853252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9.4962</v>
      </c>
      <c r="E88" t="n">
        <v>10.53</v>
      </c>
      <c r="F88" t="n">
        <v>7.91</v>
      </c>
      <c r="G88" t="n">
        <v>118.7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93.08</v>
      </c>
      <c r="Q88" t="n">
        <v>198.05</v>
      </c>
      <c r="R88" t="n">
        <v>29.19</v>
      </c>
      <c r="S88" t="n">
        <v>21.27</v>
      </c>
      <c r="T88" t="n">
        <v>1261.47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222.556278886884</v>
      </c>
      <c r="AB88" t="n">
        <v>304.5113192629634</v>
      </c>
      <c r="AC88" t="n">
        <v>275.449186336917</v>
      </c>
      <c r="AD88" t="n">
        <v>222556.278886884</v>
      </c>
      <c r="AE88" t="n">
        <v>304511.3192629634</v>
      </c>
      <c r="AF88" t="n">
        <v>3.798120357858275e-06</v>
      </c>
      <c r="AG88" t="n">
        <v>9.140625</v>
      </c>
      <c r="AH88" t="n">
        <v>275449.186336917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9.495900000000001</v>
      </c>
      <c r="E89" t="n">
        <v>10.53</v>
      </c>
      <c r="F89" t="n">
        <v>7.91</v>
      </c>
      <c r="G89" t="n">
        <v>118.7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93.16</v>
      </c>
      <c r="Q89" t="n">
        <v>198.05</v>
      </c>
      <c r="R89" t="n">
        <v>29.15</v>
      </c>
      <c r="S89" t="n">
        <v>21.27</v>
      </c>
      <c r="T89" t="n">
        <v>1244.5</v>
      </c>
      <c r="U89" t="n">
        <v>0.73</v>
      </c>
      <c r="V89" t="n">
        <v>0.77</v>
      </c>
      <c r="W89" t="n">
        <v>0.11</v>
      </c>
      <c r="X89" t="n">
        <v>0.06</v>
      </c>
      <c r="Y89" t="n">
        <v>1</v>
      </c>
      <c r="Z89" t="n">
        <v>10</v>
      </c>
      <c r="AA89" t="n">
        <v>222.6045115140851</v>
      </c>
      <c r="AB89" t="n">
        <v>304.5773132713732</v>
      </c>
      <c r="AC89" t="n">
        <v>275.5088819697874</v>
      </c>
      <c r="AD89" t="n">
        <v>222604.5115140851</v>
      </c>
      <c r="AE89" t="n">
        <v>304577.3132713732</v>
      </c>
      <c r="AF89" t="n">
        <v>3.79800036921994e-06</v>
      </c>
      <c r="AG89" t="n">
        <v>9.140625</v>
      </c>
      <c r="AH89" t="n">
        <v>275508.8819697874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9.4979</v>
      </c>
      <c r="E90" t="n">
        <v>10.53</v>
      </c>
      <c r="F90" t="n">
        <v>7.91</v>
      </c>
      <c r="G90" t="n">
        <v>118.67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93.25</v>
      </c>
      <c r="Q90" t="n">
        <v>198.05</v>
      </c>
      <c r="R90" t="n">
        <v>29</v>
      </c>
      <c r="S90" t="n">
        <v>21.27</v>
      </c>
      <c r="T90" t="n">
        <v>1169.1</v>
      </c>
      <c r="U90" t="n">
        <v>0.73</v>
      </c>
      <c r="V90" t="n">
        <v>0.77</v>
      </c>
      <c r="W90" t="n">
        <v>0.12</v>
      </c>
      <c r="X90" t="n">
        <v>0.06</v>
      </c>
      <c r="Y90" t="n">
        <v>1</v>
      </c>
      <c r="Z90" t="n">
        <v>10</v>
      </c>
      <c r="AA90" t="n">
        <v>222.6401660282995</v>
      </c>
      <c r="AB90" t="n">
        <v>304.6260973506875</v>
      </c>
      <c r="AC90" t="n">
        <v>275.5530101650408</v>
      </c>
      <c r="AD90" t="n">
        <v>222640.1660282995</v>
      </c>
      <c r="AE90" t="n">
        <v>304626.0973506875</v>
      </c>
      <c r="AF90" t="n">
        <v>3.798800293475507e-06</v>
      </c>
      <c r="AG90" t="n">
        <v>9.140625</v>
      </c>
      <c r="AH90" t="n">
        <v>275553.0101650408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9.509</v>
      </c>
      <c r="E91" t="n">
        <v>10.52</v>
      </c>
      <c r="F91" t="n">
        <v>7.9</v>
      </c>
      <c r="G91" t="n">
        <v>118.48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92.97</v>
      </c>
      <c r="Q91" t="n">
        <v>198.05</v>
      </c>
      <c r="R91" t="n">
        <v>28.66</v>
      </c>
      <c r="S91" t="n">
        <v>21.27</v>
      </c>
      <c r="T91" t="n">
        <v>998.0599999999999</v>
      </c>
      <c r="U91" t="n">
        <v>0.74</v>
      </c>
      <c r="V91" t="n">
        <v>0.77</v>
      </c>
      <c r="W91" t="n">
        <v>0.11</v>
      </c>
      <c r="X91" t="n">
        <v>0.05</v>
      </c>
      <c r="Y91" t="n">
        <v>1</v>
      </c>
      <c r="Z91" t="n">
        <v>10</v>
      </c>
      <c r="AA91" t="n">
        <v>222.3636722431606</v>
      </c>
      <c r="AB91" t="n">
        <v>304.2477863558158</v>
      </c>
      <c r="AC91" t="n">
        <v>275.2108046405567</v>
      </c>
      <c r="AD91" t="n">
        <v>222363.6722431606</v>
      </c>
      <c r="AE91" t="n">
        <v>304247.7863558158</v>
      </c>
      <c r="AF91" t="n">
        <v>3.803239873093905e-06</v>
      </c>
      <c r="AG91" t="n">
        <v>9.131944444444445</v>
      </c>
      <c r="AH91" t="n">
        <v>275210.8046405567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9.5014</v>
      </c>
      <c r="E92" t="n">
        <v>10.52</v>
      </c>
      <c r="F92" t="n">
        <v>7.91</v>
      </c>
      <c r="G92" t="n">
        <v>118.61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2</v>
      </c>
      <c r="N92" t="n">
        <v>49.32</v>
      </c>
      <c r="O92" t="n">
        <v>27522.19</v>
      </c>
      <c r="P92" t="n">
        <v>92.98999999999999</v>
      </c>
      <c r="Q92" t="n">
        <v>198.05</v>
      </c>
      <c r="R92" t="n">
        <v>28.94</v>
      </c>
      <c r="S92" t="n">
        <v>21.27</v>
      </c>
      <c r="T92" t="n">
        <v>1140.04</v>
      </c>
      <c r="U92" t="n">
        <v>0.73</v>
      </c>
      <c r="V92" t="n">
        <v>0.77</v>
      </c>
      <c r="W92" t="n">
        <v>0.11</v>
      </c>
      <c r="X92" t="n">
        <v>0.05</v>
      </c>
      <c r="Y92" t="n">
        <v>1</v>
      </c>
      <c r="Z92" t="n">
        <v>10</v>
      </c>
      <c r="AA92" t="n">
        <v>222.4634007911733</v>
      </c>
      <c r="AB92" t="n">
        <v>304.3842393549197</v>
      </c>
      <c r="AC92" t="n">
        <v>275.3342347569392</v>
      </c>
      <c r="AD92" t="n">
        <v>222463.4007911733</v>
      </c>
      <c r="AE92" t="n">
        <v>304384.2393549197</v>
      </c>
      <c r="AF92" t="n">
        <v>3.80020016092275e-06</v>
      </c>
      <c r="AG92" t="n">
        <v>9.131944444444445</v>
      </c>
      <c r="AH92" t="n">
        <v>275334.2347569392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9.4947</v>
      </c>
      <c r="E93" t="n">
        <v>10.53</v>
      </c>
      <c r="F93" t="n">
        <v>7.91</v>
      </c>
      <c r="G93" t="n">
        <v>118.72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2</v>
      </c>
      <c r="N93" t="n">
        <v>49.48</v>
      </c>
      <c r="O93" t="n">
        <v>27573.29</v>
      </c>
      <c r="P93" t="n">
        <v>93.09</v>
      </c>
      <c r="Q93" t="n">
        <v>198.05</v>
      </c>
      <c r="R93" t="n">
        <v>29.18</v>
      </c>
      <c r="S93" t="n">
        <v>21.27</v>
      </c>
      <c r="T93" t="n">
        <v>1260.47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  <c r="AA93" t="n">
        <v>222.5739410754819</v>
      </c>
      <c r="AB93" t="n">
        <v>304.5354854486039</v>
      </c>
      <c r="AC93" t="n">
        <v>275.4710461357174</v>
      </c>
      <c r="AD93" t="n">
        <v>222573.9410754819</v>
      </c>
      <c r="AE93" t="n">
        <v>304535.4854486039</v>
      </c>
      <c r="AF93" t="n">
        <v>3.7975204146666e-06</v>
      </c>
      <c r="AG93" t="n">
        <v>9.140625</v>
      </c>
      <c r="AH93" t="n">
        <v>275471.0461357174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9.4964</v>
      </c>
      <c r="E94" t="n">
        <v>10.53</v>
      </c>
      <c r="F94" t="n">
        <v>7.91</v>
      </c>
      <c r="G94" t="n">
        <v>118.69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2</v>
      </c>
      <c r="N94" t="n">
        <v>49.65</v>
      </c>
      <c r="O94" t="n">
        <v>27624.44</v>
      </c>
      <c r="P94" t="n">
        <v>92.93000000000001</v>
      </c>
      <c r="Q94" t="n">
        <v>198.05</v>
      </c>
      <c r="R94" t="n">
        <v>29.14</v>
      </c>
      <c r="S94" t="n">
        <v>21.27</v>
      </c>
      <c r="T94" t="n">
        <v>1237.74</v>
      </c>
      <c r="U94" t="n">
        <v>0.73</v>
      </c>
      <c r="V94" t="n">
        <v>0.77</v>
      </c>
      <c r="W94" t="n">
        <v>0.11</v>
      </c>
      <c r="X94" t="n">
        <v>0.06</v>
      </c>
      <c r="Y94" t="n">
        <v>1</v>
      </c>
      <c r="Z94" t="n">
        <v>10</v>
      </c>
      <c r="AA94" t="n">
        <v>222.4687301879491</v>
      </c>
      <c r="AB94" t="n">
        <v>304.3915312707047</v>
      </c>
      <c r="AC94" t="n">
        <v>275.3408307425159</v>
      </c>
      <c r="AD94" t="n">
        <v>222468.7301879491</v>
      </c>
      <c r="AE94" t="n">
        <v>304391.5312707047</v>
      </c>
      <c r="AF94" t="n">
        <v>3.798200350283832e-06</v>
      </c>
      <c r="AG94" t="n">
        <v>9.140625</v>
      </c>
      <c r="AH94" t="n">
        <v>275340.830742516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9.492699999999999</v>
      </c>
      <c r="E95" t="n">
        <v>10.53</v>
      </c>
      <c r="F95" t="n">
        <v>7.92</v>
      </c>
      <c r="G95" t="n">
        <v>118.75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2</v>
      </c>
      <c r="N95" t="n">
        <v>49.81</v>
      </c>
      <c r="O95" t="n">
        <v>27675.78</v>
      </c>
      <c r="P95" t="n">
        <v>92.83</v>
      </c>
      <c r="Q95" t="n">
        <v>198.05</v>
      </c>
      <c r="R95" t="n">
        <v>29.28</v>
      </c>
      <c r="S95" t="n">
        <v>21.27</v>
      </c>
      <c r="T95" t="n">
        <v>1309.22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222.4688506939895</v>
      </c>
      <c r="AB95" t="n">
        <v>304.3916961523856</v>
      </c>
      <c r="AC95" t="n">
        <v>275.3409798881206</v>
      </c>
      <c r="AD95" t="n">
        <v>222468.8506939895</v>
      </c>
      <c r="AE95" t="n">
        <v>304391.6961523856</v>
      </c>
      <c r="AF95" t="n">
        <v>3.796720490411032e-06</v>
      </c>
      <c r="AG95" t="n">
        <v>9.140625</v>
      </c>
      <c r="AH95" t="n">
        <v>275340.9798881205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9.4947</v>
      </c>
      <c r="E96" t="n">
        <v>10.53</v>
      </c>
      <c r="F96" t="n">
        <v>7.91</v>
      </c>
      <c r="G96" t="n">
        <v>118.72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2</v>
      </c>
      <c r="N96" t="n">
        <v>49.98</v>
      </c>
      <c r="O96" t="n">
        <v>27727.05</v>
      </c>
      <c r="P96" t="n">
        <v>92.73999999999999</v>
      </c>
      <c r="Q96" t="n">
        <v>198.05</v>
      </c>
      <c r="R96" t="n">
        <v>29.16</v>
      </c>
      <c r="S96" t="n">
        <v>21.27</v>
      </c>
      <c r="T96" t="n">
        <v>1247.84</v>
      </c>
      <c r="U96" t="n">
        <v>0.73</v>
      </c>
      <c r="V96" t="n">
        <v>0.77</v>
      </c>
      <c r="W96" t="n">
        <v>0.12</v>
      </c>
      <c r="X96" t="n">
        <v>0.06</v>
      </c>
      <c r="Y96" t="n">
        <v>1</v>
      </c>
      <c r="Z96" t="n">
        <v>10</v>
      </c>
      <c r="AA96" t="n">
        <v>222.3733359485758</v>
      </c>
      <c r="AB96" t="n">
        <v>304.2610086638975</v>
      </c>
      <c r="AC96" t="n">
        <v>275.2227650301127</v>
      </c>
      <c r="AD96" t="n">
        <v>222373.3359485758</v>
      </c>
      <c r="AE96" t="n">
        <v>304261.0086638975</v>
      </c>
      <c r="AF96" t="n">
        <v>3.7975204146666e-06</v>
      </c>
      <c r="AG96" t="n">
        <v>9.140625</v>
      </c>
      <c r="AH96" t="n">
        <v>275222.7650301127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9.506</v>
      </c>
      <c r="E97" t="n">
        <v>10.52</v>
      </c>
      <c r="F97" t="n">
        <v>7.9</v>
      </c>
      <c r="G97" t="n">
        <v>118.53</v>
      </c>
      <c r="H97" t="n">
        <v>1.97</v>
      </c>
      <c r="I97" t="n">
        <v>4</v>
      </c>
      <c r="J97" t="n">
        <v>223.33</v>
      </c>
      <c r="K97" t="n">
        <v>53.44</v>
      </c>
      <c r="L97" t="n">
        <v>24.75</v>
      </c>
      <c r="M97" t="n">
        <v>2</v>
      </c>
      <c r="N97" t="n">
        <v>50.15</v>
      </c>
      <c r="O97" t="n">
        <v>27778.39</v>
      </c>
      <c r="P97" t="n">
        <v>92.47</v>
      </c>
      <c r="Q97" t="n">
        <v>198.05</v>
      </c>
      <c r="R97" t="n">
        <v>28.75</v>
      </c>
      <c r="S97" t="n">
        <v>21.27</v>
      </c>
      <c r="T97" t="n">
        <v>1043.19</v>
      </c>
      <c r="U97" t="n">
        <v>0.74</v>
      </c>
      <c r="V97" t="n">
        <v>0.77</v>
      </c>
      <c r="W97" t="n">
        <v>0.11</v>
      </c>
      <c r="X97" t="n">
        <v>0.05</v>
      </c>
      <c r="Y97" t="n">
        <v>1</v>
      </c>
      <c r="Z97" t="n">
        <v>10</v>
      </c>
      <c r="AA97" t="n">
        <v>222.1012062311064</v>
      </c>
      <c r="AB97" t="n">
        <v>303.8886687789401</v>
      </c>
      <c r="AC97" t="n">
        <v>274.8859607411933</v>
      </c>
      <c r="AD97" t="n">
        <v>222101.2062311064</v>
      </c>
      <c r="AE97" t="n">
        <v>303888.6687789401</v>
      </c>
      <c r="AF97" t="n">
        <v>3.802039986710554e-06</v>
      </c>
      <c r="AG97" t="n">
        <v>9.131944444444445</v>
      </c>
      <c r="AH97" t="n">
        <v>274885.9607411933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9.503399999999999</v>
      </c>
      <c r="E98" t="n">
        <v>10.52</v>
      </c>
      <c r="F98" t="n">
        <v>7.91</v>
      </c>
      <c r="G98" t="n">
        <v>118.58</v>
      </c>
      <c r="H98" t="n">
        <v>1.99</v>
      </c>
      <c r="I98" t="n">
        <v>4</v>
      </c>
      <c r="J98" t="n">
        <v>223.75</v>
      </c>
      <c r="K98" t="n">
        <v>53.44</v>
      </c>
      <c r="L98" t="n">
        <v>25</v>
      </c>
      <c r="M98" t="n">
        <v>2</v>
      </c>
      <c r="N98" t="n">
        <v>50.31</v>
      </c>
      <c r="O98" t="n">
        <v>27829.77</v>
      </c>
      <c r="P98" t="n">
        <v>92.5</v>
      </c>
      <c r="Q98" t="n">
        <v>198.06</v>
      </c>
      <c r="R98" t="n">
        <v>28.91</v>
      </c>
      <c r="S98" t="n">
        <v>21.27</v>
      </c>
      <c r="T98" t="n">
        <v>1121.51</v>
      </c>
      <c r="U98" t="n">
        <v>0.74</v>
      </c>
      <c r="V98" t="n">
        <v>0.77</v>
      </c>
      <c r="W98" t="n">
        <v>0.11</v>
      </c>
      <c r="X98" t="n">
        <v>0.05</v>
      </c>
      <c r="Y98" t="n">
        <v>1</v>
      </c>
      <c r="Z98" t="n">
        <v>10</v>
      </c>
      <c r="AA98" t="n">
        <v>222.1669373426356</v>
      </c>
      <c r="AB98" t="n">
        <v>303.9786049855863</v>
      </c>
      <c r="AC98" t="n">
        <v>274.9673135625034</v>
      </c>
      <c r="AD98" t="n">
        <v>222166.9373426356</v>
      </c>
      <c r="AE98" t="n">
        <v>303978.6049855864</v>
      </c>
      <c r="AF98" t="n">
        <v>3.801000085178316e-06</v>
      </c>
      <c r="AG98" t="n">
        <v>9.131944444444445</v>
      </c>
      <c r="AH98" t="n">
        <v>274967.3135625034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9.4937</v>
      </c>
      <c r="E99" t="n">
        <v>10.53</v>
      </c>
      <c r="F99" t="n">
        <v>7.92</v>
      </c>
      <c r="G99" t="n">
        <v>118.74</v>
      </c>
      <c r="H99" t="n">
        <v>2</v>
      </c>
      <c r="I99" t="n">
        <v>4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92.59999999999999</v>
      </c>
      <c r="Q99" t="n">
        <v>198.05</v>
      </c>
      <c r="R99" t="n">
        <v>29.23</v>
      </c>
      <c r="S99" t="n">
        <v>21.27</v>
      </c>
      <c r="T99" t="n">
        <v>1284.22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222.3290652110045</v>
      </c>
      <c r="AB99" t="n">
        <v>304.2004354876652</v>
      </c>
      <c r="AC99" t="n">
        <v>275.1679728728051</v>
      </c>
      <c r="AD99" t="n">
        <v>222329.0652110045</v>
      </c>
      <c r="AE99" t="n">
        <v>304200.4354876652</v>
      </c>
      <c r="AF99" t="n">
        <v>3.797120452538817e-06</v>
      </c>
      <c r="AG99" t="n">
        <v>9.140625</v>
      </c>
      <c r="AH99" t="n">
        <v>275167.9728728051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9.495699999999999</v>
      </c>
      <c r="E100" t="n">
        <v>10.53</v>
      </c>
      <c r="F100" t="n">
        <v>7.91</v>
      </c>
      <c r="G100" t="n">
        <v>118.7</v>
      </c>
      <c r="H100" t="n">
        <v>2.02</v>
      </c>
      <c r="I100" t="n">
        <v>4</v>
      </c>
      <c r="J100" t="n">
        <v>224.58</v>
      </c>
      <c r="K100" t="n">
        <v>53.44</v>
      </c>
      <c r="L100" t="n">
        <v>25.5</v>
      </c>
      <c r="M100" t="n">
        <v>2</v>
      </c>
      <c r="N100" t="n">
        <v>50.65</v>
      </c>
      <c r="O100" t="n">
        <v>27932.73</v>
      </c>
      <c r="P100" t="n">
        <v>92.41</v>
      </c>
      <c r="Q100" t="n">
        <v>198.05</v>
      </c>
      <c r="R100" t="n">
        <v>29.15</v>
      </c>
      <c r="S100" t="n">
        <v>21.27</v>
      </c>
      <c r="T100" t="n">
        <v>1241.59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222.1762802516008</v>
      </c>
      <c r="AB100" t="n">
        <v>303.9913883658126</v>
      </c>
      <c r="AC100" t="n">
        <v>274.9788769148625</v>
      </c>
      <c r="AD100" t="n">
        <v>222176.2802516008</v>
      </c>
      <c r="AE100" t="n">
        <v>303991.3883658126</v>
      </c>
      <c r="AF100" t="n">
        <v>3.797920376794383e-06</v>
      </c>
      <c r="AG100" t="n">
        <v>9.140625</v>
      </c>
      <c r="AH100" t="n">
        <v>274978.8769148625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9.491899999999999</v>
      </c>
      <c r="E101" t="n">
        <v>10.54</v>
      </c>
      <c r="F101" t="n">
        <v>7.92</v>
      </c>
      <c r="G101" t="n">
        <v>118.77</v>
      </c>
      <c r="H101" t="n">
        <v>2.03</v>
      </c>
      <c r="I101" t="n">
        <v>4</v>
      </c>
      <c r="J101" t="n">
        <v>225</v>
      </c>
      <c r="K101" t="n">
        <v>53.44</v>
      </c>
      <c r="L101" t="n">
        <v>25.75</v>
      </c>
      <c r="M101" t="n">
        <v>2</v>
      </c>
      <c r="N101" t="n">
        <v>50.82</v>
      </c>
      <c r="O101" t="n">
        <v>27984.29</v>
      </c>
      <c r="P101" t="n">
        <v>92.40000000000001</v>
      </c>
      <c r="Q101" t="n">
        <v>198.05</v>
      </c>
      <c r="R101" t="n">
        <v>29.31</v>
      </c>
      <c r="S101" t="n">
        <v>21.27</v>
      </c>
      <c r="T101" t="n">
        <v>1324.63</v>
      </c>
      <c r="U101" t="n">
        <v>0.73</v>
      </c>
      <c r="V101" t="n">
        <v>0.77</v>
      </c>
      <c r="W101" t="n">
        <v>0.11</v>
      </c>
      <c r="X101" t="n">
        <v>0.07000000000000001</v>
      </c>
      <c r="Y101" t="n">
        <v>1</v>
      </c>
      <c r="Z101" t="n">
        <v>10</v>
      </c>
      <c r="AA101" t="n">
        <v>222.2286777667294</v>
      </c>
      <c r="AB101" t="n">
        <v>304.0630809576267</v>
      </c>
      <c r="AC101" t="n">
        <v>275.0437272663351</v>
      </c>
      <c r="AD101" t="n">
        <v>222228.6777667294</v>
      </c>
      <c r="AE101" t="n">
        <v>304063.0809576267</v>
      </c>
      <c r="AF101" t="n">
        <v>3.796400520708806e-06</v>
      </c>
      <c r="AG101" t="n">
        <v>9.149305555555555</v>
      </c>
      <c r="AH101" t="n">
        <v>275043.727266335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9.490399999999999</v>
      </c>
      <c r="E102" t="n">
        <v>10.54</v>
      </c>
      <c r="F102" t="n">
        <v>7.92</v>
      </c>
      <c r="G102" t="n">
        <v>118.79</v>
      </c>
      <c r="H102" t="n">
        <v>2.05</v>
      </c>
      <c r="I102" t="n">
        <v>4</v>
      </c>
      <c r="J102" t="n">
        <v>225.42</v>
      </c>
      <c r="K102" t="n">
        <v>53.44</v>
      </c>
      <c r="L102" t="n">
        <v>26</v>
      </c>
      <c r="M102" t="n">
        <v>2</v>
      </c>
      <c r="N102" t="n">
        <v>50.98</v>
      </c>
      <c r="O102" t="n">
        <v>28035.92</v>
      </c>
      <c r="P102" t="n">
        <v>92.26000000000001</v>
      </c>
      <c r="Q102" t="n">
        <v>198.05</v>
      </c>
      <c r="R102" t="n">
        <v>29.36</v>
      </c>
      <c r="S102" t="n">
        <v>21.27</v>
      </c>
      <c r="T102" t="n">
        <v>1348.76</v>
      </c>
      <c r="U102" t="n">
        <v>0.72</v>
      </c>
      <c r="V102" t="n">
        <v>0.77</v>
      </c>
      <c r="W102" t="n">
        <v>0.12</v>
      </c>
      <c r="X102" t="n">
        <v>0.07000000000000001</v>
      </c>
      <c r="Y102" t="n">
        <v>1</v>
      </c>
      <c r="Z102" t="n">
        <v>10</v>
      </c>
      <c r="AA102" t="n">
        <v>222.1602835995032</v>
      </c>
      <c r="AB102" t="n">
        <v>303.9695010406901</v>
      </c>
      <c r="AC102" t="n">
        <v>274.9590784853307</v>
      </c>
      <c r="AD102" t="n">
        <v>222160.2835995032</v>
      </c>
      <c r="AE102" t="n">
        <v>303969.5010406902</v>
      </c>
      <c r="AF102" t="n">
        <v>3.79580057751713e-06</v>
      </c>
      <c r="AG102" t="n">
        <v>9.149305555555555</v>
      </c>
      <c r="AH102" t="n">
        <v>274959.0784853307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9.5022</v>
      </c>
      <c r="E103" t="n">
        <v>10.52</v>
      </c>
      <c r="F103" t="n">
        <v>7.91</v>
      </c>
      <c r="G103" t="n">
        <v>118.6</v>
      </c>
      <c r="H103" t="n">
        <v>2.07</v>
      </c>
      <c r="I103" t="n">
        <v>4</v>
      </c>
      <c r="J103" t="n">
        <v>225.84</v>
      </c>
      <c r="K103" t="n">
        <v>53.44</v>
      </c>
      <c r="L103" t="n">
        <v>26.25</v>
      </c>
      <c r="M103" t="n">
        <v>2</v>
      </c>
      <c r="N103" t="n">
        <v>51.15</v>
      </c>
      <c r="O103" t="n">
        <v>28087.6</v>
      </c>
      <c r="P103" t="n">
        <v>91.81</v>
      </c>
      <c r="Q103" t="n">
        <v>198.05</v>
      </c>
      <c r="R103" t="n">
        <v>28.86</v>
      </c>
      <c r="S103" t="n">
        <v>21.27</v>
      </c>
      <c r="T103" t="n">
        <v>1099.04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221.7812586004574</v>
      </c>
      <c r="AB103" t="n">
        <v>303.4509023155932</v>
      </c>
      <c r="AC103" t="n">
        <v>274.4899740946989</v>
      </c>
      <c r="AD103" t="n">
        <v>221781.2586004574</v>
      </c>
      <c r="AE103" t="n">
        <v>303450.9023155932</v>
      </c>
      <c r="AF103" t="n">
        <v>3.800520130624977e-06</v>
      </c>
      <c r="AG103" t="n">
        <v>9.131944444444445</v>
      </c>
      <c r="AH103" t="n">
        <v>274489.9740946989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9.5037</v>
      </c>
      <c r="E104" t="n">
        <v>10.52</v>
      </c>
      <c r="F104" t="n">
        <v>7.9</v>
      </c>
      <c r="G104" t="n">
        <v>118.57</v>
      </c>
      <c r="H104" t="n">
        <v>2.08</v>
      </c>
      <c r="I104" t="n">
        <v>4</v>
      </c>
      <c r="J104" t="n">
        <v>226.26</v>
      </c>
      <c r="K104" t="n">
        <v>53.44</v>
      </c>
      <c r="L104" t="n">
        <v>26.5</v>
      </c>
      <c r="M104" t="n">
        <v>2</v>
      </c>
      <c r="N104" t="n">
        <v>51.32</v>
      </c>
      <c r="O104" t="n">
        <v>28139.34</v>
      </c>
      <c r="P104" t="n">
        <v>91.59</v>
      </c>
      <c r="Q104" t="n">
        <v>198.05</v>
      </c>
      <c r="R104" t="n">
        <v>28.89</v>
      </c>
      <c r="S104" t="n">
        <v>21.27</v>
      </c>
      <c r="T104" t="n">
        <v>1114.33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221.6154714234489</v>
      </c>
      <c r="AB104" t="n">
        <v>303.2240649859961</v>
      </c>
      <c r="AC104" t="n">
        <v>274.2847858014704</v>
      </c>
      <c r="AD104" t="n">
        <v>221615.4714234489</v>
      </c>
      <c r="AE104" t="n">
        <v>303224.0649859961</v>
      </c>
      <c r="AF104" t="n">
        <v>3.801120073816652e-06</v>
      </c>
      <c r="AG104" t="n">
        <v>9.131944444444445</v>
      </c>
      <c r="AH104" t="n">
        <v>274284.7858014704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9.4939</v>
      </c>
      <c r="E105" t="n">
        <v>10.53</v>
      </c>
      <c r="F105" t="n">
        <v>7.92</v>
      </c>
      <c r="G105" t="n">
        <v>118.73</v>
      </c>
      <c r="H105" t="n">
        <v>2.1</v>
      </c>
      <c r="I105" t="n">
        <v>4</v>
      </c>
      <c r="J105" t="n">
        <v>226.68</v>
      </c>
      <c r="K105" t="n">
        <v>53.44</v>
      </c>
      <c r="L105" t="n">
        <v>26.75</v>
      </c>
      <c r="M105" t="n">
        <v>2</v>
      </c>
      <c r="N105" t="n">
        <v>51.49</v>
      </c>
      <c r="O105" t="n">
        <v>28191.14</v>
      </c>
      <c r="P105" t="n">
        <v>91.63</v>
      </c>
      <c r="Q105" t="n">
        <v>198.05</v>
      </c>
      <c r="R105" t="n">
        <v>29.26</v>
      </c>
      <c r="S105" t="n">
        <v>21.27</v>
      </c>
      <c r="T105" t="n">
        <v>1295.85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221.771469486725</v>
      </c>
      <c r="AB105" t="n">
        <v>303.4375084183193</v>
      </c>
      <c r="AC105" t="n">
        <v>274.4778584921825</v>
      </c>
      <c r="AD105" t="n">
        <v>221771.4694867251</v>
      </c>
      <c r="AE105" t="n">
        <v>303437.5084183193</v>
      </c>
      <c r="AF105" t="n">
        <v>3.797200444964373e-06</v>
      </c>
      <c r="AG105" t="n">
        <v>9.140625</v>
      </c>
      <c r="AH105" t="n">
        <v>274477.8584921825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9.494199999999999</v>
      </c>
      <c r="E106" t="n">
        <v>10.53</v>
      </c>
      <c r="F106" t="n">
        <v>7.92</v>
      </c>
      <c r="G106" t="n">
        <v>118.73</v>
      </c>
      <c r="H106" t="n">
        <v>2.11</v>
      </c>
      <c r="I106" t="n">
        <v>4</v>
      </c>
      <c r="J106" t="n">
        <v>227.1</v>
      </c>
      <c r="K106" t="n">
        <v>53.44</v>
      </c>
      <c r="L106" t="n">
        <v>27</v>
      </c>
      <c r="M106" t="n">
        <v>2</v>
      </c>
      <c r="N106" t="n">
        <v>51.66</v>
      </c>
      <c r="O106" t="n">
        <v>28243</v>
      </c>
      <c r="P106" t="n">
        <v>91.39</v>
      </c>
      <c r="Q106" t="n">
        <v>198.05</v>
      </c>
      <c r="R106" t="n">
        <v>29.23</v>
      </c>
      <c r="S106" t="n">
        <v>21.27</v>
      </c>
      <c r="T106" t="n">
        <v>1284.36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221.631542991335</v>
      </c>
      <c r="AB106" t="n">
        <v>303.2460548142054</v>
      </c>
      <c r="AC106" t="n">
        <v>274.3046769513383</v>
      </c>
      <c r="AD106" t="n">
        <v>221631.542991335</v>
      </c>
      <c r="AE106" t="n">
        <v>303246.0548142054</v>
      </c>
      <c r="AF106" t="n">
        <v>3.797320433602708e-06</v>
      </c>
      <c r="AG106" t="n">
        <v>9.140625</v>
      </c>
      <c r="AH106" t="n">
        <v>274304.6769513383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9.4899</v>
      </c>
      <c r="E107" t="n">
        <v>10.54</v>
      </c>
      <c r="F107" t="n">
        <v>7.92</v>
      </c>
      <c r="G107" t="n">
        <v>118.8</v>
      </c>
      <c r="H107" t="n">
        <v>2.13</v>
      </c>
      <c r="I107" t="n">
        <v>4</v>
      </c>
      <c r="J107" t="n">
        <v>227.52</v>
      </c>
      <c r="K107" t="n">
        <v>53.44</v>
      </c>
      <c r="L107" t="n">
        <v>27.25</v>
      </c>
      <c r="M107" t="n">
        <v>2</v>
      </c>
      <c r="N107" t="n">
        <v>51.83</v>
      </c>
      <c r="O107" t="n">
        <v>28294.92</v>
      </c>
      <c r="P107" t="n">
        <v>91.09</v>
      </c>
      <c r="Q107" t="n">
        <v>198.05</v>
      </c>
      <c r="R107" t="n">
        <v>29.4</v>
      </c>
      <c r="S107" t="n">
        <v>21.27</v>
      </c>
      <c r="T107" t="n">
        <v>1365.58</v>
      </c>
      <c r="U107" t="n">
        <v>0.72</v>
      </c>
      <c r="V107" t="n">
        <v>0.77</v>
      </c>
      <c r="W107" t="n">
        <v>0.11</v>
      </c>
      <c r="X107" t="n">
        <v>0.07000000000000001</v>
      </c>
      <c r="Y107" t="n">
        <v>1</v>
      </c>
      <c r="Z107" t="n">
        <v>10</v>
      </c>
      <c r="AA107" t="n">
        <v>221.4933081495847</v>
      </c>
      <c r="AB107" t="n">
        <v>303.056915805232</v>
      </c>
      <c r="AC107" t="n">
        <v>274.1335891039229</v>
      </c>
      <c r="AD107" t="n">
        <v>221493.3081495847</v>
      </c>
      <c r="AE107" t="n">
        <v>303056.915805232</v>
      </c>
      <c r="AF107" t="n">
        <v>3.795600596453239e-06</v>
      </c>
      <c r="AG107" t="n">
        <v>9.149305555555555</v>
      </c>
      <c r="AH107" t="n">
        <v>274133.5891039229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9.4872</v>
      </c>
      <c r="E108" t="n">
        <v>10.54</v>
      </c>
      <c r="F108" t="n">
        <v>7.92</v>
      </c>
      <c r="G108" t="n">
        <v>118.85</v>
      </c>
      <c r="H108" t="n">
        <v>2.14</v>
      </c>
      <c r="I108" t="n">
        <v>4</v>
      </c>
      <c r="J108" t="n">
        <v>227.94</v>
      </c>
      <c r="K108" t="n">
        <v>53.44</v>
      </c>
      <c r="L108" t="n">
        <v>27.5</v>
      </c>
      <c r="M108" t="n">
        <v>2</v>
      </c>
      <c r="N108" t="n">
        <v>52.01</v>
      </c>
      <c r="O108" t="n">
        <v>28346.9</v>
      </c>
      <c r="P108" t="n">
        <v>90.59999999999999</v>
      </c>
      <c r="Q108" t="n">
        <v>198.05</v>
      </c>
      <c r="R108" t="n">
        <v>29.43</v>
      </c>
      <c r="S108" t="n">
        <v>21.27</v>
      </c>
      <c r="T108" t="n">
        <v>1384.88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221.2334285175268</v>
      </c>
      <c r="AB108" t="n">
        <v>302.7013370275703</v>
      </c>
      <c r="AC108" t="n">
        <v>273.8119462657432</v>
      </c>
      <c r="AD108" t="n">
        <v>221233.4285175268</v>
      </c>
      <c r="AE108" t="n">
        <v>302701.3370275703</v>
      </c>
      <c r="AF108" t="n">
        <v>3.794520698708223e-06</v>
      </c>
      <c r="AG108" t="n">
        <v>9.149305555555555</v>
      </c>
      <c r="AH108" t="n">
        <v>273811.9462657432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9.4979</v>
      </c>
      <c r="E109" t="n">
        <v>10.53</v>
      </c>
      <c r="F109" t="n">
        <v>7.91</v>
      </c>
      <c r="G109" t="n">
        <v>118.67</v>
      </c>
      <c r="H109" t="n">
        <v>2.16</v>
      </c>
      <c r="I109" t="n">
        <v>4</v>
      </c>
      <c r="J109" t="n">
        <v>228.36</v>
      </c>
      <c r="K109" t="n">
        <v>53.44</v>
      </c>
      <c r="L109" t="n">
        <v>27.75</v>
      </c>
      <c r="M109" t="n">
        <v>2</v>
      </c>
      <c r="N109" t="n">
        <v>52.18</v>
      </c>
      <c r="O109" t="n">
        <v>28398.94</v>
      </c>
      <c r="P109" t="n">
        <v>90.63</v>
      </c>
      <c r="Q109" t="n">
        <v>198.05</v>
      </c>
      <c r="R109" t="n">
        <v>29.02</v>
      </c>
      <c r="S109" t="n">
        <v>21.27</v>
      </c>
      <c r="T109" t="n">
        <v>1179.07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221.1389993024515</v>
      </c>
      <c r="AB109" t="n">
        <v>302.5721348095814</v>
      </c>
      <c r="AC109" t="n">
        <v>273.6950749261028</v>
      </c>
      <c r="AD109" t="n">
        <v>221138.9993024515</v>
      </c>
      <c r="AE109" t="n">
        <v>302572.1348095814</v>
      </c>
      <c r="AF109" t="n">
        <v>3.798800293475507e-06</v>
      </c>
      <c r="AG109" t="n">
        <v>9.140625</v>
      </c>
      <c r="AH109" t="n">
        <v>273695.0749261028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9.5029</v>
      </c>
      <c r="E110" t="n">
        <v>10.52</v>
      </c>
      <c r="F110" t="n">
        <v>7.91</v>
      </c>
      <c r="G110" t="n">
        <v>118.58</v>
      </c>
      <c r="H110" t="n">
        <v>2.18</v>
      </c>
      <c r="I110" t="n">
        <v>4</v>
      </c>
      <c r="J110" t="n">
        <v>228.79</v>
      </c>
      <c r="K110" t="n">
        <v>53.44</v>
      </c>
      <c r="L110" t="n">
        <v>28</v>
      </c>
      <c r="M110" t="n">
        <v>2</v>
      </c>
      <c r="N110" t="n">
        <v>52.35</v>
      </c>
      <c r="O110" t="n">
        <v>28451.04</v>
      </c>
      <c r="P110" t="n">
        <v>90.08</v>
      </c>
      <c r="Q110" t="n">
        <v>198.05</v>
      </c>
      <c r="R110" t="n">
        <v>28.92</v>
      </c>
      <c r="S110" t="n">
        <v>21.27</v>
      </c>
      <c r="T110" t="n">
        <v>1129.74</v>
      </c>
      <c r="U110" t="n">
        <v>0.74</v>
      </c>
      <c r="V110" t="n">
        <v>0.77</v>
      </c>
      <c r="W110" t="n">
        <v>0.11</v>
      </c>
      <c r="X110" t="n">
        <v>0.05</v>
      </c>
      <c r="Y110" t="n">
        <v>1</v>
      </c>
      <c r="Z110" t="n">
        <v>10</v>
      </c>
      <c r="AA110" t="n">
        <v>220.7850460037803</v>
      </c>
      <c r="AB110" t="n">
        <v>302.0878402910223</v>
      </c>
      <c r="AC110" t="n">
        <v>273.2570007966831</v>
      </c>
      <c r="AD110" t="n">
        <v>220785.0460037803</v>
      </c>
      <c r="AE110" t="n">
        <v>302087.8402910223</v>
      </c>
      <c r="AF110" t="n">
        <v>3.800800104114424e-06</v>
      </c>
      <c r="AG110" t="n">
        <v>9.131944444444445</v>
      </c>
      <c r="AH110" t="n">
        <v>273257.0007966831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9.4922</v>
      </c>
      <c r="E111" t="n">
        <v>10.54</v>
      </c>
      <c r="F111" t="n">
        <v>7.92</v>
      </c>
      <c r="G111" t="n">
        <v>118.76</v>
      </c>
      <c r="H111" t="n">
        <v>2.19</v>
      </c>
      <c r="I111" t="n">
        <v>4</v>
      </c>
      <c r="J111" t="n">
        <v>229.21</v>
      </c>
      <c r="K111" t="n">
        <v>53.44</v>
      </c>
      <c r="L111" t="n">
        <v>28.25</v>
      </c>
      <c r="M111" t="n">
        <v>2</v>
      </c>
      <c r="N111" t="n">
        <v>52.52</v>
      </c>
      <c r="O111" t="n">
        <v>28503.21</v>
      </c>
      <c r="P111" t="n">
        <v>89.89</v>
      </c>
      <c r="Q111" t="n">
        <v>198.05</v>
      </c>
      <c r="R111" t="n">
        <v>29.31</v>
      </c>
      <c r="S111" t="n">
        <v>21.27</v>
      </c>
      <c r="T111" t="n">
        <v>1323.35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220.7872971339981</v>
      </c>
      <c r="AB111" t="n">
        <v>302.0909203866991</v>
      </c>
      <c r="AC111" t="n">
        <v>273.2597869323514</v>
      </c>
      <c r="AD111" t="n">
        <v>220787.2971339981</v>
      </c>
      <c r="AE111" t="n">
        <v>302090.9203866991</v>
      </c>
      <c r="AF111" t="n">
        <v>3.796520509347141e-06</v>
      </c>
      <c r="AG111" t="n">
        <v>9.149305555555555</v>
      </c>
      <c r="AH111" t="n">
        <v>273259.7869323514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9.4924</v>
      </c>
      <c r="E112" t="n">
        <v>10.53</v>
      </c>
      <c r="F112" t="n">
        <v>7.92</v>
      </c>
      <c r="G112" t="n">
        <v>118.76</v>
      </c>
      <c r="H112" t="n">
        <v>2.21</v>
      </c>
      <c r="I112" t="n">
        <v>4</v>
      </c>
      <c r="J112" t="n">
        <v>229.63</v>
      </c>
      <c r="K112" t="n">
        <v>53.44</v>
      </c>
      <c r="L112" t="n">
        <v>28.5</v>
      </c>
      <c r="M112" t="n">
        <v>2</v>
      </c>
      <c r="N112" t="n">
        <v>52.7</v>
      </c>
      <c r="O112" t="n">
        <v>28555.43</v>
      </c>
      <c r="P112" t="n">
        <v>89.33</v>
      </c>
      <c r="Q112" t="n">
        <v>198.05</v>
      </c>
      <c r="R112" t="n">
        <v>29.27</v>
      </c>
      <c r="S112" t="n">
        <v>21.27</v>
      </c>
      <c r="T112" t="n">
        <v>1302.9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220.4646972982697</v>
      </c>
      <c r="AB112" t="n">
        <v>301.6495250593554</v>
      </c>
      <c r="AC112" t="n">
        <v>272.8605177555471</v>
      </c>
      <c r="AD112" t="n">
        <v>220464.6972982697</v>
      </c>
      <c r="AE112" t="n">
        <v>301649.5250593554</v>
      </c>
      <c r="AF112" t="n">
        <v>3.796600501772698e-06</v>
      </c>
      <c r="AG112" t="n">
        <v>9.140625</v>
      </c>
      <c r="AH112" t="n">
        <v>272860.5177555471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9.488899999999999</v>
      </c>
      <c r="E113" t="n">
        <v>10.54</v>
      </c>
      <c r="F113" t="n">
        <v>7.92</v>
      </c>
      <c r="G113" t="n">
        <v>118.82</v>
      </c>
      <c r="H113" t="n">
        <v>2.22</v>
      </c>
      <c r="I113" t="n">
        <v>4</v>
      </c>
      <c r="J113" t="n">
        <v>230.06</v>
      </c>
      <c r="K113" t="n">
        <v>53.44</v>
      </c>
      <c r="L113" t="n">
        <v>28.75</v>
      </c>
      <c r="M113" t="n">
        <v>2</v>
      </c>
      <c r="N113" t="n">
        <v>52.87</v>
      </c>
      <c r="O113" t="n">
        <v>28607.71</v>
      </c>
      <c r="P113" t="n">
        <v>89.03</v>
      </c>
      <c r="Q113" t="n">
        <v>198.05</v>
      </c>
      <c r="R113" t="n">
        <v>29.43</v>
      </c>
      <c r="S113" t="n">
        <v>21.27</v>
      </c>
      <c r="T113" t="n">
        <v>1384.69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  <c r="AA113" t="n">
        <v>220.319728575444</v>
      </c>
      <c r="AB113" t="n">
        <v>301.4511724572167</v>
      </c>
      <c r="AC113" t="n">
        <v>272.6810956473668</v>
      </c>
      <c r="AD113" t="n">
        <v>220319.728575444</v>
      </c>
      <c r="AE113" t="n">
        <v>301451.1724572167</v>
      </c>
      <c r="AF113" t="n">
        <v>3.795200634325455e-06</v>
      </c>
      <c r="AG113" t="n">
        <v>9.149305555555555</v>
      </c>
      <c r="AH113" t="n">
        <v>272681.0956473668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9.488899999999999</v>
      </c>
      <c r="E114" t="n">
        <v>10.54</v>
      </c>
      <c r="F114" t="n">
        <v>7.92</v>
      </c>
      <c r="G114" t="n">
        <v>118.82</v>
      </c>
      <c r="H114" t="n">
        <v>2.24</v>
      </c>
      <c r="I114" t="n">
        <v>4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88.83</v>
      </c>
      <c r="Q114" t="n">
        <v>198.05</v>
      </c>
      <c r="R114" t="n">
        <v>29.41</v>
      </c>
      <c r="S114" t="n">
        <v>21.27</v>
      </c>
      <c r="T114" t="n">
        <v>1374.1</v>
      </c>
      <c r="U114" t="n">
        <v>0.72</v>
      </c>
      <c r="V114" t="n">
        <v>0.77</v>
      </c>
      <c r="W114" t="n">
        <v>0.12</v>
      </c>
      <c r="X114" t="n">
        <v>0.07000000000000001</v>
      </c>
      <c r="Y114" t="n">
        <v>1</v>
      </c>
      <c r="Z114" t="n">
        <v>10</v>
      </c>
      <c r="AA114" t="n">
        <v>220.2050270069385</v>
      </c>
      <c r="AB114" t="n">
        <v>301.2942327109115</v>
      </c>
      <c r="AC114" t="n">
        <v>272.5391340101826</v>
      </c>
      <c r="AD114" t="n">
        <v>220205.0270069385</v>
      </c>
      <c r="AE114" t="n">
        <v>301294.2327109115</v>
      </c>
      <c r="AF114" t="n">
        <v>3.795200634325455e-06</v>
      </c>
      <c r="AG114" t="n">
        <v>9.149305555555555</v>
      </c>
      <c r="AH114" t="n">
        <v>272539.1340101826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9.494400000000001</v>
      </c>
      <c r="E115" t="n">
        <v>10.53</v>
      </c>
      <c r="F115" t="n">
        <v>7.92</v>
      </c>
      <c r="G115" t="n">
        <v>118.72</v>
      </c>
      <c r="H115" t="n">
        <v>2.25</v>
      </c>
      <c r="I115" t="n">
        <v>4</v>
      </c>
      <c r="J115" t="n">
        <v>230.91</v>
      </c>
      <c r="K115" t="n">
        <v>53.44</v>
      </c>
      <c r="L115" t="n">
        <v>29.25</v>
      </c>
      <c r="M115" t="n">
        <v>1</v>
      </c>
      <c r="N115" t="n">
        <v>53.22</v>
      </c>
      <c r="O115" t="n">
        <v>28712.46</v>
      </c>
      <c r="P115" t="n">
        <v>88.41</v>
      </c>
      <c r="Q115" t="n">
        <v>198.05</v>
      </c>
      <c r="R115" t="n">
        <v>29.12</v>
      </c>
      <c r="S115" t="n">
        <v>21.27</v>
      </c>
      <c r="T115" t="n">
        <v>1226.97</v>
      </c>
      <c r="U115" t="n">
        <v>0.73</v>
      </c>
      <c r="V115" t="n">
        <v>0.77</v>
      </c>
      <c r="W115" t="n">
        <v>0.12</v>
      </c>
      <c r="X115" t="n">
        <v>0.06</v>
      </c>
      <c r="Y115" t="n">
        <v>1</v>
      </c>
      <c r="Z115" t="n">
        <v>10</v>
      </c>
      <c r="AA115" t="n">
        <v>219.9219083370252</v>
      </c>
      <c r="AB115" t="n">
        <v>300.9068572564221</v>
      </c>
      <c r="AC115" t="n">
        <v>272.1887291253847</v>
      </c>
      <c r="AD115" t="n">
        <v>219921.9083370252</v>
      </c>
      <c r="AE115" t="n">
        <v>300906.8572564222</v>
      </c>
      <c r="AF115" t="n">
        <v>3.797400426028265e-06</v>
      </c>
      <c r="AG115" t="n">
        <v>9.140625</v>
      </c>
      <c r="AH115" t="n">
        <v>272188.7291253847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9.496700000000001</v>
      </c>
      <c r="E116" t="n">
        <v>10.53</v>
      </c>
      <c r="F116" t="n">
        <v>7.91</v>
      </c>
      <c r="G116" t="n">
        <v>118.69</v>
      </c>
      <c r="H116" t="n">
        <v>2.27</v>
      </c>
      <c r="I116" t="n">
        <v>4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88.19</v>
      </c>
      <c r="Q116" t="n">
        <v>198.05</v>
      </c>
      <c r="R116" t="n">
        <v>29.02</v>
      </c>
      <c r="S116" t="n">
        <v>21.27</v>
      </c>
      <c r="T116" t="n">
        <v>1176.2</v>
      </c>
      <c r="U116" t="n">
        <v>0.73</v>
      </c>
      <c r="V116" t="n">
        <v>0.77</v>
      </c>
      <c r="W116" t="n">
        <v>0.12</v>
      </c>
      <c r="X116" t="n">
        <v>0.06</v>
      </c>
      <c r="Y116" t="n">
        <v>1</v>
      </c>
      <c r="Z116" t="n">
        <v>10</v>
      </c>
      <c r="AA116" t="n">
        <v>219.7501529072036</v>
      </c>
      <c r="AB116" t="n">
        <v>300.6718539000256</v>
      </c>
      <c r="AC116" t="n">
        <v>271.9761541594933</v>
      </c>
      <c r="AD116" t="n">
        <v>219750.1529072036</v>
      </c>
      <c r="AE116" t="n">
        <v>300671.8539000256</v>
      </c>
      <c r="AF116" t="n">
        <v>3.798320338922167e-06</v>
      </c>
      <c r="AG116" t="n">
        <v>9.140625</v>
      </c>
      <c r="AH116" t="n">
        <v>271976.1541594933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9.497400000000001</v>
      </c>
      <c r="E117" t="n">
        <v>10.53</v>
      </c>
      <c r="F117" t="n">
        <v>7.91</v>
      </c>
      <c r="G117" t="n">
        <v>118.67</v>
      </c>
      <c r="H117" t="n">
        <v>2.28</v>
      </c>
      <c r="I117" t="n">
        <v>4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88.02</v>
      </c>
      <c r="Q117" t="n">
        <v>198.05</v>
      </c>
      <c r="R117" t="n">
        <v>29.03</v>
      </c>
      <c r="S117" t="n">
        <v>21.27</v>
      </c>
      <c r="T117" t="n">
        <v>1181.16</v>
      </c>
      <c r="U117" t="n">
        <v>0.73</v>
      </c>
      <c r="V117" t="n">
        <v>0.77</v>
      </c>
      <c r="W117" t="n">
        <v>0.12</v>
      </c>
      <c r="X117" t="n">
        <v>0.06</v>
      </c>
      <c r="Y117" t="n">
        <v>1</v>
      </c>
      <c r="Z117" t="n">
        <v>10</v>
      </c>
      <c r="AA117" t="n">
        <v>219.6473846183537</v>
      </c>
      <c r="AB117" t="n">
        <v>300.5312417934043</v>
      </c>
      <c r="AC117" t="n">
        <v>271.8489618749776</v>
      </c>
      <c r="AD117" t="n">
        <v>219647.3846183537</v>
      </c>
      <c r="AE117" t="n">
        <v>300531.2417934043</v>
      </c>
      <c r="AF117" t="n">
        <v>3.798600312411615e-06</v>
      </c>
      <c r="AG117" t="n">
        <v>9.140625</v>
      </c>
      <c r="AH117" t="n">
        <v>271848.9618749776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9.495900000000001</v>
      </c>
      <c r="E118" t="n">
        <v>10.53</v>
      </c>
      <c r="F118" t="n">
        <v>7.91</v>
      </c>
      <c r="G118" t="n">
        <v>118.7</v>
      </c>
      <c r="H118" t="n">
        <v>2.3</v>
      </c>
      <c r="I118" t="n">
        <v>4</v>
      </c>
      <c r="J118" t="n">
        <v>232.18</v>
      </c>
      <c r="K118" t="n">
        <v>53.44</v>
      </c>
      <c r="L118" t="n">
        <v>30</v>
      </c>
      <c r="M118" t="n">
        <v>0</v>
      </c>
      <c r="N118" t="n">
        <v>53.75</v>
      </c>
      <c r="O118" t="n">
        <v>28870.05</v>
      </c>
      <c r="P118" t="n">
        <v>88.03</v>
      </c>
      <c r="Q118" t="n">
        <v>198.05</v>
      </c>
      <c r="R118" t="n">
        <v>29.06</v>
      </c>
      <c r="S118" t="n">
        <v>21.27</v>
      </c>
      <c r="T118" t="n">
        <v>1199.12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219.6645850775707</v>
      </c>
      <c r="AB118" t="n">
        <v>300.5547762205356</v>
      </c>
      <c r="AC118" t="n">
        <v>271.8702502094143</v>
      </c>
      <c r="AD118" t="n">
        <v>219664.5850775707</v>
      </c>
      <c r="AE118" t="n">
        <v>300554.7762205356</v>
      </c>
      <c r="AF118" t="n">
        <v>3.79800036921994e-06</v>
      </c>
      <c r="AG118" t="n">
        <v>9.140625</v>
      </c>
      <c r="AH118" t="n">
        <v>271870.2502094143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7.799</v>
      </c>
      <c r="E2" t="n">
        <v>12.82</v>
      </c>
      <c r="F2" t="n">
        <v>9.16</v>
      </c>
      <c r="G2" t="n">
        <v>8.33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90.23999999999999</v>
      </c>
      <c r="Q2" t="n">
        <v>198.11</v>
      </c>
      <c r="R2" t="n">
        <v>68.03</v>
      </c>
      <c r="S2" t="n">
        <v>21.27</v>
      </c>
      <c r="T2" t="n">
        <v>20372.07</v>
      </c>
      <c r="U2" t="n">
        <v>0.31</v>
      </c>
      <c r="V2" t="n">
        <v>0.66</v>
      </c>
      <c r="W2" t="n">
        <v>0.21</v>
      </c>
      <c r="X2" t="n">
        <v>1.31</v>
      </c>
      <c r="Y2" t="n">
        <v>1</v>
      </c>
      <c r="Z2" t="n">
        <v>10</v>
      </c>
      <c r="AA2" t="n">
        <v>253.873997482391</v>
      </c>
      <c r="AB2" t="n">
        <v>347.3616034855478</v>
      </c>
      <c r="AC2" t="n">
        <v>314.2098995740632</v>
      </c>
      <c r="AD2" t="n">
        <v>253873.997482391</v>
      </c>
      <c r="AE2" t="n">
        <v>347361.6034855478</v>
      </c>
      <c r="AF2" t="n">
        <v>3.579681459949317e-06</v>
      </c>
      <c r="AG2" t="n">
        <v>11.12847222222222</v>
      </c>
      <c r="AH2" t="n">
        <v>314209.8995740633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8.228199999999999</v>
      </c>
      <c r="E3" t="n">
        <v>12.15</v>
      </c>
      <c r="F3" t="n">
        <v>8.85</v>
      </c>
      <c r="G3" t="n">
        <v>10.41</v>
      </c>
      <c r="H3" t="n">
        <v>0.19</v>
      </c>
      <c r="I3" t="n">
        <v>51</v>
      </c>
      <c r="J3" t="n">
        <v>116.37</v>
      </c>
      <c r="K3" t="n">
        <v>43.4</v>
      </c>
      <c r="L3" t="n">
        <v>1.25</v>
      </c>
      <c r="M3" t="n">
        <v>49</v>
      </c>
      <c r="N3" t="n">
        <v>16.72</v>
      </c>
      <c r="O3" t="n">
        <v>14585.96</v>
      </c>
      <c r="P3" t="n">
        <v>86.84</v>
      </c>
      <c r="Q3" t="n">
        <v>198.06</v>
      </c>
      <c r="R3" t="n">
        <v>58.37</v>
      </c>
      <c r="S3" t="n">
        <v>21.27</v>
      </c>
      <c r="T3" t="n">
        <v>15619.65</v>
      </c>
      <c r="U3" t="n">
        <v>0.36</v>
      </c>
      <c r="V3" t="n">
        <v>0.6899999999999999</v>
      </c>
      <c r="W3" t="n">
        <v>0.19</v>
      </c>
      <c r="X3" t="n">
        <v>1</v>
      </c>
      <c r="Y3" t="n">
        <v>1</v>
      </c>
      <c r="Z3" t="n">
        <v>10</v>
      </c>
      <c r="AA3" t="n">
        <v>236.6196867695692</v>
      </c>
      <c r="AB3" t="n">
        <v>323.7534943618114</v>
      </c>
      <c r="AC3" t="n">
        <v>292.8549152508995</v>
      </c>
      <c r="AD3" t="n">
        <v>236619.6867695692</v>
      </c>
      <c r="AE3" t="n">
        <v>323753.4943618114</v>
      </c>
      <c r="AF3" t="n">
        <v>3.776680983299778e-06</v>
      </c>
      <c r="AG3" t="n">
        <v>10.546875</v>
      </c>
      <c r="AH3" t="n">
        <v>292854.9152508995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8.5092</v>
      </c>
      <c r="E4" t="n">
        <v>11.75</v>
      </c>
      <c r="F4" t="n">
        <v>8.66</v>
      </c>
      <c r="G4" t="n">
        <v>12.38</v>
      </c>
      <c r="H4" t="n">
        <v>0.23</v>
      </c>
      <c r="I4" t="n">
        <v>42</v>
      </c>
      <c r="J4" t="n">
        <v>116.69</v>
      </c>
      <c r="K4" t="n">
        <v>43.4</v>
      </c>
      <c r="L4" t="n">
        <v>1.5</v>
      </c>
      <c r="M4" t="n">
        <v>40</v>
      </c>
      <c r="N4" t="n">
        <v>16.79</v>
      </c>
      <c r="O4" t="n">
        <v>14625.77</v>
      </c>
      <c r="P4" t="n">
        <v>84.67</v>
      </c>
      <c r="Q4" t="n">
        <v>198.07</v>
      </c>
      <c r="R4" t="n">
        <v>52.58</v>
      </c>
      <c r="S4" t="n">
        <v>21.27</v>
      </c>
      <c r="T4" t="n">
        <v>12768.82</v>
      </c>
      <c r="U4" t="n">
        <v>0.4</v>
      </c>
      <c r="V4" t="n">
        <v>0.7</v>
      </c>
      <c r="W4" t="n">
        <v>0.17</v>
      </c>
      <c r="X4" t="n">
        <v>0.8100000000000001</v>
      </c>
      <c r="Y4" t="n">
        <v>1</v>
      </c>
      <c r="Z4" t="n">
        <v>10</v>
      </c>
      <c r="AA4" t="n">
        <v>231.9292017302186</v>
      </c>
      <c r="AB4" t="n">
        <v>317.3357658013796</v>
      </c>
      <c r="AC4" t="n">
        <v>287.0496856969346</v>
      </c>
      <c r="AD4" t="n">
        <v>231929.2017302186</v>
      </c>
      <c r="AE4" t="n">
        <v>317335.7658013796</v>
      </c>
      <c r="AF4" t="n">
        <v>3.905657838056254e-06</v>
      </c>
      <c r="AG4" t="n">
        <v>10.19965277777778</v>
      </c>
      <c r="AH4" t="n">
        <v>287049.6856969346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8.790100000000001</v>
      </c>
      <c r="E5" t="n">
        <v>11.38</v>
      </c>
      <c r="F5" t="n">
        <v>8.460000000000001</v>
      </c>
      <c r="G5" t="n">
        <v>14.5</v>
      </c>
      <c r="H5" t="n">
        <v>0.26</v>
      </c>
      <c r="I5" t="n">
        <v>35</v>
      </c>
      <c r="J5" t="n">
        <v>117.01</v>
      </c>
      <c r="K5" t="n">
        <v>43.4</v>
      </c>
      <c r="L5" t="n">
        <v>1.75</v>
      </c>
      <c r="M5" t="n">
        <v>33</v>
      </c>
      <c r="N5" t="n">
        <v>16.86</v>
      </c>
      <c r="O5" t="n">
        <v>14665.62</v>
      </c>
      <c r="P5" t="n">
        <v>82.28</v>
      </c>
      <c r="Q5" t="n">
        <v>198.08</v>
      </c>
      <c r="R5" t="n">
        <v>46.29</v>
      </c>
      <c r="S5" t="n">
        <v>21.27</v>
      </c>
      <c r="T5" t="n">
        <v>9658.85</v>
      </c>
      <c r="U5" t="n">
        <v>0.46</v>
      </c>
      <c r="V5" t="n">
        <v>0.72</v>
      </c>
      <c r="W5" t="n">
        <v>0.15</v>
      </c>
      <c r="X5" t="n">
        <v>0.6</v>
      </c>
      <c r="Y5" t="n">
        <v>1</v>
      </c>
      <c r="Z5" t="n">
        <v>10</v>
      </c>
      <c r="AA5" t="n">
        <v>217.9305470604002</v>
      </c>
      <c r="AB5" t="n">
        <v>298.182188905086</v>
      </c>
      <c r="AC5" t="n">
        <v>269.7240992974032</v>
      </c>
      <c r="AD5" t="n">
        <v>217930.5470604002</v>
      </c>
      <c r="AE5" t="n">
        <v>298182.188905086</v>
      </c>
      <c r="AF5" t="n">
        <v>4.034588793576163e-06</v>
      </c>
      <c r="AG5" t="n">
        <v>9.878472222222221</v>
      </c>
      <c r="AH5" t="n">
        <v>269724.0992974032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8.8474</v>
      </c>
      <c r="E6" t="n">
        <v>11.3</v>
      </c>
      <c r="F6" t="n">
        <v>8.48</v>
      </c>
      <c r="G6" t="n">
        <v>16.41</v>
      </c>
      <c r="H6" t="n">
        <v>0.3</v>
      </c>
      <c r="I6" t="n">
        <v>31</v>
      </c>
      <c r="J6" t="n">
        <v>117.34</v>
      </c>
      <c r="K6" t="n">
        <v>43.4</v>
      </c>
      <c r="L6" t="n">
        <v>2</v>
      </c>
      <c r="M6" t="n">
        <v>29</v>
      </c>
      <c r="N6" t="n">
        <v>16.94</v>
      </c>
      <c r="O6" t="n">
        <v>14705.49</v>
      </c>
      <c r="P6" t="n">
        <v>82.18000000000001</v>
      </c>
      <c r="Q6" t="n">
        <v>198.07</v>
      </c>
      <c r="R6" t="n">
        <v>46.8</v>
      </c>
      <c r="S6" t="n">
        <v>21.27</v>
      </c>
      <c r="T6" t="n">
        <v>9935.25</v>
      </c>
      <c r="U6" t="n">
        <v>0.45</v>
      </c>
      <c r="V6" t="n">
        <v>0.72</v>
      </c>
      <c r="W6" t="n">
        <v>0.16</v>
      </c>
      <c r="X6" t="n">
        <v>0.62</v>
      </c>
      <c r="Y6" t="n">
        <v>1</v>
      </c>
      <c r="Z6" t="n">
        <v>10</v>
      </c>
      <c r="AA6" t="n">
        <v>217.4542836333236</v>
      </c>
      <c r="AB6" t="n">
        <v>297.5305442729006</v>
      </c>
      <c r="AC6" t="n">
        <v>269.1346467143244</v>
      </c>
      <c r="AD6" t="n">
        <v>217454.2836333236</v>
      </c>
      <c r="AE6" t="n">
        <v>297530.5442729006</v>
      </c>
      <c r="AF6" t="n">
        <v>4.060889056129707e-06</v>
      </c>
      <c r="AG6" t="n">
        <v>9.809027777777779</v>
      </c>
      <c r="AH6" t="n">
        <v>269134.6467143244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8.998699999999999</v>
      </c>
      <c r="E7" t="n">
        <v>11.11</v>
      </c>
      <c r="F7" t="n">
        <v>8.380000000000001</v>
      </c>
      <c r="G7" t="n">
        <v>18.63</v>
      </c>
      <c r="H7" t="n">
        <v>0.34</v>
      </c>
      <c r="I7" t="n">
        <v>27</v>
      </c>
      <c r="J7" t="n">
        <v>117.66</v>
      </c>
      <c r="K7" t="n">
        <v>43.4</v>
      </c>
      <c r="L7" t="n">
        <v>2.25</v>
      </c>
      <c r="M7" t="n">
        <v>25</v>
      </c>
      <c r="N7" t="n">
        <v>17.01</v>
      </c>
      <c r="O7" t="n">
        <v>14745.39</v>
      </c>
      <c r="P7" t="n">
        <v>81.08</v>
      </c>
      <c r="Q7" t="n">
        <v>198.05</v>
      </c>
      <c r="R7" t="n">
        <v>43.84</v>
      </c>
      <c r="S7" t="n">
        <v>21.27</v>
      </c>
      <c r="T7" t="n">
        <v>8471.780000000001</v>
      </c>
      <c r="U7" t="n">
        <v>0.49</v>
      </c>
      <c r="V7" t="n">
        <v>0.72</v>
      </c>
      <c r="W7" t="n">
        <v>0.15</v>
      </c>
      <c r="X7" t="n">
        <v>0.53</v>
      </c>
      <c r="Y7" t="n">
        <v>1</v>
      </c>
      <c r="Z7" t="n">
        <v>10</v>
      </c>
      <c r="AA7" t="n">
        <v>215.3576576502311</v>
      </c>
      <c r="AB7" t="n">
        <v>294.6618481062246</v>
      </c>
      <c r="AC7" t="n">
        <v>266.5397348835546</v>
      </c>
      <c r="AD7" t="n">
        <v>215357.6576502311</v>
      </c>
      <c r="AE7" t="n">
        <v>294661.8481062246</v>
      </c>
      <c r="AF7" t="n">
        <v>4.130334601057305e-06</v>
      </c>
      <c r="AG7" t="n">
        <v>9.644097222222221</v>
      </c>
      <c r="AH7" t="n">
        <v>266539.7348835546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9.1112</v>
      </c>
      <c r="E8" t="n">
        <v>10.98</v>
      </c>
      <c r="F8" t="n">
        <v>8.32</v>
      </c>
      <c r="G8" t="n">
        <v>20.8</v>
      </c>
      <c r="H8" t="n">
        <v>0.37</v>
      </c>
      <c r="I8" t="n">
        <v>24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80.09</v>
      </c>
      <c r="Q8" t="n">
        <v>198.07</v>
      </c>
      <c r="R8" t="n">
        <v>41.7</v>
      </c>
      <c r="S8" t="n">
        <v>21.27</v>
      </c>
      <c r="T8" t="n">
        <v>7416.11</v>
      </c>
      <c r="U8" t="n">
        <v>0.51</v>
      </c>
      <c r="V8" t="n">
        <v>0.73</v>
      </c>
      <c r="W8" t="n">
        <v>0.15</v>
      </c>
      <c r="X8" t="n">
        <v>0.46</v>
      </c>
      <c r="Y8" t="n">
        <v>1</v>
      </c>
      <c r="Z8" t="n">
        <v>10</v>
      </c>
      <c r="AA8" t="n">
        <v>213.7747007119905</v>
      </c>
      <c r="AB8" t="n">
        <v>292.4959765881936</v>
      </c>
      <c r="AC8" t="n">
        <v>264.580571103384</v>
      </c>
      <c r="AD8" t="n">
        <v>213774.7007119905</v>
      </c>
      <c r="AE8" t="n">
        <v>292495.9765881936</v>
      </c>
      <c r="AF8" t="n">
        <v>4.181971242196464e-06</v>
      </c>
      <c r="AG8" t="n">
        <v>9.53125</v>
      </c>
      <c r="AH8" t="n">
        <v>264580.571103384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9.1846</v>
      </c>
      <c r="E9" t="n">
        <v>10.89</v>
      </c>
      <c r="F9" t="n">
        <v>8.279999999999999</v>
      </c>
      <c r="G9" t="n">
        <v>22.58</v>
      </c>
      <c r="H9" t="n">
        <v>0.41</v>
      </c>
      <c r="I9" t="n">
        <v>22</v>
      </c>
      <c r="J9" t="n">
        <v>118.31</v>
      </c>
      <c r="K9" t="n">
        <v>43.4</v>
      </c>
      <c r="L9" t="n">
        <v>2.75</v>
      </c>
      <c r="M9" t="n">
        <v>20</v>
      </c>
      <c r="N9" t="n">
        <v>17.16</v>
      </c>
      <c r="O9" t="n">
        <v>14825.26</v>
      </c>
      <c r="P9" t="n">
        <v>79.54000000000001</v>
      </c>
      <c r="Q9" t="n">
        <v>198.05</v>
      </c>
      <c r="R9" t="n">
        <v>40.46</v>
      </c>
      <c r="S9" t="n">
        <v>21.27</v>
      </c>
      <c r="T9" t="n">
        <v>6810.03</v>
      </c>
      <c r="U9" t="n">
        <v>0.53</v>
      </c>
      <c r="V9" t="n">
        <v>0.73</v>
      </c>
      <c r="W9" t="n">
        <v>0.14</v>
      </c>
      <c r="X9" t="n">
        <v>0.42</v>
      </c>
      <c r="Y9" t="n">
        <v>1</v>
      </c>
      <c r="Z9" t="n">
        <v>10</v>
      </c>
      <c r="AA9" t="n">
        <v>212.6470703799422</v>
      </c>
      <c r="AB9" t="n">
        <v>290.9531030203465</v>
      </c>
      <c r="AC9" t="n">
        <v>263.1849472234151</v>
      </c>
      <c r="AD9" t="n">
        <v>212647.0703799422</v>
      </c>
      <c r="AE9" t="n">
        <v>290953.1030203465</v>
      </c>
      <c r="AF9" t="n">
        <v>4.215661281837479e-06</v>
      </c>
      <c r="AG9" t="n">
        <v>9.453125</v>
      </c>
      <c r="AH9" t="n">
        <v>263184.9472234151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9.2643</v>
      </c>
      <c r="E10" t="n">
        <v>10.79</v>
      </c>
      <c r="F10" t="n">
        <v>8.23</v>
      </c>
      <c r="G10" t="n">
        <v>24.7</v>
      </c>
      <c r="H10" t="n">
        <v>0.45</v>
      </c>
      <c r="I10" t="n">
        <v>20</v>
      </c>
      <c r="J10" t="n">
        <v>118.63</v>
      </c>
      <c r="K10" t="n">
        <v>43.4</v>
      </c>
      <c r="L10" t="n">
        <v>3</v>
      </c>
      <c r="M10" t="n">
        <v>18</v>
      </c>
      <c r="N10" t="n">
        <v>17.23</v>
      </c>
      <c r="O10" t="n">
        <v>14865.24</v>
      </c>
      <c r="P10" t="n">
        <v>78.63</v>
      </c>
      <c r="Q10" t="n">
        <v>198.08</v>
      </c>
      <c r="R10" t="n">
        <v>39.08</v>
      </c>
      <c r="S10" t="n">
        <v>21.27</v>
      </c>
      <c r="T10" t="n">
        <v>6129.09</v>
      </c>
      <c r="U10" t="n">
        <v>0.54</v>
      </c>
      <c r="V10" t="n">
        <v>0.74</v>
      </c>
      <c r="W10" t="n">
        <v>0.14</v>
      </c>
      <c r="X10" t="n">
        <v>0.38</v>
      </c>
      <c r="Y10" t="n">
        <v>1</v>
      </c>
      <c r="Z10" t="n">
        <v>10</v>
      </c>
      <c r="AA10" t="n">
        <v>211.4261854323811</v>
      </c>
      <c r="AB10" t="n">
        <v>289.2826343734517</v>
      </c>
      <c r="AC10" t="n">
        <v>261.673905759662</v>
      </c>
      <c r="AD10" t="n">
        <v>211426.1854323811</v>
      </c>
      <c r="AE10" t="n">
        <v>289282.6343734517</v>
      </c>
      <c r="AF10" t="n">
        <v>4.252242973382287e-06</v>
      </c>
      <c r="AG10" t="n">
        <v>9.366319444444445</v>
      </c>
      <c r="AH10" t="n">
        <v>261673.905759662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9.411</v>
      </c>
      <c r="E11" t="n">
        <v>10.63</v>
      </c>
      <c r="F11" t="n">
        <v>8.109999999999999</v>
      </c>
      <c r="G11" t="n">
        <v>27.04</v>
      </c>
      <c r="H11" t="n">
        <v>0.48</v>
      </c>
      <c r="I11" t="n">
        <v>18</v>
      </c>
      <c r="J11" t="n">
        <v>118.96</v>
      </c>
      <c r="K11" t="n">
        <v>43.4</v>
      </c>
      <c r="L11" t="n">
        <v>3.25</v>
      </c>
      <c r="M11" t="n">
        <v>16</v>
      </c>
      <c r="N11" t="n">
        <v>17.31</v>
      </c>
      <c r="O11" t="n">
        <v>14905.25</v>
      </c>
      <c r="P11" t="n">
        <v>77.09999999999999</v>
      </c>
      <c r="Q11" t="n">
        <v>198.05</v>
      </c>
      <c r="R11" t="n">
        <v>35.05</v>
      </c>
      <c r="S11" t="n">
        <v>21.27</v>
      </c>
      <c r="T11" t="n">
        <v>4123.35</v>
      </c>
      <c r="U11" t="n">
        <v>0.61</v>
      </c>
      <c r="V11" t="n">
        <v>0.75</v>
      </c>
      <c r="W11" t="n">
        <v>0.13</v>
      </c>
      <c r="X11" t="n">
        <v>0.26</v>
      </c>
      <c r="Y11" t="n">
        <v>1</v>
      </c>
      <c r="Z11" t="n">
        <v>10</v>
      </c>
      <c r="AA11" t="n">
        <v>199.8159326791544</v>
      </c>
      <c r="AB11" t="n">
        <v>273.3969743482934</v>
      </c>
      <c r="AC11" t="n">
        <v>247.3043508316358</v>
      </c>
      <c r="AD11" t="n">
        <v>199815.9326791544</v>
      </c>
      <c r="AE11" t="n">
        <v>273396.9743482934</v>
      </c>
      <c r="AF11" t="n">
        <v>4.31957715342775e-06</v>
      </c>
      <c r="AG11" t="n">
        <v>9.227430555555555</v>
      </c>
      <c r="AH11" t="n">
        <v>247304.3508316358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9.353300000000001</v>
      </c>
      <c r="E12" t="n">
        <v>10.69</v>
      </c>
      <c r="F12" t="n">
        <v>8.199999999999999</v>
      </c>
      <c r="G12" t="n">
        <v>28.95</v>
      </c>
      <c r="H12" t="n">
        <v>0.52</v>
      </c>
      <c r="I12" t="n">
        <v>17</v>
      </c>
      <c r="J12" t="n">
        <v>119.28</v>
      </c>
      <c r="K12" t="n">
        <v>43.4</v>
      </c>
      <c r="L12" t="n">
        <v>3.5</v>
      </c>
      <c r="M12" t="n">
        <v>15</v>
      </c>
      <c r="N12" t="n">
        <v>17.38</v>
      </c>
      <c r="O12" t="n">
        <v>14945.29</v>
      </c>
      <c r="P12" t="n">
        <v>77.72</v>
      </c>
      <c r="Q12" t="n">
        <v>198.09</v>
      </c>
      <c r="R12" t="n">
        <v>38.26</v>
      </c>
      <c r="S12" t="n">
        <v>21.27</v>
      </c>
      <c r="T12" t="n">
        <v>5733.88</v>
      </c>
      <c r="U12" t="n">
        <v>0.5600000000000001</v>
      </c>
      <c r="V12" t="n">
        <v>0.74</v>
      </c>
      <c r="W12" t="n">
        <v>0.13</v>
      </c>
      <c r="X12" t="n">
        <v>0.35</v>
      </c>
      <c r="Y12" t="n">
        <v>1</v>
      </c>
      <c r="Z12" t="n">
        <v>10</v>
      </c>
      <c r="AA12" t="n">
        <v>210.2081985902804</v>
      </c>
      <c r="AB12" t="n">
        <v>287.6161310423033</v>
      </c>
      <c r="AC12" t="n">
        <v>260.1664511674857</v>
      </c>
      <c r="AD12" t="n">
        <v>210208.1985902804</v>
      </c>
      <c r="AE12" t="n">
        <v>287616.1310423033</v>
      </c>
      <c r="AF12" t="n">
        <v>4.293093293927933e-06</v>
      </c>
      <c r="AG12" t="n">
        <v>9.279513888888889</v>
      </c>
      <c r="AH12" t="n">
        <v>260166.4511674857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9.4132</v>
      </c>
      <c r="E13" t="n">
        <v>10.62</v>
      </c>
      <c r="F13" t="n">
        <v>8.16</v>
      </c>
      <c r="G13" t="n">
        <v>30.59</v>
      </c>
      <c r="H13" t="n">
        <v>0.55</v>
      </c>
      <c r="I13" t="n">
        <v>16</v>
      </c>
      <c r="J13" t="n">
        <v>119.61</v>
      </c>
      <c r="K13" t="n">
        <v>43.4</v>
      </c>
      <c r="L13" t="n">
        <v>3.75</v>
      </c>
      <c r="M13" t="n">
        <v>14</v>
      </c>
      <c r="N13" t="n">
        <v>17.46</v>
      </c>
      <c r="O13" t="n">
        <v>14985.35</v>
      </c>
      <c r="P13" t="n">
        <v>76.87</v>
      </c>
      <c r="Q13" t="n">
        <v>198.06</v>
      </c>
      <c r="R13" t="n">
        <v>36.76</v>
      </c>
      <c r="S13" t="n">
        <v>21.27</v>
      </c>
      <c r="T13" t="n">
        <v>4985.68</v>
      </c>
      <c r="U13" t="n">
        <v>0.58</v>
      </c>
      <c r="V13" t="n">
        <v>0.74</v>
      </c>
      <c r="W13" t="n">
        <v>0.13</v>
      </c>
      <c r="X13" t="n">
        <v>0.3</v>
      </c>
      <c r="Y13" t="n">
        <v>1</v>
      </c>
      <c r="Z13" t="n">
        <v>10</v>
      </c>
      <c r="AA13" t="n">
        <v>199.7816852652144</v>
      </c>
      <c r="AB13" t="n">
        <v>273.3501155256514</v>
      </c>
      <c r="AC13" t="n">
        <v>247.26196414926</v>
      </c>
      <c r="AD13" t="n">
        <v>199781.6852652144</v>
      </c>
      <c r="AE13" t="n">
        <v>273350.1155256514</v>
      </c>
      <c r="AF13" t="n">
        <v>4.320586936632249e-06</v>
      </c>
      <c r="AG13" t="n">
        <v>9.21875</v>
      </c>
      <c r="AH13" t="n">
        <v>247261.96414926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9.4518</v>
      </c>
      <c r="E14" t="n">
        <v>10.58</v>
      </c>
      <c r="F14" t="n">
        <v>8.140000000000001</v>
      </c>
      <c r="G14" t="n">
        <v>32.55</v>
      </c>
      <c r="H14" t="n">
        <v>0.59</v>
      </c>
      <c r="I14" t="n">
        <v>15</v>
      </c>
      <c r="J14" t="n">
        <v>119.93</v>
      </c>
      <c r="K14" t="n">
        <v>43.4</v>
      </c>
      <c r="L14" t="n">
        <v>4</v>
      </c>
      <c r="M14" t="n">
        <v>13</v>
      </c>
      <c r="N14" t="n">
        <v>17.53</v>
      </c>
      <c r="O14" t="n">
        <v>15025.44</v>
      </c>
      <c r="P14" t="n">
        <v>76.54000000000001</v>
      </c>
      <c r="Q14" t="n">
        <v>198.05</v>
      </c>
      <c r="R14" t="n">
        <v>36.11</v>
      </c>
      <c r="S14" t="n">
        <v>21.27</v>
      </c>
      <c r="T14" t="n">
        <v>4668.88</v>
      </c>
      <c r="U14" t="n">
        <v>0.59</v>
      </c>
      <c r="V14" t="n">
        <v>0.75</v>
      </c>
      <c r="W14" t="n">
        <v>0.13</v>
      </c>
      <c r="X14" t="n">
        <v>0.28</v>
      </c>
      <c r="Y14" t="n">
        <v>1</v>
      </c>
      <c r="Z14" t="n">
        <v>10</v>
      </c>
      <c r="AA14" t="n">
        <v>199.2893982934373</v>
      </c>
      <c r="AB14" t="n">
        <v>272.6765467726978</v>
      </c>
      <c r="AC14" t="n">
        <v>246.6526798527284</v>
      </c>
      <c r="AD14" t="n">
        <v>199289.3982934373</v>
      </c>
      <c r="AE14" t="n">
        <v>272676.5467726978</v>
      </c>
      <c r="AF14" t="n">
        <v>4.338304041947551e-06</v>
      </c>
      <c r="AG14" t="n">
        <v>9.184027777777779</v>
      </c>
      <c r="AH14" t="n">
        <v>246652.6798527284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9.491199999999999</v>
      </c>
      <c r="E15" t="n">
        <v>10.54</v>
      </c>
      <c r="F15" t="n">
        <v>8.119999999999999</v>
      </c>
      <c r="G15" t="n">
        <v>34.79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76.09999999999999</v>
      </c>
      <c r="Q15" t="n">
        <v>198.05</v>
      </c>
      <c r="R15" t="n">
        <v>35.44</v>
      </c>
      <c r="S15" t="n">
        <v>21.27</v>
      </c>
      <c r="T15" t="n">
        <v>4339.27</v>
      </c>
      <c r="U15" t="n">
        <v>0.6</v>
      </c>
      <c r="V15" t="n">
        <v>0.75</v>
      </c>
      <c r="W15" t="n">
        <v>0.13</v>
      </c>
      <c r="X15" t="n">
        <v>0.26</v>
      </c>
      <c r="Y15" t="n">
        <v>1</v>
      </c>
      <c r="Z15" t="n">
        <v>10</v>
      </c>
      <c r="AA15" t="n">
        <v>198.732821643162</v>
      </c>
      <c r="AB15" t="n">
        <v>271.9150140453629</v>
      </c>
      <c r="AC15" t="n">
        <v>245.9638267400721</v>
      </c>
      <c r="AD15" t="n">
        <v>198732.821643162</v>
      </c>
      <c r="AE15" t="n">
        <v>271915.0140453628</v>
      </c>
      <c r="AF15" t="n">
        <v>4.356388341155399e-06</v>
      </c>
      <c r="AG15" t="n">
        <v>9.149305555555555</v>
      </c>
      <c r="AH15" t="n">
        <v>245963.8267400721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9.542199999999999</v>
      </c>
      <c r="E16" t="n">
        <v>10.48</v>
      </c>
      <c r="F16" t="n">
        <v>8.09</v>
      </c>
      <c r="G16" t="n">
        <v>37.32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11</v>
      </c>
      <c r="N16" t="n">
        <v>17.68</v>
      </c>
      <c r="O16" t="n">
        <v>15105.7</v>
      </c>
      <c r="P16" t="n">
        <v>75.38</v>
      </c>
      <c r="Q16" t="n">
        <v>198.05</v>
      </c>
      <c r="R16" t="n">
        <v>34.36</v>
      </c>
      <c r="S16" t="n">
        <v>21.27</v>
      </c>
      <c r="T16" t="n">
        <v>3800.81</v>
      </c>
      <c r="U16" t="n">
        <v>0.62</v>
      </c>
      <c r="V16" t="n">
        <v>0.75</v>
      </c>
      <c r="W16" t="n">
        <v>0.13</v>
      </c>
      <c r="X16" t="n">
        <v>0.23</v>
      </c>
      <c r="Y16" t="n">
        <v>1</v>
      </c>
      <c r="Z16" t="n">
        <v>10</v>
      </c>
      <c r="AA16" t="n">
        <v>197.9241962698406</v>
      </c>
      <c r="AB16" t="n">
        <v>270.8086171355513</v>
      </c>
      <c r="AC16" t="n">
        <v>244.9630227984949</v>
      </c>
      <c r="AD16" t="n">
        <v>197924.1962698406</v>
      </c>
      <c r="AE16" t="n">
        <v>270808.6171355514</v>
      </c>
      <c r="AF16" t="n">
        <v>4.37979695180515e-06</v>
      </c>
      <c r="AG16" t="n">
        <v>9.097222222222221</v>
      </c>
      <c r="AH16" t="n">
        <v>244963.0227984949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9.575200000000001</v>
      </c>
      <c r="E17" t="n">
        <v>10.44</v>
      </c>
      <c r="F17" t="n">
        <v>8.050000000000001</v>
      </c>
      <c r="G17" t="n">
        <v>37.15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74.58</v>
      </c>
      <c r="Q17" t="n">
        <v>198.06</v>
      </c>
      <c r="R17" t="n">
        <v>33.35</v>
      </c>
      <c r="S17" t="n">
        <v>21.27</v>
      </c>
      <c r="T17" t="n">
        <v>3295.81</v>
      </c>
      <c r="U17" t="n">
        <v>0.64</v>
      </c>
      <c r="V17" t="n">
        <v>0.75</v>
      </c>
      <c r="W17" t="n">
        <v>0.12</v>
      </c>
      <c r="X17" t="n">
        <v>0.2</v>
      </c>
      <c r="Y17" t="n">
        <v>1</v>
      </c>
      <c r="Z17" t="n">
        <v>10</v>
      </c>
      <c r="AA17" t="n">
        <v>197.169745281462</v>
      </c>
      <c r="AB17" t="n">
        <v>269.7763440092237</v>
      </c>
      <c r="AC17" t="n">
        <v>244.0292683705392</v>
      </c>
      <c r="AD17" t="n">
        <v>197169.745281462</v>
      </c>
      <c r="AE17" t="n">
        <v>269776.3440092237</v>
      </c>
      <c r="AF17" t="n">
        <v>4.394943699872637e-06</v>
      </c>
      <c r="AG17" t="n">
        <v>9.0625</v>
      </c>
      <c r="AH17" t="n">
        <v>244029.2683705392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9.5648</v>
      </c>
      <c r="E18" t="n">
        <v>10.46</v>
      </c>
      <c r="F18" t="n">
        <v>8.08</v>
      </c>
      <c r="G18" t="n">
        <v>40.42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74.77</v>
      </c>
      <c r="Q18" t="n">
        <v>198.05</v>
      </c>
      <c r="R18" t="n">
        <v>34.61</v>
      </c>
      <c r="S18" t="n">
        <v>21.27</v>
      </c>
      <c r="T18" t="n">
        <v>3931.7</v>
      </c>
      <c r="U18" t="n">
        <v>0.61</v>
      </c>
      <c r="V18" t="n">
        <v>0.75</v>
      </c>
      <c r="W18" t="n">
        <v>0.13</v>
      </c>
      <c r="X18" t="n">
        <v>0.23</v>
      </c>
      <c r="Y18" t="n">
        <v>1</v>
      </c>
      <c r="Z18" t="n">
        <v>10</v>
      </c>
      <c r="AA18" t="n">
        <v>197.4104439120127</v>
      </c>
      <c r="AB18" t="n">
        <v>270.1056784944171</v>
      </c>
      <c r="AC18" t="n">
        <v>244.3271716346897</v>
      </c>
      <c r="AD18" t="n">
        <v>197410.4439120127</v>
      </c>
      <c r="AE18" t="n">
        <v>270105.6784944171</v>
      </c>
      <c r="AF18" t="n">
        <v>4.390170179269551e-06</v>
      </c>
      <c r="AG18" t="n">
        <v>9.079861111111111</v>
      </c>
      <c r="AH18" t="n">
        <v>244327.1716346897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9.568099999999999</v>
      </c>
      <c r="E19" t="n">
        <v>10.45</v>
      </c>
      <c r="F19" t="n">
        <v>8.08</v>
      </c>
      <c r="G19" t="n">
        <v>40.4</v>
      </c>
      <c r="H19" t="n">
        <v>0.76</v>
      </c>
      <c r="I19" t="n">
        <v>12</v>
      </c>
      <c r="J19" t="n">
        <v>121.56</v>
      </c>
      <c r="K19" t="n">
        <v>43.4</v>
      </c>
      <c r="L19" t="n">
        <v>5.25</v>
      </c>
      <c r="M19" t="n">
        <v>10</v>
      </c>
      <c r="N19" t="n">
        <v>17.91</v>
      </c>
      <c r="O19" t="n">
        <v>15226.31</v>
      </c>
      <c r="P19" t="n">
        <v>74.45</v>
      </c>
      <c r="Q19" t="n">
        <v>198.05</v>
      </c>
      <c r="R19" t="n">
        <v>34.43</v>
      </c>
      <c r="S19" t="n">
        <v>21.27</v>
      </c>
      <c r="T19" t="n">
        <v>3843.44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197.2075458563704</v>
      </c>
      <c r="AB19" t="n">
        <v>269.828064423457</v>
      </c>
      <c r="AC19" t="n">
        <v>244.0760526610281</v>
      </c>
      <c r="AD19" t="n">
        <v>197207.5458563704</v>
      </c>
      <c r="AE19" t="n">
        <v>269828.064423457</v>
      </c>
      <c r="AF19" t="n">
        <v>4.391684854076299e-06</v>
      </c>
      <c r="AG19" t="n">
        <v>9.071180555555555</v>
      </c>
      <c r="AH19" t="n">
        <v>244076.0526610281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9.611499999999999</v>
      </c>
      <c r="E20" t="n">
        <v>10.4</v>
      </c>
      <c r="F20" t="n">
        <v>8.06</v>
      </c>
      <c r="G20" t="n">
        <v>43.95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9</v>
      </c>
      <c r="N20" t="n">
        <v>17.99</v>
      </c>
      <c r="O20" t="n">
        <v>15266.56</v>
      </c>
      <c r="P20" t="n">
        <v>73.91</v>
      </c>
      <c r="Q20" t="n">
        <v>198.05</v>
      </c>
      <c r="R20" t="n">
        <v>33.63</v>
      </c>
      <c r="S20" t="n">
        <v>21.27</v>
      </c>
      <c r="T20" t="n">
        <v>3446.99</v>
      </c>
      <c r="U20" t="n">
        <v>0.63</v>
      </c>
      <c r="V20" t="n">
        <v>0.75</v>
      </c>
      <c r="W20" t="n">
        <v>0.13</v>
      </c>
      <c r="X20" t="n">
        <v>0.2</v>
      </c>
      <c r="Y20" t="n">
        <v>1</v>
      </c>
      <c r="Z20" t="n">
        <v>10</v>
      </c>
      <c r="AA20" t="n">
        <v>196.5847222124037</v>
      </c>
      <c r="AB20" t="n">
        <v>268.9758896367422</v>
      </c>
      <c r="AC20" t="n">
        <v>243.3052082399223</v>
      </c>
      <c r="AD20" t="n">
        <v>196584.7222124037</v>
      </c>
      <c r="AE20" t="n">
        <v>268975.8896367422</v>
      </c>
      <c r="AF20" t="n">
        <v>4.411605122746872e-06</v>
      </c>
      <c r="AG20" t="n">
        <v>9.027777777777779</v>
      </c>
      <c r="AH20" t="n">
        <v>243305.2082399223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9.608499999999999</v>
      </c>
      <c r="E21" t="n">
        <v>10.41</v>
      </c>
      <c r="F21" t="n">
        <v>8.06</v>
      </c>
      <c r="G21" t="n">
        <v>43.97</v>
      </c>
      <c r="H21" t="n">
        <v>0.83</v>
      </c>
      <c r="I21" t="n">
        <v>11</v>
      </c>
      <c r="J21" t="n">
        <v>122.21</v>
      </c>
      <c r="K21" t="n">
        <v>43.4</v>
      </c>
      <c r="L21" t="n">
        <v>5.75</v>
      </c>
      <c r="M21" t="n">
        <v>9</v>
      </c>
      <c r="N21" t="n">
        <v>18.06</v>
      </c>
      <c r="O21" t="n">
        <v>15306.85</v>
      </c>
      <c r="P21" t="n">
        <v>73.69</v>
      </c>
      <c r="Q21" t="n">
        <v>198.06</v>
      </c>
      <c r="R21" t="n">
        <v>33.74</v>
      </c>
      <c r="S21" t="n">
        <v>21.27</v>
      </c>
      <c r="T21" t="n">
        <v>3503.09</v>
      </c>
      <c r="U21" t="n">
        <v>0.63</v>
      </c>
      <c r="V21" t="n">
        <v>0.75</v>
      </c>
      <c r="W21" t="n">
        <v>0.12</v>
      </c>
      <c r="X21" t="n">
        <v>0.21</v>
      </c>
      <c r="Y21" t="n">
        <v>1</v>
      </c>
      <c r="Z21" t="n">
        <v>10</v>
      </c>
      <c r="AA21" t="n">
        <v>196.4787784495376</v>
      </c>
      <c r="AB21" t="n">
        <v>268.83093270648</v>
      </c>
      <c r="AC21" t="n">
        <v>243.1740857956359</v>
      </c>
      <c r="AD21" t="n">
        <v>196478.7784495376</v>
      </c>
      <c r="AE21" t="n">
        <v>268830.93270648</v>
      </c>
      <c r="AF21" t="n">
        <v>4.410228145649828e-06</v>
      </c>
      <c r="AG21" t="n">
        <v>9.036458333333334</v>
      </c>
      <c r="AH21" t="n">
        <v>243174.0857956359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9.663399999999999</v>
      </c>
      <c r="E22" t="n">
        <v>10.35</v>
      </c>
      <c r="F22" t="n">
        <v>8.029999999999999</v>
      </c>
      <c r="G22" t="n">
        <v>48.15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8</v>
      </c>
      <c r="N22" t="n">
        <v>18.14</v>
      </c>
      <c r="O22" t="n">
        <v>15347.16</v>
      </c>
      <c r="P22" t="n">
        <v>73.22</v>
      </c>
      <c r="Q22" t="n">
        <v>198.05</v>
      </c>
      <c r="R22" t="n">
        <v>32.56</v>
      </c>
      <c r="S22" t="n">
        <v>21.27</v>
      </c>
      <c r="T22" t="n">
        <v>2917.12</v>
      </c>
      <c r="U22" t="n">
        <v>0.65</v>
      </c>
      <c r="V22" t="n">
        <v>0.76</v>
      </c>
      <c r="W22" t="n">
        <v>0.13</v>
      </c>
      <c r="X22" t="n">
        <v>0.17</v>
      </c>
      <c r="Y22" t="n">
        <v>1</v>
      </c>
      <c r="Z22" t="n">
        <v>10</v>
      </c>
      <c r="AA22" t="n">
        <v>195.6383125685617</v>
      </c>
      <c r="AB22" t="n">
        <v>267.6809702093915</v>
      </c>
      <c r="AC22" t="n">
        <v>242.1338741052868</v>
      </c>
      <c r="AD22" t="n">
        <v>195638.3125685617</v>
      </c>
      <c r="AE22" t="n">
        <v>267680.9702093916</v>
      </c>
      <c r="AF22" t="n">
        <v>4.435426826525738e-06</v>
      </c>
      <c r="AG22" t="n">
        <v>8.984375</v>
      </c>
      <c r="AH22" t="n">
        <v>242133.8741052868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9.6548</v>
      </c>
      <c r="E23" t="n">
        <v>10.36</v>
      </c>
      <c r="F23" t="n">
        <v>8.029999999999999</v>
      </c>
      <c r="G23" t="n">
        <v>48.21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8</v>
      </c>
      <c r="N23" t="n">
        <v>18.22</v>
      </c>
      <c r="O23" t="n">
        <v>15387.5</v>
      </c>
      <c r="P23" t="n">
        <v>72.89</v>
      </c>
      <c r="Q23" t="n">
        <v>198.05</v>
      </c>
      <c r="R23" t="n">
        <v>33.07</v>
      </c>
      <c r="S23" t="n">
        <v>21.27</v>
      </c>
      <c r="T23" t="n">
        <v>3173.02</v>
      </c>
      <c r="U23" t="n">
        <v>0.64</v>
      </c>
      <c r="V23" t="n">
        <v>0.76</v>
      </c>
      <c r="W23" t="n">
        <v>0.12</v>
      </c>
      <c r="X23" t="n">
        <v>0.18</v>
      </c>
      <c r="Y23" t="n">
        <v>1</v>
      </c>
      <c r="Z23" t="n">
        <v>10</v>
      </c>
      <c r="AA23" t="n">
        <v>195.5048442069203</v>
      </c>
      <c r="AB23" t="n">
        <v>267.4983529087853</v>
      </c>
      <c r="AC23" t="n">
        <v>241.9686855435453</v>
      </c>
      <c r="AD23" t="n">
        <v>195504.8442069203</v>
      </c>
      <c r="AE23" t="n">
        <v>267498.3529087853</v>
      </c>
      <c r="AF23" t="n">
        <v>4.431479492180878e-06</v>
      </c>
      <c r="AG23" t="n">
        <v>8.993055555555555</v>
      </c>
      <c r="AH23" t="n">
        <v>241968.6855435453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9.6821</v>
      </c>
      <c r="E24" t="n">
        <v>10.33</v>
      </c>
      <c r="F24" t="n">
        <v>8.029999999999999</v>
      </c>
      <c r="G24" t="n">
        <v>53.53</v>
      </c>
      <c r="H24" t="n">
        <v>0.93</v>
      </c>
      <c r="I24" t="n">
        <v>9</v>
      </c>
      <c r="J24" t="n">
        <v>123.19</v>
      </c>
      <c r="K24" t="n">
        <v>43.4</v>
      </c>
      <c r="L24" t="n">
        <v>6.5</v>
      </c>
      <c r="M24" t="n">
        <v>7</v>
      </c>
      <c r="N24" t="n">
        <v>18.29</v>
      </c>
      <c r="O24" t="n">
        <v>15427.87</v>
      </c>
      <c r="P24" t="n">
        <v>72.17</v>
      </c>
      <c r="Q24" t="n">
        <v>198.05</v>
      </c>
      <c r="R24" t="n">
        <v>32.78</v>
      </c>
      <c r="S24" t="n">
        <v>21.27</v>
      </c>
      <c r="T24" t="n">
        <v>3031.34</v>
      </c>
      <c r="U24" t="n">
        <v>0.65</v>
      </c>
      <c r="V24" t="n">
        <v>0.76</v>
      </c>
      <c r="W24" t="n">
        <v>0.12</v>
      </c>
      <c r="X24" t="n">
        <v>0.18</v>
      </c>
      <c r="Y24" t="n">
        <v>1</v>
      </c>
      <c r="Z24" t="n">
        <v>10</v>
      </c>
      <c r="AA24" t="n">
        <v>194.9342297903422</v>
      </c>
      <c r="AB24" t="n">
        <v>266.7176130902921</v>
      </c>
      <c r="AC24" t="n">
        <v>241.2624584375537</v>
      </c>
      <c r="AD24" t="n">
        <v>194934.2297903422</v>
      </c>
      <c r="AE24" t="n">
        <v>266717.6130902921</v>
      </c>
      <c r="AF24" t="n">
        <v>4.44400998376398e-06</v>
      </c>
      <c r="AG24" t="n">
        <v>8.967013888888889</v>
      </c>
      <c r="AH24" t="n">
        <v>241262.4584375537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9.691000000000001</v>
      </c>
      <c r="E25" t="n">
        <v>10.32</v>
      </c>
      <c r="F25" t="n">
        <v>8.02</v>
      </c>
      <c r="G25" t="n">
        <v>53.46</v>
      </c>
      <c r="H25" t="n">
        <v>0.96</v>
      </c>
      <c r="I25" t="n">
        <v>9</v>
      </c>
      <c r="J25" t="n">
        <v>123.52</v>
      </c>
      <c r="K25" t="n">
        <v>43.4</v>
      </c>
      <c r="L25" t="n">
        <v>6.75</v>
      </c>
      <c r="M25" t="n">
        <v>7</v>
      </c>
      <c r="N25" t="n">
        <v>18.37</v>
      </c>
      <c r="O25" t="n">
        <v>15468.27</v>
      </c>
      <c r="P25" t="n">
        <v>72.15000000000001</v>
      </c>
      <c r="Q25" t="n">
        <v>198.06</v>
      </c>
      <c r="R25" t="n">
        <v>32.41</v>
      </c>
      <c r="S25" t="n">
        <v>21.27</v>
      </c>
      <c r="T25" t="n">
        <v>2850.3</v>
      </c>
      <c r="U25" t="n">
        <v>0.66</v>
      </c>
      <c r="V25" t="n">
        <v>0.76</v>
      </c>
      <c r="W25" t="n">
        <v>0.12</v>
      </c>
      <c r="X25" t="n">
        <v>0.17</v>
      </c>
      <c r="Y25" t="n">
        <v>1</v>
      </c>
      <c r="Z25" t="n">
        <v>10</v>
      </c>
      <c r="AA25" t="n">
        <v>194.8474407751579</v>
      </c>
      <c r="AB25" t="n">
        <v>266.598864530856</v>
      </c>
      <c r="AC25" t="n">
        <v>241.1550430739654</v>
      </c>
      <c r="AD25" t="n">
        <v>194847.4407751579</v>
      </c>
      <c r="AE25" t="n">
        <v>266598.864530856</v>
      </c>
      <c r="AF25" t="n">
        <v>4.448095015818546e-06</v>
      </c>
      <c r="AG25" t="n">
        <v>8.958333333333334</v>
      </c>
      <c r="AH25" t="n">
        <v>241155.0430739654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9.693300000000001</v>
      </c>
      <c r="E26" t="n">
        <v>10.32</v>
      </c>
      <c r="F26" t="n">
        <v>8.02</v>
      </c>
      <c r="G26" t="n">
        <v>53.45</v>
      </c>
      <c r="H26" t="n">
        <v>1</v>
      </c>
      <c r="I26" t="n">
        <v>9</v>
      </c>
      <c r="J26" t="n">
        <v>123.85</v>
      </c>
      <c r="K26" t="n">
        <v>43.4</v>
      </c>
      <c r="L26" t="n">
        <v>7</v>
      </c>
      <c r="M26" t="n">
        <v>7</v>
      </c>
      <c r="N26" t="n">
        <v>18.45</v>
      </c>
      <c r="O26" t="n">
        <v>15508.69</v>
      </c>
      <c r="P26" t="n">
        <v>71.61</v>
      </c>
      <c r="Q26" t="n">
        <v>198.05</v>
      </c>
      <c r="R26" t="n">
        <v>32.35</v>
      </c>
      <c r="S26" t="n">
        <v>21.27</v>
      </c>
      <c r="T26" t="n">
        <v>2819.4</v>
      </c>
      <c r="U26" t="n">
        <v>0.66</v>
      </c>
      <c r="V26" t="n">
        <v>0.76</v>
      </c>
      <c r="W26" t="n">
        <v>0.12</v>
      </c>
      <c r="X26" t="n">
        <v>0.16</v>
      </c>
      <c r="Y26" t="n">
        <v>1</v>
      </c>
      <c r="Z26" t="n">
        <v>10</v>
      </c>
      <c r="AA26" t="n">
        <v>194.5304697995709</v>
      </c>
      <c r="AB26" t="n">
        <v>266.1651708582854</v>
      </c>
      <c r="AC26" t="n">
        <v>240.762740516812</v>
      </c>
      <c r="AD26" t="n">
        <v>194530.4697995709</v>
      </c>
      <c r="AE26" t="n">
        <v>266165.1708582854</v>
      </c>
      <c r="AF26" t="n">
        <v>4.449150698259612e-06</v>
      </c>
      <c r="AG26" t="n">
        <v>8.958333333333334</v>
      </c>
      <c r="AH26" t="n">
        <v>240762.740516812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9.742900000000001</v>
      </c>
      <c r="E27" t="n">
        <v>10.26</v>
      </c>
      <c r="F27" t="n">
        <v>7.99</v>
      </c>
      <c r="G27" t="n">
        <v>59.91</v>
      </c>
      <c r="H27" t="n">
        <v>1.03</v>
      </c>
      <c r="I27" t="n">
        <v>8</v>
      </c>
      <c r="J27" t="n">
        <v>124.18</v>
      </c>
      <c r="K27" t="n">
        <v>43.4</v>
      </c>
      <c r="L27" t="n">
        <v>7.25</v>
      </c>
      <c r="M27" t="n">
        <v>6</v>
      </c>
      <c r="N27" t="n">
        <v>18.53</v>
      </c>
      <c r="O27" t="n">
        <v>15549.15</v>
      </c>
      <c r="P27" t="n">
        <v>70.79000000000001</v>
      </c>
      <c r="Q27" t="n">
        <v>198.05</v>
      </c>
      <c r="R27" t="n">
        <v>31.43</v>
      </c>
      <c r="S27" t="n">
        <v>21.27</v>
      </c>
      <c r="T27" t="n">
        <v>2362.75</v>
      </c>
      <c r="U27" t="n">
        <v>0.68</v>
      </c>
      <c r="V27" t="n">
        <v>0.76</v>
      </c>
      <c r="W27" t="n">
        <v>0.12</v>
      </c>
      <c r="X27" t="n">
        <v>0.14</v>
      </c>
      <c r="Y27" t="n">
        <v>1</v>
      </c>
      <c r="Z27" t="n">
        <v>10</v>
      </c>
      <c r="AA27" t="n">
        <v>193.7120667746469</v>
      </c>
      <c r="AB27" t="n">
        <v>265.0453957341917</v>
      </c>
      <c r="AC27" t="n">
        <v>239.7498351589471</v>
      </c>
      <c r="AD27" t="n">
        <v>193712.0667746469</v>
      </c>
      <c r="AE27" t="n">
        <v>265045.3957341917</v>
      </c>
      <c r="AF27" t="n">
        <v>4.47191671959741e-06</v>
      </c>
      <c r="AG27" t="n">
        <v>8.90625</v>
      </c>
      <c r="AH27" t="n">
        <v>239749.8351589472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9.763500000000001</v>
      </c>
      <c r="E28" t="n">
        <v>10.24</v>
      </c>
      <c r="F28" t="n">
        <v>7.97</v>
      </c>
      <c r="G28" t="n">
        <v>59.75</v>
      </c>
      <c r="H28" t="n">
        <v>1.06</v>
      </c>
      <c r="I28" t="n">
        <v>8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70.59999999999999</v>
      </c>
      <c r="Q28" t="n">
        <v>198.05</v>
      </c>
      <c r="R28" t="n">
        <v>30.85</v>
      </c>
      <c r="S28" t="n">
        <v>21.27</v>
      </c>
      <c r="T28" t="n">
        <v>2073.71</v>
      </c>
      <c r="U28" t="n">
        <v>0.6899999999999999</v>
      </c>
      <c r="V28" t="n">
        <v>0.76</v>
      </c>
      <c r="W28" t="n">
        <v>0.12</v>
      </c>
      <c r="X28" t="n">
        <v>0.11</v>
      </c>
      <c r="Y28" t="n">
        <v>1</v>
      </c>
      <c r="Z28" t="n">
        <v>10</v>
      </c>
      <c r="AA28" t="n">
        <v>193.4420368582694</v>
      </c>
      <c r="AB28" t="n">
        <v>264.6759288897251</v>
      </c>
      <c r="AC28" t="n">
        <v>239.4156297115664</v>
      </c>
      <c r="AD28" t="n">
        <v>193442.0368582694</v>
      </c>
      <c r="AE28" t="n">
        <v>264675.9288897251</v>
      </c>
      <c r="AF28" t="n">
        <v>4.481371962330448e-06</v>
      </c>
      <c r="AG28" t="n">
        <v>8.888888888888889</v>
      </c>
      <c r="AH28" t="n">
        <v>239415.6297115664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9.733700000000001</v>
      </c>
      <c r="E29" t="n">
        <v>10.27</v>
      </c>
      <c r="F29" t="n">
        <v>8</v>
      </c>
      <c r="G29" t="n">
        <v>59.99</v>
      </c>
      <c r="H29" t="n">
        <v>1.1</v>
      </c>
      <c r="I29" t="n">
        <v>8</v>
      </c>
      <c r="J29" t="n">
        <v>124.83</v>
      </c>
      <c r="K29" t="n">
        <v>43.4</v>
      </c>
      <c r="L29" t="n">
        <v>7.75</v>
      </c>
      <c r="M29" t="n">
        <v>6</v>
      </c>
      <c r="N29" t="n">
        <v>18.68</v>
      </c>
      <c r="O29" t="n">
        <v>15630.14</v>
      </c>
      <c r="P29" t="n">
        <v>70.56</v>
      </c>
      <c r="Q29" t="n">
        <v>198.05</v>
      </c>
      <c r="R29" t="n">
        <v>31.87</v>
      </c>
      <c r="S29" t="n">
        <v>21.27</v>
      </c>
      <c r="T29" t="n">
        <v>2582.97</v>
      </c>
      <c r="U29" t="n">
        <v>0.67</v>
      </c>
      <c r="V29" t="n">
        <v>0.76</v>
      </c>
      <c r="W29" t="n">
        <v>0.12</v>
      </c>
      <c r="X29" t="n">
        <v>0.15</v>
      </c>
      <c r="Y29" t="n">
        <v>1</v>
      </c>
      <c r="Z29" t="n">
        <v>10</v>
      </c>
      <c r="AA29" t="n">
        <v>193.6593449790833</v>
      </c>
      <c r="AB29" t="n">
        <v>264.9732594475802</v>
      </c>
      <c r="AC29" t="n">
        <v>239.6845834582859</v>
      </c>
      <c r="AD29" t="n">
        <v>193659.3449790833</v>
      </c>
      <c r="AE29" t="n">
        <v>264973.2594475802</v>
      </c>
      <c r="AF29" t="n">
        <v>4.467693989833141e-06</v>
      </c>
      <c r="AG29" t="n">
        <v>8.914930555555555</v>
      </c>
      <c r="AH29" t="n">
        <v>239684.5834582859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9.7326</v>
      </c>
      <c r="E30" t="n">
        <v>10.27</v>
      </c>
      <c r="F30" t="n">
        <v>8</v>
      </c>
      <c r="G30" t="n">
        <v>60</v>
      </c>
      <c r="H30" t="n">
        <v>1.13</v>
      </c>
      <c r="I30" t="n">
        <v>8</v>
      </c>
      <c r="J30" t="n">
        <v>125.16</v>
      </c>
      <c r="K30" t="n">
        <v>43.4</v>
      </c>
      <c r="L30" t="n">
        <v>8</v>
      </c>
      <c r="M30" t="n">
        <v>6</v>
      </c>
      <c r="N30" t="n">
        <v>18.76</v>
      </c>
      <c r="O30" t="n">
        <v>15670.68</v>
      </c>
      <c r="P30" t="n">
        <v>69.93000000000001</v>
      </c>
      <c r="Q30" t="n">
        <v>198.05</v>
      </c>
      <c r="R30" t="n">
        <v>31.89</v>
      </c>
      <c r="S30" t="n">
        <v>21.27</v>
      </c>
      <c r="T30" t="n">
        <v>2591.21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193.3135245673056</v>
      </c>
      <c r="AB30" t="n">
        <v>264.5000927036664</v>
      </c>
      <c r="AC30" t="n">
        <v>239.2565750843173</v>
      </c>
      <c r="AD30" t="n">
        <v>193313.5245673056</v>
      </c>
      <c r="AE30" t="n">
        <v>264500.0927036664</v>
      </c>
      <c r="AF30" t="n">
        <v>4.46718909823089e-06</v>
      </c>
      <c r="AG30" t="n">
        <v>8.914930555555555</v>
      </c>
      <c r="AH30" t="n">
        <v>239256.5750843174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9.784700000000001</v>
      </c>
      <c r="E31" t="n">
        <v>10.22</v>
      </c>
      <c r="F31" t="n">
        <v>7.97</v>
      </c>
      <c r="G31" t="n">
        <v>68.3</v>
      </c>
      <c r="H31" t="n">
        <v>1.16</v>
      </c>
      <c r="I31" t="n">
        <v>7</v>
      </c>
      <c r="J31" t="n">
        <v>125.49</v>
      </c>
      <c r="K31" t="n">
        <v>43.4</v>
      </c>
      <c r="L31" t="n">
        <v>8.25</v>
      </c>
      <c r="M31" t="n">
        <v>5</v>
      </c>
      <c r="N31" t="n">
        <v>18.84</v>
      </c>
      <c r="O31" t="n">
        <v>15711.24</v>
      </c>
      <c r="P31" t="n">
        <v>69.01000000000001</v>
      </c>
      <c r="Q31" t="n">
        <v>198.05</v>
      </c>
      <c r="R31" t="n">
        <v>30.78</v>
      </c>
      <c r="S31" t="n">
        <v>21.27</v>
      </c>
      <c r="T31" t="n">
        <v>2044.53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192.4346938870472</v>
      </c>
      <c r="AB31" t="n">
        <v>263.2976377956642</v>
      </c>
      <c r="AC31" t="n">
        <v>238.1688807850785</v>
      </c>
      <c r="AD31" t="n">
        <v>192434.6938870472</v>
      </c>
      <c r="AE31" t="n">
        <v>263297.6377956642</v>
      </c>
      <c r="AF31" t="n">
        <v>4.491102600482894e-06</v>
      </c>
      <c r="AG31" t="n">
        <v>8.871527777777779</v>
      </c>
      <c r="AH31" t="n">
        <v>238168.8807850785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9.783099999999999</v>
      </c>
      <c r="E32" t="n">
        <v>10.22</v>
      </c>
      <c r="F32" t="n">
        <v>7.97</v>
      </c>
      <c r="G32" t="n">
        <v>68.31999999999999</v>
      </c>
      <c r="H32" t="n">
        <v>1.19</v>
      </c>
      <c r="I32" t="n">
        <v>7</v>
      </c>
      <c r="J32" t="n">
        <v>125.82</v>
      </c>
      <c r="K32" t="n">
        <v>43.4</v>
      </c>
      <c r="L32" t="n">
        <v>8.5</v>
      </c>
      <c r="M32" t="n">
        <v>5</v>
      </c>
      <c r="N32" t="n">
        <v>18.92</v>
      </c>
      <c r="O32" t="n">
        <v>15751.84</v>
      </c>
      <c r="P32" t="n">
        <v>69.06</v>
      </c>
      <c r="Q32" t="n">
        <v>198.05</v>
      </c>
      <c r="R32" t="n">
        <v>30.8</v>
      </c>
      <c r="S32" t="n">
        <v>21.27</v>
      </c>
      <c r="T32" t="n">
        <v>2052.16</v>
      </c>
      <c r="U32" t="n">
        <v>0.6899999999999999</v>
      </c>
      <c r="V32" t="n">
        <v>0.76</v>
      </c>
      <c r="W32" t="n">
        <v>0.12</v>
      </c>
      <c r="X32" t="n">
        <v>0.12</v>
      </c>
      <c r="Y32" t="n">
        <v>1</v>
      </c>
      <c r="Z32" t="n">
        <v>10</v>
      </c>
      <c r="AA32" t="n">
        <v>192.471629175944</v>
      </c>
      <c r="AB32" t="n">
        <v>263.3481742874026</v>
      </c>
      <c r="AC32" t="n">
        <v>238.2145941449739</v>
      </c>
      <c r="AD32" t="n">
        <v>192471.629175944</v>
      </c>
      <c r="AE32" t="n">
        <v>263348.1742874027</v>
      </c>
      <c r="AF32" t="n">
        <v>4.490368212697802e-06</v>
      </c>
      <c r="AG32" t="n">
        <v>8.871527777777779</v>
      </c>
      <c r="AH32" t="n">
        <v>238214.5941449738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9.789300000000001</v>
      </c>
      <c r="E33" t="n">
        <v>10.22</v>
      </c>
      <c r="F33" t="n">
        <v>7.96</v>
      </c>
      <c r="G33" t="n">
        <v>68.26000000000001</v>
      </c>
      <c r="H33" t="n">
        <v>1.22</v>
      </c>
      <c r="I33" t="n">
        <v>7</v>
      </c>
      <c r="J33" t="n">
        <v>126.15</v>
      </c>
      <c r="K33" t="n">
        <v>43.4</v>
      </c>
      <c r="L33" t="n">
        <v>8.75</v>
      </c>
      <c r="M33" t="n">
        <v>5</v>
      </c>
      <c r="N33" t="n">
        <v>19</v>
      </c>
      <c r="O33" t="n">
        <v>15792.46</v>
      </c>
      <c r="P33" t="n">
        <v>68.79000000000001</v>
      </c>
      <c r="Q33" t="n">
        <v>198.05</v>
      </c>
      <c r="R33" t="n">
        <v>30.8</v>
      </c>
      <c r="S33" t="n">
        <v>21.27</v>
      </c>
      <c r="T33" t="n">
        <v>2050.68</v>
      </c>
      <c r="U33" t="n">
        <v>0.6899999999999999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192.2643675352373</v>
      </c>
      <c r="AB33" t="n">
        <v>263.0645897668497</v>
      </c>
      <c r="AC33" t="n">
        <v>237.958074533049</v>
      </c>
      <c r="AD33" t="n">
        <v>192264.3675352373</v>
      </c>
      <c r="AE33" t="n">
        <v>263064.5897668497</v>
      </c>
      <c r="AF33" t="n">
        <v>4.493213965365027e-06</v>
      </c>
      <c r="AG33" t="n">
        <v>8.871527777777779</v>
      </c>
      <c r="AH33" t="n">
        <v>237958.074533049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9.7813</v>
      </c>
      <c r="E34" t="n">
        <v>10.22</v>
      </c>
      <c r="F34" t="n">
        <v>7.97</v>
      </c>
      <c r="G34" t="n">
        <v>68.33</v>
      </c>
      <c r="H34" t="n">
        <v>1.26</v>
      </c>
      <c r="I34" t="n">
        <v>7</v>
      </c>
      <c r="J34" t="n">
        <v>126.48</v>
      </c>
      <c r="K34" t="n">
        <v>43.4</v>
      </c>
      <c r="L34" t="n">
        <v>9</v>
      </c>
      <c r="M34" t="n">
        <v>5</v>
      </c>
      <c r="N34" t="n">
        <v>19.08</v>
      </c>
      <c r="O34" t="n">
        <v>15833.12</v>
      </c>
      <c r="P34" t="n">
        <v>68.47</v>
      </c>
      <c r="Q34" t="n">
        <v>198.05</v>
      </c>
      <c r="R34" t="n">
        <v>31.04</v>
      </c>
      <c r="S34" t="n">
        <v>21.27</v>
      </c>
      <c r="T34" t="n">
        <v>2171.27</v>
      </c>
      <c r="U34" t="n">
        <v>0.6899999999999999</v>
      </c>
      <c r="V34" t="n">
        <v>0.76</v>
      </c>
      <c r="W34" t="n">
        <v>0.12</v>
      </c>
      <c r="X34" t="n">
        <v>0.12</v>
      </c>
      <c r="Y34" t="n">
        <v>1</v>
      </c>
      <c r="Z34" t="n">
        <v>10</v>
      </c>
      <c r="AA34" t="n">
        <v>192.1536458902386</v>
      </c>
      <c r="AB34" t="n">
        <v>262.9130955274682</v>
      </c>
      <c r="AC34" t="n">
        <v>237.8210386912505</v>
      </c>
      <c r="AD34" t="n">
        <v>192153.6458902385</v>
      </c>
      <c r="AE34" t="n">
        <v>262913.0955274682</v>
      </c>
      <c r="AF34" t="n">
        <v>4.489542026439576e-06</v>
      </c>
      <c r="AG34" t="n">
        <v>8.871527777777779</v>
      </c>
      <c r="AH34" t="n">
        <v>237821.0386912505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9.770899999999999</v>
      </c>
      <c r="E35" t="n">
        <v>10.23</v>
      </c>
      <c r="F35" t="n">
        <v>7.98</v>
      </c>
      <c r="G35" t="n">
        <v>68.43000000000001</v>
      </c>
      <c r="H35" t="n">
        <v>1.29</v>
      </c>
      <c r="I35" t="n">
        <v>7</v>
      </c>
      <c r="J35" t="n">
        <v>126.81</v>
      </c>
      <c r="K35" t="n">
        <v>43.4</v>
      </c>
      <c r="L35" t="n">
        <v>9.25</v>
      </c>
      <c r="M35" t="n">
        <v>5</v>
      </c>
      <c r="N35" t="n">
        <v>19.16</v>
      </c>
      <c r="O35" t="n">
        <v>15873.8</v>
      </c>
      <c r="P35" t="n">
        <v>68.11</v>
      </c>
      <c r="Q35" t="n">
        <v>198.05</v>
      </c>
      <c r="R35" t="n">
        <v>31.29</v>
      </c>
      <c r="S35" t="n">
        <v>21.27</v>
      </c>
      <c r="T35" t="n">
        <v>2297.42</v>
      </c>
      <c r="U35" t="n">
        <v>0.68</v>
      </c>
      <c r="V35" t="n">
        <v>0.76</v>
      </c>
      <c r="W35" t="n">
        <v>0.12</v>
      </c>
      <c r="X35" t="n">
        <v>0.13</v>
      </c>
      <c r="Y35" t="n">
        <v>1</v>
      </c>
      <c r="Z35" t="n">
        <v>10</v>
      </c>
      <c r="AA35" t="n">
        <v>192.0340689103727</v>
      </c>
      <c r="AB35" t="n">
        <v>262.7494850282519</v>
      </c>
      <c r="AC35" t="n">
        <v>237.6730429484506</v>
      </c>
      <c r="AD35" t="n">
        <v>192034.0689103727</v>
      </c>
      <c r="AE35" t="n">
        <v>262749.4850282518</v>
      </c>
      <c r="AF35" t="n">
        <v>4.484768505836488e-06</v>
      </c>
      <c r="AG35" t="n">
        <v>8.880208333333334</v>
      </c>
      <c r="AH35" t="n">
        <v>237673.0429484505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9.7746</v>
      </c>
      <c r="E36" t="n">
        <v>10.23</v>
      </c>
      <c r="F36" t="n">
        <v>7.98</v>
      </c>
      <c r="G36" t="n">
        <v>68.39</v>
      </c>
      <c r="H36" t="n">
        <v>1.32</v>
      </c>
      <c r="I36" t="n">
        <v>7</v>
      </c>
      <c r="J36" t="n">
        <v>127.14</v>
      </c>
      <c r="K36" t="n">
        <v>43.4</v>
      </c>
      <c r="L36" t="n">
        <v>9.5</v>
      </c>
      <c r="M36" t="n">
        <v>5</v>
      </c>
      <c r="N36" t="n">
        <v>19.24</v>
      </c>
      <c r="O36" t="n">
        <v>15914.51</v>
      </c>
      <c r="P36" t="n">
        <v>67.53</v>
      </c>
      <c r="Q36" t="n">
        <v>198.07</v>
      </c>
      <c r="R36" t="n">
        <v>31.25</v>
      </c>
      <c r="S36" t="n">
        <v>21.27</v>
      </c>
      <c r="T36" t="n">
        <v>2276.42</v>
      </c>
      <c r="U36" t="n">
        <v>0.68</v>
      </c>
      <c r="V36" t="n">
        <v>0.76</v>
      </c>
      <c r="W36" t="n">
        <v>0.12</v>
      </c>
      <c r="X36" t="n">
        <v>0.13</v>
      </c>
      <c r="Y36" t="n">
        <v>1</v>
      </c>
      <c r="Z36" t="n">
        <v>10</v>
      </c>
      <c r="AA36" t="n">
        <v>191.6901950224918</v>
      </c>
      <c r="AB36" t="n">
        <v>262.2789816042082</v>
      </c>
      <c r="AC36" t="n">
        <v>237.2474437108418</v>
      </c>
      <c r="AD36" t="n">
        <v>191690.1950224918</v>
      </c>
      <c r="AE36" t="n">
        <v>262278.9816042082</v>
      </c>
      <c r="AF36" t="n">
        <v>4.486466777589511e-06</v>
      </c>
      <c r="AG36" t="n">
        <v>8.880208333333334</v>
      </c>
      <c r="AH36" t="n">
        <v>237247.4437108418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9.844099999999999</v>
      </c>
      <c r="E37" t="n">
        <v>10.16</v>
      </c>
      <c r="F37" t="n">
        <v>7.93</v>
      </c>
      <c r="G37" t="n">
        <v>79.31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4</v>
      </c>
      <c r="N37" t="n">
        <v>19.32</v>
      </c>
      <c r="O37" t="n">
        <v>15955.25</v>
      </c>
      <c r="P37" t="n">
        <v>66.59</v>
      </c>
      <c r="Q37" t="n">
        <v>198.05</v>
      </c>
      <c r="R37" t="n">
        <v>29.59</v>
      </c>
      <c r="S37" t="n">
        <v>21.27</v>
      </c>
      <c r="T37" t="n">
        <v>1452.06</v>
      </c>
      <c r="U37" t="n">
        <v>0.72</v>
      </c>
      <c r="V37" t="n">
        <v>0.77</v>
      </c>
      <c r="W37" t="n">
        <v>0.12</v>
      </c>
      <c r="X37" t="n">
        <v>0.08</v>
      </c>
      <c r="Y37" t="n">
        <v>1</v>
      </c>
      <c r="Z37" t="n">
        <v>10</v>
      </c>
      <c r="AA37" t="n">
        <v>190.6735385820489</v>
      </c>
      <c r="AB37" t="n">
        <v>260.8879474106782</v>
      </c>
      <c r="AC37" t="n">
        <v>235.9891678684131</v>
      </c>
      <c r="AD37" t="n">
        <v>190673.5385820489</v>
      </c>
      <c r="AE37" t="n">
        <v>260887.9474106782</v>
      </c>
      <c r="AF37" t="n">
        <v>4.518366747004369e-06</v>
      </c>
      <c r="AG37" t="n">
        <v>8.819444444444445</v>
      </c>
      <c r="AH37" t="n">
        <v>235989.1678684131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9.8154</v>
      </c>
      <c r="E38" t="n">
        <v>10.19</v>
      </c>
      <c r="F38" t="n">
        <v>7.96</v>
      </c>
      <c r="G38" t="n">
        <v>79.61</v>
      </c>
      <c r="H38" t="n">
        <v>1.38</v>
      </c>
      <c r="I38" t="n">
        <v>6</v>
      </c>
      <c r="J38" t="n">
        <v>127.8</v>
      </c>
      <c r="K38" t="n">
        <v>43.4</v>
      </c>
      <c r="L38" t="n">
        <v>10</v>
      </c>
      <c r="M38" t="n">
        <v>4</v>
      </c>
      <c r="N38" t="n">
        <v>19.4</v>
      </c>
      <c r="O38" t="n">
        <v>15996.02</v>
      </c>
      <c r="P38" t="n">
        <v>66.83</v>
      </c>
      <c r="Q38" t="n">
        <v>198.05</v>
      </c>
      <c r="R38" t="n">
        <v>30.7</v>
      </c>
      <c r="S38" t="n">
        <v>21.27</v>
      </c>
      <c r="T38" t="n">
        <v>2007.15</v>
      </c>
      <c r="U38" t="n">
        <v>0.6899999999999999</v>
      </c>
      <c r="V38" t="n">
        <v>0.76</v>
      </c>
      <c r="W38" t="n">
        <v>0.12</v>
      </c>
      <c r="X38" t="n">
        <v>0.11</v>
      </c>
      <c r="Y38" t="n">
        <v>1</v>
      </c>
      <c r="Z38" t="n">
        <v>10</v>
      </c>
      <c r="AA38" t="n">
        <v>191.0298196745366</v>
      </c>
      <c r="AB38" t="n">
        <v>261.3754269194322</v>
      </c>
      <c r="AC38" t="n">
        <v>236.4301230170335</v>
      </c>
      <c r="AD38" t="n">
        <v>191029.8196745366</v>
      </c>
      <c r="AE38" t="n">
        <v>261375.4269194322</v>
      </c>
      <c r="AF38" t="n">
        <v>4.505193666109312e-06</v>
      </c>
      <c r="AG38" t="n">
        <v>8.845486111111111</v>
      </c>
      <c r="AH38" t="n">
        <v>236430.1230170335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9.813499999999999</v>
      </c>
      <c r="E39" t="n">
        <v>10.19</v>
      </c>
      <c r="F39" t="n">
        <v>7.96</v>
      </c>
      <c r="G39" t="n">
        <v>79.62</v>
      </c>
      <c r="H39" t="n">
        <v>1.41</v>
      </c>
      <c r="I39" t="n">
        <v>6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66.68000000000001</v>
      </c>
      <c r="Q39" t="n">
        <v>198.05</v>
      </c>
      <c r="R39" t="n">
        <v>30.74</v>
      </c>
      <c r="S39" t="n">
        <v>21.27</v>
      </c>
      <c r="T39" t="n">
        <v>2026.45</v>
      </c>
      <c r="U39" t="n">
        <v>0.6899999999999999</v>
      </c>
      <c r="V39" t="n">
        <v>0.76</v>
      </c>
      <c r="W39" t="n">
        <v>0.12</v>
      </c>
      <c r="X39" t="n">
        <v>0.11</v>
      </c>
      <c r="Y39" t="n">
        <v>1</v>
      </c>
      <c r="Z39" t="n">
        <v>10</v>
      </c>
      <c r="AA39" t="n">
        <v>190.9571660691457</v>
      </c>
      <c r="AB39" t="n">
        <v>261.2760190512855</v>
      </c>
      <c r="AC39" t="n">
        <v>236.3402024963029</v>
      </c>
      <c r="AD39" t="n">
        <v>190957.1660691457</v>
      </c>
      <c r="AE39" t="n">
        <v>261276.0190512855</v>
      </c>
      <c r="AF39" t="n">
        <v>4.504321580614517e-06</v>
      </c>
      <c r="AG39" t="n">
        <v>8.845486111111111</v>
      </c>
      <c r="AH39" t="n">
        <v>236340.2024963029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9.823700000000001</v>
      </c>
      <c r="E40" t="n">
        <v>10.18</v>
      </c>
      <c r="F40" t="n">
        <v>7.95</v>
      </c>
      <c r="G40" t="n">
        <v>79.52</v>
      </c>
      <c r="H40" t="n">
        <v>1.44</v>
      </c>
      <c r="I40" t="n">
        <v>6</v>
      </c>
      <c r="J40" t="n">
        <v>128.46</v>
      </c>
      <c r="K40" t="n">
        <v>43.4</v>
      </c>
      <c r="L40" t="n">
        <v>10.5</v>
      </c>
      <c r="M40" t="n">
        <v>4</v>
      </c>
      <c r="N40" t="n">
        <v>19.56</v>
      </c>
      <c r="O40" t="n">
        <v>16077.65</v>
      </c>
      <c r="P40" t="n">
        <v>66.28</v>
      </c>
      <c r="Q40" t="n">
        <v>198.05</v>
      </c>
      <c r="R40" t="n">
        <v>30.38</v>
      </c>
      <c r="S40" t="n">
        <v>21.27</v>
      </c>
      <c r="T40" t="n">
        <v>1849.76</v>
      </c>
      <c r="U40" t="n">
        <v>0.7</v>
      </c>
      <c r="V40" t="n">
        <v>0.76</v>
      </c>
      <c r="W40" t="n">
        <v>0.12</v>
      </c>
      <c r="X40" t="n">
        <v>0.1</v>
      </c>
      <c r="Y40" t="n">
        <v>1</v>
      </c>
      <c r="Z40" t="n">
        <v>10</v>
      </c>
      <c r="AA40" t="n">
        <v>190.6574612276212</v>
      </c>
      <c r="AB40" t="n">
        <v>260.8659496650674</v>
      </c>
      <c r="AC40" t="n">
        <v>235.9692695567693</v>
      </c>
      <c r="AD40" t="n">
        <v>190657.4612276212</v>
      </c>
      <c r="AE40" t="n">
        <v>260865.9496650674</v>
      </c>
      <c r="AF40" t="n">
        <v>4.509003302744468e-06</v>
      </c>
      <c r="AG40" t="n">
        <v>8.836805555555555</v>
      </c>
      <c r="AH40" t="n">
        <v>235969.2695567693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9.8248</v>
      </c>
      <c r="E41" t="n">
        <v>10.18</v>
      </c>
      <c r="F41" t="n">
        <v>7.95</v>
      </c>
      <c r="G41" t="n">
        <v>79.51000000000001</v>
      </c>
      <c r="H41" t="n">
        <v>1.47</v>
      </c>
      <c r="I41" t="n">
        <v>6</v>
      </c>
      <c r="J41" t="n">
        <v>128.79</v>
      </c>
      <c r="K41" t="n">
        <v>43.4</v>
      </c>
      <c r="L41" t="n">
        <v>10.75</v>
      </c>
      <c r="M41" t="n">
        <v>4</v>
      </c>
      <c r="N41" t="n">
        <v>19.64</v>
      </c>
      <c r="O41" t="n">
        <v>16118.5</v>
      </c>
      <c r="P41" t="n">
        <v>65.75</v>
      </c>
      <c r="Q41" t="n">
        <v>198.05</v>
      </c>
      <c r="R41" t="n">
        <v>30.23</v>
      </c>
      <c r="S41" t="n">
        <v>21.27</v>
      </c>
      <c r="T41" t="n">
        <v>1774.45</v>
      </c>
      <c r="U41" t="n">
        <v>0.7</v>
      </c>
      <c r="V41" t="n">
        <v>0.76</v>
      </c>
      <c r="W41" t="n">
        <v>0.12</v>
      </c>
      <c r="X41" t="n">
        <v>0.1</v>
      </c>
      <c r="Y41" t="n">
        <v>1</v>
      </c>
      <c r="Z41" t="n">
        <v>10</v>
      </c>
      <c r="AA41" t="n">
        <v>190.3578481946966</v>
      </c>
      <c r="AB41" t="n">
        <v>260.4560058954261</v>
      </c>
      <c r="AC41" t="n">
        <v>235.5984502451428</v>
      </c>
      <c r="AD41" t="n">
        <v>190357.8481946966</v>
      </c>
      <c r="AE41" t="n">
        <v>260456.0058954261</v>
      </c>
      <c r="AF41" t="n">
        <v>4.509508194346717e-06</v>
      </c>
      <c r="AG41" t="n">
        <v>8.836805555555555</v>
      </c>
      <c r="AH41" t="n">
        <v>235598.4502451428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9.832599999999999</v>
      </c>
      <c r="E42" t="n">
        <v>10.17</v>
      </c>
      <c r="F42" t="n">
        <v>7.94</v>
      </c>
      <c r="G42" t="n">
        <v>79.43000000000001</v>
      </c>
      <c r="H42" t="n">
        <v>1.5</v>
      </c>
      <c r="I42" t="n">
        <v>6</v>
      </c>
      <c r="J42" t="n">
        <v>129.13</v>
      </c>
      <c r="K42" t="n">
        <v>43.4</v>
      </c>
      <c r="L42" t="n">
        <v>11</v>
      </c>
      <c r="M42" t="n">
        <v>4</v>
      </c>
      <c r="N42" t="n">
        <v>19.73</v>
      </c>
      <c r="O42" t="n">
        <v>16159.39</v>
      </c>
      <c r="P42" t="n">
        <v>65.15000000000001</v>
      </c>
      <c r="Q42" t="n">
        <v>198.05</v>
      </c>
      <c r="R42" t="n">
        <v>30.08</v>
      </c>
      <c r="S42" t="n">
        <v>21.27</v>
      </c>
      <c r="T42" t="n">
        <v>1697.96</v>
      </c>
      <c r="U42" t="n">
        <v>0.71</v>
      </c>
      <c r="V42" t="n">
        <v>0.76</v>
      </c>
      <c r="W42" t="n">
        <v>0.12</v>
      </c>
      <c r="X42" t="n">
        <v>0.09</v>
      </c>
      <c r="Y42" t="n">
        <v>1</v>
      </c>
      <c r="Z42" t="n">
        <v>10</v>
      </c>
      <c r="AA42" t="n">
        <v>189.9614517168849</v>
      </c>
      <c r="AB42" t="n">
        <v>259.9136387467059</v>
      </c>
      <c r="AC42" t="n">
        <v>235.1078458558792</v>
      </c>
      <c r="AD42" t="n">
        <v>189961.4517168849</v>
      </c>
      <c r="AE42" t="n">
        <v>259913.6387467059</v>
      </c>
      <c r="AF42" t="n">
        <v>4.513088334799032e-06</v>
      </c>
      <c r="AG42" t="n">
        <v>8.828125</v>
      </c>
      <c r="AH42" t="n">
        <v>235107.8458558792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9.8154</v>
      </c>
      <c r="E43" t="n">
        <v>10.19</v>
      </c>
      <c r="F43" t="n">
        <v>7.96</v>
      </c>
      <c r="G43" t="n">
        <v>79.61</v>
      </c>
      <c r="H43" t="n">
        <v>1.54</v>
      </c>
      <c r="I43" t="n">
        <v>6</v>
      </c>
      <c r="J43" t="n">
        <v>129.46</v>
      </c>
      <c r="K43" t="n">
        <v>43.4</v>
      </c>
      <c r="L43" t="n">
        <v>11.25</v>
      </c>
      <c r="M43" t="n">
        <v>4</v>
      </c>
      <c r="N43" t="n">
        <v>19.81</v>
      </c>
      <c r="O43" t="n">
        <v>16200.3</v>
      </c>
      <c r="P43" t="n">
        <v>64.67</v>
      </c>
      <c r="Q43" t="n">
        <v>198.05</v>
      </c>
      <c r="R43" t="n">
        <v>30.61</v>
      </c>
      <c r="S43" t="n">
        <v>21.27</v>
      </c>
      <c r="T43" t="n">
        <v>1964.87</v>
      </c>
      <c r="U43" t="n">
        <v>0.6899999999999999</v>
      </c>
      <c r="V43" t="n">
        <v>0.76</v>
      </c>
      <c r="W43" t="n">
        <v>0.12</v>
      </c>
      <c r="X43" t="n">
        <v>0.11</v>
      </c>
      <c r="Y43" t="n">
        <v>1</v>
      </c>
      <c r="Z43" t="n">
        <v>10</v>
      </c>
      <c r="AA43" t="n">
        <v>189.8322494782502</v>
      </c>
      <c r="AB43" t="n">
        <v>259.7368585438056</v>
      </c>
      <c r="AC43" t="n">
        <v>234.947937307431</v>
      </c>
      <c r="AD43" t="n">
        <v>189832.2494782502</v>
      </c>
      <c r="AE43" t="n">
        <v>259736.8585438055</v>
      </c>
      <c r="AF43" t="n">
        <v>4.505193666109312e-06</v>
      </c>
      <c r="AG43" t="n">
        <v>8.845486111111111</v>
      </c>
      <c r="AH43" t="n">
        <v>234947.937307431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9.8673</v>
      </c>
      <c r="E44" t="n">
        <v>10.13</v>
      </c>
      <c r="F44" t="n">
        <v>7.93</v>
      </c>
      <c r="G44" t="n">
        <v>95.17</v>
      </c>
      <c r="H44" t="n">
        <v>1.57</v>
      </c>
      <c r="I44" t="n">
        <v>5</v>
      </c>
      <c r="J44" t="n">
        <v>129.79</v>
      </c>
      <c r="K44" t="n">
        <v>43.4</v>
      </c>
      <c r="L44" t="n">
        <v>11.5</v>
      </c>
      <c r="M44" t="n">
        <v>3</v>
      </c>
      <c r="N44" t="n">
        <v>19.89</v>
      </c>
      <c r="O44" t="n">
        <v>16241.25</v>
      </c>
      <c r="P44" t="n">
        <v>63.59</v>
      </c>
      <c r="Q44" t="n">
        <v>198.05</v>
      </c>
      <c r="R44" t="n">
        <v>29.59</v>
      </c>
      <c r="S44" t="n">
        <v>21.27</v>
      </c>
      <c r="T44" t="n">
        <v>1458.67</v>
      </c>
      <c r="U44" t="n">
        <v>0.72</v>
      </c>
      <c r="V44" t="n">
        <v>0.77</v>
      </c>
      <c r="W44" t="n">
        <v>0.12</v>
      </c>
      <c r="X44" t="n">
        <v>0.08</v>
      </c>
      <c r="Y44" t="n">
        <v>1</v>
      </c>
      <c r="Z44" t="n">
        <v>10</v>
      </c>
      <c r="AA44" t="n">
        <v>188.8919924147656</v>
      </c>
      <c r="AB44" t="n">
        <v>258.4503573483325</v>
      </c>
      <c r="AC44" t="n">
        <v>233.7842179804377</v>
      </c>
      <c r="AD44" t="n">
        <v>188891.9924147656</v>
      </c>
      <c r="AE44" t="n">
        <v>258450.3573483325</v>
      </c>
      <c r="AF44" t="n">
        <v>4.529015369888178e-06</v>
      </c>
      <c r="AG44" t="n">
        <v>8.793402777777779</v>
      </c>
      <c r="AH44" t="n">
        <v>233784.2179804377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9.8592</v>
      </c>
      <c r="E45" t="n">
        <v>10.14</v>
      </c>
      <c r="F45" t="n">
        <v>7.94</v>
      </c>
      <c r="G45" t="n">
        <v>95.27</v>
      </c>
      <c r="H45" t="n">
        <v>1.6</v>
      </c>
      <c r="I45" t="n">
        <v>5</v>
      </c>
      <c r="J45" t="n">
        <v>130.12</v>
      </c>
      <c r="K45" t="n">
        <v>43.4</v>
      </c>
      <c r="L45" t="n">
        <v>11.75</v>
      </c>
      <c r="M45" t="n">
        <v>3</v>
      </c>
      <c r="N45" t="n">
        <v>19.97</v>
      </c>
      <c r="O45" t="n">
        <v>16282.22</v>
      </c>
      <c r="P45" t="n">
        <v>63.68</v>
      </c>
      <c r="Q45" t="n">
        <v>198.05</v>
      </c>
      <c r="R45" t="n">
        <v>29.89</v>
      </c>
      <c r="S45" t="n">
        <v>21.27</v>
      </c>
      <c r="T45" t="n">
        <v>1605.86</v>
      </c>
      <c r="U45" t="n">
        <v>0.71</v>
      </c>
      <c r="V45" t="n">
        <v>0.76</v>
      </c>
      <c r="W45" t="n">
        <v>0.12</v>
      </c>
      <c r="X45" t="n">
        <v>0.09</v>
      </c>
      <c r="Y45" t="n">
        <v>1</v>
      </c>
      <c r="Z45" t="n">
        <v>10</v>
      </c>
      <c r="AA45" t="n">
        <v>189.0062456854309</v>
      </c>
      <c r="AB45" t="n">
        <v>258.6066837137553</v>
      </c>
      <c r="AC45" t="n">
        <v>233.9256247769501</v>
      </c>
      <c r="AD45" t="n">
        <v>189006.2456854309</v>
      </c>
      <c r="AE45" t="n">
        <v>258606.6837137553</v>
      </c>
      <c r="AF45" t="n">
        <v>4.525297531726157e-06</v>
      </c>
      <c r="AG45" t="n">
        <v>8.802083333333334</v>
      </c>
      <c r="AH45" t="n">
        <v>233925.6247769501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9.878399999999999</v>
      </c>
      <c r="E46" t="n">
        <v>10.12</v>
      </c>
      <c r="F46" t="n">
        <v>7.92</v>
      </c>
      <c r="G46" t="n">
        <v>95.03</v>
      </c>
      <c r="H46" t="n">
        <v>1.63</v>
      </c>
      <c r="I46" t="n">
        <v>5</v>
      </c>
      <c r="J46" t="n">
        <v>130.45</v>
      </c>
      <c r="K46" t="n">
        <v>43.4</v>
      </c>
      <c r="L46" t="n">
        <v>12</v>
      </c>
      <c r="M46" t="n">
        <v>2</v>
      </c>
      <c r="N46" t="n">
        <v>20.05</v>
      </c>
      <c r="O46" t="n">
        <v>16323.22</v>
      </c>
      <c r="P46" t="n">
        <v>63.45</v>
      </c>
      <c r="Q46" t="n">
        <v>198.06</v>
      </c>
      <c r="R46" t="n">
        <v>29.26</v>
      </c>
      <c r="S46" t="n">
        <v>21.27</v>
      </c>
      <c r="T46" t="n">
        <v>1294.35</v>
      </c>
      <c r="U46" t="n">
        <v>0.73</v>
      </c>
      <c r="V46" t="n">
        <v>0.77</v>
      </c>
      <c r="W46" t="n">
        <v>0.12</v>
      </c>
      <c r="X46" t="n">
        <v>0.07000000000000001</v>
      </c>
      <c r="Y46" t="n">
        <v>1</v>
      </c>
      <c r="Z46" t="n">
        <v>10</v>
      </c>
      <c r="AA46" t="n">
        <v>188.7345531937447</v>
      </c>
      <c r="AB46" t="n">
        <v>258.2349420604036</v>
      </c>
      <c r="AC46" t="n">
        <v>233.5893616252515</v>
      </c>
      <c r="AD46" t="n">
        <v>188734.5531937447</v>
      </c>
      <c r="AE46" t="n">
        <v>258234.9420604036</v>
      </c>
      <c r="AF46" t="n">
        <v>4.534110185147241e-06</v>
      </c>
      <c r="AG46" t="n">
        <v>8.784722222222221</v>
      </c>
      <c r="AH46" t="n">
        <v>233589.3616252514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9.8703</v>
      </c>
      <c r="E47" t="n">
        <v>10.13</v>
      </c>
      <c r="F47" t="n">
        <v>7.93</v>
      </c>
      <c r="G47" t="n">
        <v>95.13</v>
      </c>
      <c r="H47" t="n">
        <v>1.65</v>
      </c>
      <c r="I47" t="n">
        <v>5</v>
      </c>
      <c r="J47" t="n">
        <v>130.79</v>
      </c>
      <c r="K47" t="n">
        <v>43.4</v>
      </c>
      <c r="L47" t="n">
        <v>12.25</v>
      </c>
      <c r="M47" t="n">
        <v>1</v>
      </c>
      <c r="N47" t="n">
        <v>20.14</v>
      </c>
      <c r="O47" t="n">
        <v>16364.25</v>
      </c>
      <c r="P47" t="n">
        <v>63.63</v>
      </c>
      <c r="Q47" t="n">
        <v>198.05</v>
      </c>
      <c r="R47" t="n">
        <v>29.55</v>
      </c>
      <c r="S47" t="n">
        <v>21.27</v>
      </c>
      <c r="T47" t="n">
        <v>1438.26</v>
      </c>
      <c r="U47" t="n">
        <v>0.72</v>
      </c>
      <c r="V47" t="n">
        <v>0.77</v>
      </c>
      <c r="W47" t="n">
        <v>0.12</v>
      </c>
      <c r="X47" t="n">
        <v>0.07000000000000001</v>
      </c>
      <c r="Y47" t="n">
        <v>1</v>
      </c>
      <c r="Z47" t="n">
        <v>10</v>
      </c>
      <c r="AA47" t="n">
        <v>188.898169989534</v>
      </c>
      <c r="AB47" t="n">
        <v>258.4588097786661</v>
      </c>
      <c r="AC47" t="n">
        <v>233.7918637226833</v>
      </c>
      <c r="AD47" t="n">
        <v>188898.169989534</v>
      </c>
      <c r="AE47" t="n">
        <v>258458.8097786661</v>
      </c>
      <c r="AF47" t="n">
        <v>4.530392346985222e-06</v>
      </c>
      <c r="AG47" t="n">
        <v>8.793402777777779</v>
      </c>
      <c r="AH47" t="n">
        <v>233791.8637226833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9.866</v>
      </c>
      <c r="E48" t="n">
        <v>10.14</v>
      </c>
      <c r="F48" t="n">
        <v>7.93</v>
      </c>
      <c r="G48" t="n">
        <v>95.19</v>
      </c>
      <c r="H48" t="n">
        <v>1.68</v>
      </c>
      <c r="I48" t="n">
        <v>5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63.66</v>
      </c>
      <c r="Q48" t="n">
        <v>198.05</v>
      </c>
      <c r="R48" t="n">
        <v>29.65</v>
      </c>
      <c r="S48" t="n">
        <v>21.27</v>
      </c>
      <c r="T48" t="n">
        <v>1489.46</v>
      </c>
      <c r="U48" t="n">
        <v>0.72</v>
      </c>
      <c r="V48" t="n">
        <v>0.77</v>
      </c>
      <c r="W48" t="n">
        <v>0.12</v>
      </c>
      <c r="X48" t="n">
        <v>0.08</v>
      </c>
      <c r="Y48" t="n">
        <v>1</v>
      </c>
      <c r="Z48" t="n">
        <v>10</v>
      </c>
      <c r="AA48" t="n">
        <v>188.9374862411537</v>
      </c>
      <c r="AB48" t="n">
        <v>258.5126040086426</v>
      </c>
      <c r="AC48" t="n">
        <v>233.8405239068516</v>
      </c>
      <c r="AD48" t="n">
        <v>188937.4862411537</v>
      </c>
      <c r="AE48" t="n">
        <v>258512.6040086426</v>
      </c>
      <c r="AF48" t="n">
        <v>4.528418679812792e-06</v>
      </c>
      <c r="AG48" t="n">
        <v>8.802083333333334</v>
      </c>
      <c r="AH48" t="n">
        <v>233840.5239068516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9.8687</v>
      </c>
      <c r="E49" t="n">
        <v>10.13</v>
      </c>
      <c r="F49" t="n">
        <v>7.93</v>
      </c>
      <c r="G49" t="n">
        <v>95.15000000000001</v>
      </c>
      <c r="H49" t="n">
        <v>1.71</v>
      </c>
      <c r="I49" t="n">
        <v>5</v>
      </c>
      <c r="J49" t="n">
        <v>131.45</v>
      </c>
      <c r="K49" t="n">
        <v>43.4</v>
      </c>
      <c r="L49" t="n">
        <v>12.75</v>
      </c>
      <c r="M49" t="n">
        <v>0</v>
      </c>
      <c r="N49" t="n">
        <v>20.3</v>
      </c>
      <c r="O49" t="n">
        <v>16446.41</v>
      </c>
      <c r="P49" t="n">
        <v>63.77</v>
      </c>
      <c r="Q49" t="n">
        <v>198.05</v>
      </c>
      <c r="R49" t="n">
        <v>29.51</v>
      </c>
      <c r="S49" t="n">
        <v>21.27</v>
      </c>
      <c r="T49" t="n">
        <v>1418.73</v>
      </c>
      <c r="U49" t="n">
        <v>0.72</v>
      </c>
      <c r="V49" t="n">
        <v>0.77</v>
      </c>
      <c r="W49" t="n">
        <v>0.12</v>
      </c>
      <c r="X49" t="n">
        <v>0.08</v>
      </c>
      <c r="Y49" t="n">
        <v>1</v>
      </c>
      <c r="Z49" t="n">
        <v>10</v>
      </c>
      <c r="AA49" t="n">
        <v>188.9838407929423</v>
      </c>
      <c r="AB49" t="n">
        <v>258.5760283514184</v>
      </c>
      <c r="AC49" t="n">
        <v>233.8978951193695</v>
      </c>
      <c r="AD49" t="n">
        <v>188983.8407929424</v>
      </c>
      <c r="AE49" t="n">
        <v>258576.0283514184</v>
      </c>
      <c r="AF49" t="n">
        <v>4.529657959200132e-06</v>
      </c>
      <c r="AG49" t="n">
        <v>8.793402777777779</v>
      </c>
      <c r="AH49" t="n">
        <v>233897.8951193695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8.425800000000001</v>
      </c>
      <c r="E2" t="n">
        <v>11.87</v>
      </c>
      <c r="F2" t="n">
        <v>8.91</v>
      </c>
      <c r="G2" t="n">
        <v>9.9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73.43000000000001</v>
      </c>
      <c r="Q2" t="n">
        <v>198.09</v>
      </c>
      <c r="R2" t="n">
        <v>60.15</v>
      </c>
      <c r="S2" t="n">
        <v>21.27</v>
      </c>
      <c r="T2" t="n">
        <v>16494.36</v>
      </c>
      <c r="U2" t="n">
        <v>0.35</v>
      </c>
      <c r="V2" t="n">
        <v>0.68</v>
      </c>
      <c r="W2" t="n">
        <v>0.19</v>
      </c>
      <c r="X2" t="n">
        <v>1.05</v>
      </c>
      <c r="Y2" t="n">
        <v>1</v>
      </c>
      <c r="Z2" t="n">
        <v>10</v>
      </c>
      <c r="AA2" t="n">
        <v>217.6291874714262</v>
      </c>
      <c r="AB2" t="n">
        <v>297.7698554204053</v>
      </c>
      <c r="AC2" t="n">
        <v>269.3511183417866</v>
      </c>
      <c r="AD2" t="n">
        <v>217629.1874714262</v>
      </c>
      <c r="AE2" t="n">
        <v>297769.8554204053</v>
      </c>
      <c r="AF2" t="n">
        <v>4.168028316696622e-06</v>
      </c>
      <c r="AG2" t="n">
        <v>10.30381944444444</v>
      </c>
      <c r="AH2" t="n">
        <v>269351.1183417866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8.7736</v>
      </c>
      <c r="E3" t="n">
        <v>11.4</v>
      </c>
      <c r="F3" t="n">
        <v>8.66</v>
      </c>
      <c r="G3" t="n">
        <v>12.38</v>
      </c>
      <c r="H3" t="n">
        <v>0.24</v>
      </c>
      <c r="I3" t="n">
        <v>42</v>
      </c>
      <c r="J3" t="n">
        <v>90.18000000000001</v>
      </c>
      <c r="K3" t="n">
        <v>37.55</v>
      </c>
      <c r="L3" t="n">
        <v>1.25</v>
      </c>
      <c r="M3" t="n">
        <v>40</v>
      </c>
      <c r="N3" t="n">
        <v>11.37</v>
      </c>
      <c r="O3" t="n">
        <v>11355.7</v>
      </c>
      <c r="P3" t="n">
        <v>71</v>
      </c>
      <c r="Q3" t="n">
        <v>198.05</v>
      </c>
      <c r="R3" t="n">
        <v>52.39</v>
      </c>
      <c r="S3" t="n">
        <v>21.27</v>
      </c>
      <c r="T3" t="n">
        <v>12671.67</v>
      </c>
      <c r="U3" t="n">
        <v>0.41</v>
      </c>
      <c r="V3" t="n">
        <v>0.7</v>
      </c>
      <c r="W3" t="n">
        <v>0.18</v>
      </c>
      <c r="X3" t="n">
        <v>0.8100000000000001</v>
      </c>
      <c r="Y3" t="n">
        <v>1</v>
      </c>
      <c r="Z3" t="n">
        <v>10</v>
      </c>
      <c r="AA3" t="n">
        <v>203.6677106898462</v>
      </c>
      <c r="AB3" t="n">
        <v>278.6671469509722</v>
      </c>
      <c r="AC3" t="n">
        <v>252.0715455578504</v>
      </c>
      <c r="AD3" t="n">
        <v>203667.7106898463</v>
      </c>
      <c r="AE3" t="n">
        <v>278667.1469509722</v>
      </c>
      <c r="AF3" t="n">
        <v>4.340076104271343e-06</v>
      </c>
      <c r="AG3" t="n">
        <v>9.895833333333334</v>
      </c>
      <c r="AH3" t="n">
        <v>252071.5455578504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8.943</v>
      </c>
      <c r="E4" t="n">
        <v>11.18</v>
      </c>
      <c r="F4" t="n">
        <v>8.58</v>
      </c>
      <c r="G4" t="n">
        <v>14.71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33</v>
      </c>
      <c r="N4" t="n">
        <v>11.43</v>
      </c>
      <c r="O4" t="n">
        <v>11393.43</v>
      </c>
      <c r="P4" t="n">
        <v>69.89</v>
      </c>
      <c r="Q4" t="n">
        <v>198.09</v>
      </c>
      <c r="R4" t="n">
        <v>51.01</v>
      </c>
      <c r="S4" t="n">
        <v>21.27</v>
      </c>
      <c r="T4" t="n">
        <v>12017.65</v>
      </c>
      <c r="U4" t="n">
        <v>0.42</v>
      </c>
      <c r="V4" t="n">
        <v>0.71</v>
      </c>
      <c r="W4" t="n">
        <v>0.14</v>
      </c>
      <c r="X4" t="n">
        <v>0.73</v>
      </c>
      <c r="Y4" t="n">
        <v>1</v>
      </c>
      <c r="Z4" t="n">
        <v>10</v>
      </c>
      <c r="AA4" t="n">
        <v>201.6388732813289</v>
      </c>
      <c r="AB4" t="n">
        <v>275.8912021026507</v>
      </c>
      <c r="AC4" t="n">
        <v>249.5605329897887</v>
      </c>
      <c r="AD4" t="n">
        <v>201638.8732813289</v>
      </c>
      <c r="AE4" t="n">
        <v>275891.2021026507</v>
      </c>
      <c r="AF4" t="n">
        <v>4.423873962854314e-06</v>
      </c>
      <c r="AG4" t="n">
        <v>9.704861111111111</v>
      </c>
      <c r="AH4" t="n">
        <v>249560.5329897887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9.1594</v>
      </c>
      <c r="E5" t="n">
        <v>10.92</v>
      </c>
      <c r="F5" t="n">
        <v>8.43</v>
      </c>
      <c r="G5" t="n">
        <v>17.44</v>
      </c>
      <c r="H5" t="n">
        <v>0.34</v>
      </c>
      <c r="I5" t="n">
        <v>29</v>
      </c>
      <c r="J5" t="n">
        <v>90.79000000000001</v>
      </c>
      <c r="K5" t="n">
        <v>37.55</v>
      </c>
      <c r="L5" t="n">
        <v>1.75</v>
      </c>
      <c r="M5" t="n">
        <v>27</v>
      </c>
      <c r="N5" t="n">
        <v>11.49</v>
      </c>
      <c r="O5" t="n">
        <v>11431.19</v>
      </c>
      <c r="P5" t="n">
        <v>68.27</v>
      </c>
      <c r="Q5" t="n">
        <v>198.06</v>
      </c>
      <c r="R5" t="n">
        <v>45.38</v>
      </c>
      <c r="S5" t="n">
        <v>21.27</v>
      </c>
      <c r="T5" t="n">
        <v>9231.120000000001</v>
      </c>
      <c r="U5" t="n">
        <v>0.47</v>
      </c>
      <c r="V5" t="n">
        <v>0.72</v>
      </c>
      <c r="W5" t="n">
        <v>0.15</v>
      </c>
      <c r="X5" t="n">
        <v>0.58</v>
      </c>
      <c r="Y5" t="n">
        <v>1</v>
      </c>
      <c r="Z5" t="n">
        <v>10</v>
      </c>
      <c r="AA5" t="n">
        <v>198.7676466789635</v>
      </c>
      <c r="AB5" t="n">
        <v>271.9626631957186</v>
      </c>
      <c r="AC5" t="n">
        <v>246.0069283223939</v>
      </c>
      <c r="AD5" t="n">
        <v>198767.6466789635</v>
      </c>
      <c r="AE5" t="n">
        <v>271962.6631957185</v>
      </c>
      <c r="AF5" t="n">
        <v>4.530921522460898e-06</v>
      </c>
      <c r="AG5" t="n">
        <v>9.479166666666666</v>
      </c>
      <c r="AH5" t="n">
        <v>246006.9283223939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9.304500000000001</v>
      </c>
      <c r="E6" t="n">
        <v>10.75</v>
      </c>
      <c r="F6" t="n">
        <v>8.34</v>
      </c>
      <c r="G6" t="n">
        <v>20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23</v>
      </c>
      <c r="N6" t="n">
        <v>11.54</v>
      </c>
      <c r="O6" t="n">
        <v>11468.97</v>
      </c>
      <c r="P6" t="n">
        <v>67.03</v>
      </c>
      <c r="Q6" t="n">
        <v>198.07</v>
      </c>
      <c r="R6" t="n">
        <v>42.27</v>
      </c>
      <c r="S6" t="n">
        <v>21.27</v>
      </c>
      <c r="T6" t="n">
        <v>7697.37</v>
      </c>
      <c r="U6" t="n">
        <v>0.5</v>
      </c>
      <c r="V6" t="n">
        <v>0.73</v>
      </c>
      <c r="W6" t="n">
        <v>0.15</v>
      </c>
      <c r="X6" t="n">
        <v>0.48</v>
      </c>
      <c r="Y6" t="n">
        <v>1</v>
      </c>
      <c r="Z6" t="n">
        <v>10</v>
      </c>
      <c r="AA6" t="n">
        <v>196.958599603278</v>
      </c>
      <c r="AB6" t="n">
        <v>269.4874451772425</v>
      </c>
      <c r="AC6" t="n">
        <v>243.7679416376101</v>
      </c>
      <c r="AD6" t="n">
        <v>196958.599603278</v>
      </c>
      <c r="AE6" t="n">
        <v>269487.4451772425</v>
      </c>
      <c r="AF6" t="n">
        <v>4.602698790940174e-06</v>
      </c>
      <c r="AG6" t="n">
        <v>9.331597222222221</v>
      </c>
      <c r="AH6" t="n">
        <v>243767.9416376101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9.409599999999999</v>
      </c>
      <c r="E7" t="n">
        <v>10.63</v>
      </c>
      <c r="F7" t="n">
        <v>8.27</v>
      </c>
      <c r="G7" t="n">
        <v>22.56</v>
      </c>
      <c r="H7" t="n">
        <v>0.43</v>
      </c>
      <c r="I7" t="n">
        <v>22</v>
      </c>
      <c r="J7" t="n">
        <v>91.40000000000001</v>
      </c>
      <c r="K7" t="n">
        <v>37.55</v>
      </c>
      <c r="L7" t="n">
        <v>2.25</v>
      </c>
      <c r="M7" t="n">
        <v>20</v>
      </c>
      <c r="N7" t="n">
        <v>11.6</v>
      </c>
      <c r="O7" t="n">
        <v>11506.78</v>
      </c>
      <c r="P7" t="n">
        <v>66.01000000000001</v>
      </c>
      <c r="Q7" t="n">
        <v>198.05</v>
      </c>
      <c r="R7" t="n">
        <v>40.26</v>
      </c>
      <c r="S7" t="n">
        <v>21.27</v>
      </c>
      <c r="T7" t="n">
        <v>6708.09</v>
      </c>
      <c r="U7" t="n">
        <v>0.53</v>
      </c>
      <c r="V7" t="n">
        <v>0.73</v>
      </c>
      <c r="W7" t="n">
        <v>0.14</v>
      </c>
      <c r="X7" t="n">
        <v>0.42</v>
      </c>
      <c r="Y7" t="n">
        <v>1</v>
      </c>
      <c r="Z7" t="n">
        <v>10</v>
      </c>
      <c r="AA7" t="n">
        <v>186.5219958179412</v>
      </c>
      <c r="AB7" t="n">
        <v>255.2076234476884</v>
      </c>
      <c r="AC7" t="n">
        <v>230.8509660520645</v>
      </c>
      <c r="AD7" t="n">
        <v>186521.9958179412</v>
      </c>
      <c r="AE7" t="n">
        <v>255207.6234476884</v>
      </c>
      <c r="AF7" t="n">
        <v>4.654689079824886e-06</v>
      </c>
      <c r="AG7" t="n">
        <v>9.227430555555555</v>
      </c>
      <c r="AH7" t="n">
        <v>230850.9660520645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9.479699999999999</v>
      </c>
      <c r="E8" t="n">
        <v>10.55</v>
      </c>
      <c r="F8" t="n">
        <v>8.23</v>
      </c>
      <c r="G8" t="n">
        <v>24.69</v>
      </c>
      <c r="H8" t="n">
        <v>0.48</v>
      </c>
      <c r="I8" t="n">
        <v>20</v>
      </c>
      <c r="J8" t="n">
        <v>91.70999999999999</v>
      </c>
      <c r="K8" t="n">
        <v>37.55</v>
      </c>
      <c r="L8" t="n">
        <v>2.5</v>
      </c>
      <c r="M8" t="n">
        <v>18</v>
      </c>
      <c r="N8" t="n">
        <v>11.66</v>
      </c>
      <c r="O8" t="n">
        <v>11544.61</v>
      </c>
      <c r="P8" t="n">
        <v>65.42</v>
      </c>
      <c r="Q8" t="n">
        <v>198.06</v>
      </c>
      <c r="R8" t="n">
        <v>38.96</v>
      </c>
      <c r="S8" t="n">
        <v>21.27</v>
      </c>
      <c r="T8" t="n">
        <v>6068.08</v>
      </c>
      <c r="U8" t="n">
        <v>0.55</v>
      </c>
      <c r="V8" t="n">
        <v>0.74</v>
      </c>
      <c r="W8" t="n">
        <v>0.14</v>
      </c>
      <c r="X8" t="n">
        <v>0.38</v>
      </c>
      <c r="Y8" t="n">
        <v>1</v>
      </c>
      <c r="Z8" t="n">
        <v>10</v>
      </c>
      <c r="AA8" t="n">
        <v>185.6996702191412</v>
      </c>
      <c r="AB8" t="n">
        <v>254.0824812849658</v>
      </c>
      <c r="AC8" t="n">
        <v>229.8332058782049</v>
      </c>
      <c r="AD8" t="n">
        <v>185699.6702191412</v>
      </c>
      <c r="AE8" t="n">
        <v>254082.4812849658</v>
      </c>
      <c r="AF8" t="n">
        <v>4.689365761564356e-06</v>
      </c>
      <c r="AG8" t="n">
        <v>9.157986111111111</v>
      </c>
      <c r="AH8" t="n">
        <v>229833.2058782049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9.5875</v>
      </c>
      <c r="E9" t="n">
        <v>10.43</v>
      </c>
      <c r="F9" t="n">
        <v>8.15</v>
      </c>
      <c r="G9" t="n">
        <v>27.17</v>
      </c>
      <c r="H9" t="n">
        <v>0.52</v>
      </c>
      <c r="I9" t="n">
        <v>18</v>
      </c>
      <c r="J9" t="n">
        <v>92.02</v>
      </c>
      <c r="K9" t="n">
        <v>37.55</v>
      </c>
      <c r="L9" t="n">
        <v>2.75</v>
      </c>
      <c r="M9" t="n">
        <v>16</v>
      </c>
      <c r="N9" t="n">
        <v>11.71</v>
      </c>
      <c r="O9" t="n">
        <v>11582.46</v>
      </c>
      <c r="P9" t="n">
        <v>64.34</v>
      </c>
      <c r="Q9" t="n">
        <v>198.08</v>
      </c>
      <c r="R9" t="n">
        <v>36.67</v>
      </c>
      <c r="S9" t="n">
        <v>21.27</v>
      </c>
      <c r="T9" t="n">
        <v>4931.09</v>
      </c>
      <c r="U9" t="n">
        <v>0.58</v>
      </c>
      <c r="V9" t="n">
        <v>0.75</v>
      </c>
      <c r="W9" t="n">
        <v>0.13</v>
      </c>
      <c r="X9" t="n">
        <v>0.3</v>
      </c>
      <c r="Y9" t="n">
        <v>1</v>
      </c>
      <c r="Z9" t="n">
        <v>10</v>
      </c>
      <c r="AA9" t="n">
        <v>184.3243172718393</v>
      </c>
      <c r="AB9" t="n">
        <v>252.2006627061785</v>
      </c>
      <c r="AC9" t="n">
        <v>228.1309854234275</v>
      </c>
      <c r="AD9" t="n">
        <v>184324.3172718393</v>
      </c>
      <c r="AE9" t="n">
        <v>252200.6627061786</v>
      </c>
      <c r="AF9" t="n">
        <v>4.742691671571704e-06</v>
      </c>
      <c r="AG9" t="n">
        <v>9.053819444444445</v>
      </c>
      <c r="AH9" t="n">
        <v>228130.9854234275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8.19</v>
      </c>
      <c r="G10" t="n">
        <v>28.91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64.25</v>
      </c>
      <c r="Q10" t="n">
        <v>198.12</v>
      </c>
      <c r="R10" t="n">
        <v>37.86</v>
      </c>
      <c r="S10" t="n">
        <v>21.27</v>
      </c>
      <c r="T10" t="n">
        <v>5533.99</v>
      </c>
      <c r="U10" t="n">
        <v>0.5600000000000001</v>
      </c>
      <c r="V10" t="n">
        <v>0.74</v>
      </c>
      <c r="W10" t="n">
        <v>0.13</v>
      </c>
      <c r="X10" t="n">
        <v>0.34</v>
      </c>
      <c r="Y10" t="n">
        <v>1</v>
      </c>
      <c r="Z10" t="n">
        <v>10</v>
      </c>
      <c r="AA10" t="n">
        <v>184.462469555242</v>
      </c>
      <c r="AB10" t="n">
        <v>252.3896887551787</v>
      </c>
      <c r="AC10" t="n">
        <v>228.3019710916109</v>
      </c>
      <c r="AD10" t="n">
        <v>184462.469555242</v>
      </c>
      <c r="AE10" t="n">
        <v>252389.6887551787</v>
      </c>
      <c r="AF10" t="n">
        <v>4.732699246876449e-06</v>
      </c>
      <c r="AG10" t="n">
        <v>9.071180555555555</v>
      </c>
      <c r="AH10" t="n">
        <v>228301.9710916108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9.651999999999999</v>
      </c>
      <c r="E11" t="n">
        <v>10.36</v>
      </c>
      <c r="F11" t="n">
        <v>8.140000000000001</v>
      </c>
      <c r="G11" t="n">
        <v>32.55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63.26</v>
      </c>
      <c r="Q11" t="n">
        <v>198.05</v>
      </c>
      <c r="R11" t="n">
        <v>36.11</v>
      </c>
      <c r="S11" t="n">
        <v>21.27</v>
      </c>
      <c r="T11" t="n">
        <v>4666.02</v>
      </c>
      <c r="U11" t="n">
        <v>0.59</v>
      </c>
      <c r="V11" t="n">
        <v>0.75</v>
      </c>
      <c r="W11" t="n">
        <v>0.13</v>
      </c>
      <c r="X11" t="n">
        <v>0.28</v>
      </c>
      <c r="Y11" t="n">
        <v>1</v>
      </c>
      <c r="Z11" t="n">
        <v>10</v>
      </c>
      <c r="AA11" t="n">
        <v>183.1746009363113</v>
      </c>
      <c r="AB11" t="n">
        <v>250.627570094005</v>
      </c>
      <c r="AC11" t="n">
        <v>226.7080265623099</v>
      </c>
      <c r="AD11" t="n">
        <v>183174.6009363113</v>
      </c>
      <c r="AE11" t="n">
        <v>250627.570094005</v>
      </c>
      <c r="AF11" t="n">
        <v>4.774598176167935e-06</v>
      </c>
      <c r="AG11" t="n">
        <v>8.993055555555555</v>
      </c>
      <c r="AH11" t="n">
        <v>226708.0265623099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9.6897</v>
      </c>
      <c r="E12" t="n">
        <v>10.32</v>
      </c>
      <c r="F12" t="n">
        <v>8.119999999999999</v>
      </c>
      <c r="G12" t="n">
        <v>34.78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62.81</v>
      </c>
      <c r="Q12" t="n">
        <v>198.06</v>
      </c>
      <c r="R12" t="n">
        <v>35.47</v>
      </c>
      <c r="S12" t="n">
        <v>21.27</v>
      </c>
      <c r="T12" t="n">
        <v>4354.63</v>
      </c>
      <c r="U12" t="n">
        <v>0.6</v>
      </c>
      <c r="V12" t="n">
        <v>0.75</v>
      </c>
      <c r="W12" t="n">
        <v>0.13</v>
      </c>
      <c r="X12" t="n">
        <v>0.26</v>
      </c>
      <c r="Y12" t="n">
        <v>1</v>
      </c>
      <c r="Z12" t="n">
        <v>10</v>
      </c>
      <c r="AA12" t="n">
        <v>182.6827022543307</v>
      </c>
      <c r="AB12" t="n">
        <v>249.9545326162812</v>
      </c>
      <c r="AC12" t="n">
        <v>226.0992228368459</v>
      </c>
      <c r="AD12" t="n">
        <v>182682.7022543307</v>
      </c>
      <c r="AE12" t="n">
        <v>249954.5326162812</v>
      </c>
      <c r="AF12" t="n">
        <v>4.793247404435811e-06</v>
      </c>
      <c r="AG12" t="n">
        <v>8.958333333333334</v>
      </c>
      <c r="AH12" t="n">
        <v>226099.2228368458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9.736599999999999</v>
      </c>
      <c r="E13" t="n">
        <v>10.27</v>
      </c>
      <c r="F13" t="n">
        <v>8.09</v>
      </c>
      <c r="G13" t="n">
        <v>37.32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11</v>
      </c>
      <c r="N13" t="n">
        <v>11.94</v>
      </c>
      <c r="O13" t="n">
        <v>11734.1</v>
      </c>
      <c r="P13" t="n">
        <v>62.06</v>
      </c>
      <c r="Q13" t="n">
        <v>198.05</v>
      </c>
      <c r="R13" t="n">
        <v>34.46</v>
      </c>
      <c r="S13" t="n">
        <v>21.27</v>
      </c>
      <c r="T13" t="n">
        <v>3855.46</v>
      </c>
      <c r="U13" t="n">
        <v>0.62</v>
      </c>
      <c r="V13" t="n">
        <v>0.75</v>
      </c>
      <c r="W13" t="n">
        <v>0.13</v>
      </c>
      <c r="X13" t="n">
        <v>0.23</v>
      </c>
      <c r="Y13" t="n">
        <v>1</v>
      </c>
      <c r="Z13" t="n">
        <v>10</v>
      </c>
      <c r="AA13" t="n">
        <v>181.9599079985001</v>
      </c>
      <c r="AB13" t="n">
        <v>248.9655736280222</v>
      </c>
      <c r="AC13" t="n">
        <v>225.2046487064134</v>
      </c>
      <c r="AD13" t="n">
        <v>181959.9079985001</v>
      </c>
      <c r="AE13" t="n">
        <v>248965.5736280222</v>
      </c>
      <c r="AF13" t="n">
        <v>4.816447638010435e-06</v>
      </c>
      <c r="AG13" t="n">
        <v>8.914930555555555</v>
      </c>
      <c r="AH13" t="n">
        <v>225204.6487064134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9.6829</v>
      </c>
      <c r="E14" t="n">
        <v>10.33</v>
      </c>
      <c r="F14" t="n">
        <v>8.140000000000001</v>
      </c>
      <c r="G14" t="n">
        <v>37.58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11</v>
      </c>
      <c r="N14" t="n">
        <v>12</v>
      </c>
      <c r="O14" t="n">
        <v>11772.07</v>
      </c>
      <c r="P14" t="n">
        <v>61.84</v>
      </c>
      <c r="Q14" t="n">
        <v>198.06</v>
      </c>
      <c r="R14" t="n">
        <v>36.63</v>
      </c>
      <c r="S14" t="n">
        <v>21.27</v>
      </c>
      <c r="T14" t="n">
        <v>4940.2</v>
      </c>
      <c r="U14" t="n">
        <v>0.58</v>
      </c>
      <c r="V14" t="n">
        <v>0.75</v>
      </c>
      <c r="W14" t="n">
        <v>0.13</v>
      </c>
      <c r="X14" t="n">
        <v>0.29</v>
      </c>
      <c r="Y14" t="n">
        <v>1</v>
      </c>
      <c r="Z14" t="n">
        <v>10</v>
      </c>
      <c r="AA14" t="n">
        <v>182.2121668506032</v>
      </c>
      <c r="AB14" t="n">
        <v>249.3107253183445</v>
      </c>
      <c r="AC14" t="n">
        <v>225.5168596038349</v>
      </c>
      <c r="AD14" t="n">
        <v>182212.1668506032</v>
      </c>
      <c r="AE14" t="n">
        <v>249310.7253183445</v>
      </c>
      <c r="AF14" t="n">
        <v>4.789883617904735e-06</v>
      </c>
      <c r="AG14" t="n">
        <v>8.967013888888889</v>
      </c>
      <c r="AH14" t="n">
        <v>225516.8596038349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9.752700000000001</v>
      </c>
      <c r="E15" t="n">
        <v>10.25</v>
      </c>
      <c r="F15" t="n">
        <v>8.09</v>
      </c>
      <c r="G15" t="n">
        <v>40.43</v>
      </c>
      <c r="H15" t="n">
        <v>0.8</v>
      </c>
      <c r="I15" t="n">
        <v>12</v>
      </c>
      <c r="J15" t="n">
        <v>93.86</v>
      </c>
      <c r="K15" t="n">
        <v>37.55</v>
      </c>
      <c r="L15" t="n">
        <v>4.25</v>
      </c>
      <c r="M15" t="n">
        <v>10</v>
      </c>
      <c r="N15" t="n">
        <v>12.06</v>
      </c>
      <c r="O15" t="n">
        <v>11810.06</v>
      </c>
      <c r="P15" t="n">
        <v>61.3</v>
      </c>
      <c r="Q15" t="n">
        <v>198.05</v>
      </c>
      <c r="R15" t="n">
        <v>34.61</v>
      </c>
      <c r="S15" t="n">
        <v>21.27</v>
      </c>
      <c r="T15" t="n">
        <v>3932.96</v>
      </c>
      <c r="U15" t="n">
        <v>0.61</v>
      </c>
      <c r="V15" t="n">
        <v>0.75</v>
      </c>
      <c r="W15" t="n">
        <v>0.13</v>
      </c>
      <c r="X15" t="n">
        <v>0.23</v>
      </c>
      <c r="Y15" t="n">
        <v>1</v>
      </c>
      <c r="Z15" t="n">
        <v>10</v>
      </c>
      <c r="AA15" t="n">
        <v>181.4528076526564</v>
      </c>
      <c r="AB15" t="n">
        <v>248.2717365631509</v>
      </c>
      <c r="AC15" t="n">
        <v>224.5770304772067</v>
      </c>
      <c r="AD15" t="n">
        <v>181452.8076526564</v>
      </c>
      <c r="AE15" t="n">
        <v>248271.7365631509</v>
      </c>
      <c r="AF15" t="n">
        <v>4.824411897297247e-06</v>
      </c>
      <c r="AG15" t="n">
        <v>8.897569444444445</v>
      </c>
      <c r="AH15" t="n">
        <v>224577.0304772067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9.801500000000001</v>
      </c>
      <c r="E16" t="n">
        <v>10.2</v>
      </c>
      <c r="F16" t="n">
        <v>8.050000000000001</v>
      </c>
      <c r="G16" t="n">
        <v>43.93</v>
      </c>
      <c r="H16" t="n">
        <v>0.84</v>
      </c>
      <c r="I16" t="n">
        <v>11</v>
      </c>
      <c r="J16" t="n">
        <v>94.17</v>
      </c>
      <c r="K16" t="n">
        <v>37.55</v>
      </c>
      <c r="L16" t="n">
        <v>4.5</v>
      </c>
      <c r="M16" t="n">
        <v>9</v>
      </c>
      <c r="N16" t="n">
        <v>12.12</v>
      </c>
      <c r="O16" t="n">
        <v>11848.08</v>
      </c>
      <c r="P16" t="n">
        <v>60.49</v>
      </c>
      <c r="Q16" t="n">
        <v>198.06</v>
      </c>
      <c r="R16" t="n">
        <v>33.54</v>
      </c>
      <c r="S16" t="n">
        <v>21.27</v>
      </c>
      <c r="T16" t="n">
        <v>3402.31</v>
      </c>
      <c r="U16" t="n">
        <v>0.63</v>
      </c>
      <c r="V16" t="n">
        <v>0.75</v>
      </c>
      <c r="W16" t="n">
        <v>0.13</v>
      </c>
      <c r="X16" t="n">
        <v>0.2</v>
      </c>
      <c r="Y16" t="n">
        <v>1</v>
      </c>
      <c r="Z16" t="n">
        <v>10</v>
      </c>
      <c r="AA16" t="n">
        <v>180.6785577355724</v>
      </c>
      <c r="AB16" t="n">
        <v>247.2123736691015</v>
      </c>
      <c r="AC16" t="n">
        <v>223.6187716909399</v>
      </c>
      <c r="AD16" t="n">
        <v>180678.5577355725</v>
      </c>
      <c r="AE16" t="n">
        <v>247212.3736691015</v>
      </c>
      <c r="AF16" t="n">
        <v>4.848552012402613e-06</v>
      </c>
      <c r="AG16" t="n">
        <v>8.854166666666666</v>
      </c>
      <c r="AH16" t="n">
        <v>223618.7716909399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9.7933</v>
      </c>
      <c r="E17" t="n">
        <v>10.21</v>
      </c>
      <c r="F17" t="n">
        <v>8.06</v>
      </c>
      <c r="G17" t="n">
        <v>43.98</v>
      </c>
      <c r="H17" t="n">
        <v>0.88</v>
      </c>
      <c r="I17" t="n">
        <v>11</v>
      </c>
      <c r="J17" t="n">
        <v>94.48</v>
      </c>
      <c r="K17" t="n">
        <v>37.55</v>
      </c>
      <c r="L17" t="n">
        <v>4.75</v>
      </c>
      <c r="M17" t="n">
        <v>9</v>
      </c>
      <c r="N17" t="n">
        <v>12.17</v>
      </c>
      <c r="O17" t="n">
        <v>11886.12</v>
      </c>
      <c r="P17" t="n">
        <v>60.08</v>
      </c>
      <c r="Q17" t="n">
        <v>198.05</v>
      </c>
      <c r="R17" t="n">
        <v>33.86</v>
      </c>
      <c r="S17" t="n">
        <v>21.27</v>
      </c>
      <c r="T17" t="n">
        <v>3563.35</v>
      </c>
      <c r="U17" t="n">
        <v>0.63</v>
      </c>
      <c r="V17" t="n">
        <v>0.75</v>
      </c>
      <c r="W17" t="n">
        <v>0.13</v>
      </c>
      <c r="X17" t="n">
        <v>0.21</v>
      </c>
      <c r="Y17" t="n">
        <v>1</v>
      </c>
      <c r="Z17" t="n">
        <v>10</v>
      </c>
      <c r="AA17" t="n">
        <v>180.5109444310206</v>
      </c>
      <c r="AB17" t="n">
        <v>246.9830377512366</v>
      </c>
      <c r="AC17" t="n">
        <v>223.4113232712009</v>
      </c>
      <c r="AD17" t="n">
        <v>180510.9444310206</v>
      </c>
      <c r="AE17" t="n">
        <v>246983.0377512366</v>
      </c>
      <c r="AF17" t="n">
        <v>4.844495681585728e-06</v>
      </c>
      <c r="AG17" t="n">
        <v>8.862847222222221</v>
      </c>
      <c r="AH17" t="n">
        <v>223411.3232712009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9.879300000000001</v>
      </c>
      <c r="E18" t="n">
        <v>10.12</v>
      </c>
      <c r="F18" t="n">
        <v>7.99</v>
      </c>
      <c r="G18" t="n">
        <v>47.96</v>
      </c>
      <c r="H18" t="n">
        <v>0.93</v>
      </c>
      <c r="I18" t="n">
        <v>10</v>
      </c>
      <c r="J18" t="n">
        <v>94.79000000000001</v>
      </c>
      <c r="K18" t="n">
        <v>37.55</v>
      </c>
      <c r="L18" t="n">
        <v>5</v>
      </c>
      <c r="M18" t="n">
        <v>8</v>
      </c>
      <c r="N18" t="n">
        <v>12.23</v>
      </c>
      <c r="O18" t="n">
        <v>11924.18</v>
      </c>
      <c r="P18" t="n">
        <v>59.39</v>
      </c>
      <c r="Q18" t="n">
        <v>198.09</v>
      </c>
      <c r="R18" t="n">
        <v>31.47</v>
      </c>
      <c r="S18" t="n">
        <v>21.27</v>
      </c>
      <c r="T18" t="n">
        <v>2374.51</v>
      </c>
      <c r="U18" t="n">
        <v>0.68</v>
      </c>
      <c r="V18" t="n">
        <v>0.76</v>
      </c>
      <c r="W18" t="n">
        <v>0.12</v>
      </c>
      <c r="X18" t="n">
        <v>0.14</v>
      </c>
      <c r="Y18" t="n">
        <v>1</v>
      </c>
      <c r="Z18" t="n">
        <v>10</v>
      </c>
      <c r="AA18" t="n">
        <v>179.572592055734</v>
      </c>
      <c r="AB18" t="n">
        <v>245.699142634185</v>
      </c>
      <c r="AC18" t="n">
        <v>222.2499613021622</v>
      </c>
      <c r="AD18" t="n">
        <v>179572.592055734</v>
      </c>
      <c r="AE18" t="n">
        <v>245699.142634185</v>
      </c>
      <c r="AF18" t="n">
        <v>4.887037687714037e-06</v>
      </c>
      <c r="AG18" t="n">
        <v>8.784722222222221</v>
      </c>
      <c r="AH18" t="n">
        <v>222249.9613021622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9.8668</v>
      </c>
      <c r="E19" t="n">
        <v>10.14</v>
      </c>
      <c r="F19" t="n">
        <v>8.029999999999999</v>
      </c>
      <c r="G19" t="n">
        <v>53.5</v>
      </c>
      <c r="H19" t="n">
        <v>0.97</v>
      </c>
      <c r="I19" t="n">
        <v>9</v>
      </c>
      <c r="J19" t="n">
        <v>95.09</v>
      </c>
      <c r="K19" t="n">
        <v>37.55</v>
      </c>
      <c r="L19" t="n">
        <v>5.25</v>
      </c>
      <c r="M19" t="n">
        <v>7</v>
      </c>
      <c r="N19" t="n">
        <v>12.29</v>
      </c>
      <c r="O19" t="n">
        <v>11962.27</v>
      </c>
      <c r="P19" t="n">
        <v>58.66</v>
      </c>
      <c r="Q19" t="n">
        <v>198.05</v>
      </c>
      <c r="R19" t="n">
        <v>32.76</v>
      </c>
      <c r="S19" t="n">
        <v>21.27</v>
      </c>
      <c r="T19" t="n">
        <v>3022.17</v>
      </c>
      <c r="U19" t="n">
        <v>0.65</v>
      </c>
      <c r="V19" t="n">
        <v>0.76</v>
      </c>
      <c r="W19" t="n">
        <v>0.12</v>
      </c>
      <c r="X19" t="n">
        <v>0.17</v>
      </c>
      <c r="Y19" t="n">
        <v>1</v>
      </c>
      <c r="Z19" t="n">
        <v>10</v>
      </c>
      <c r="AA19" t="n">
        <v>179.3067999203144</v>
      </c>
      <c r="AB19" t="n">
        <v>245.3354741085827</v>
      </c>
      <c r="AC19" t="n">
        <v>221.9210007902313</v>
      </c>
      <c r="AD19" t="n">
        <v>179306.7999203144</v>
      </c>
      <c r="AE19" t="n">
        <v>245335.4741085827</v>
      </c>
      <c r="AF19" t="n">
        <v>4.880854256590736e-06</v>
      </c>
      <c r="AG19" t="n">
        <v>8.802083333333334</v>
      </c>
      <c r="AH19" t="n">
        <v>221921.0007902313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9.873799999999999</v>
      </c>
      <c r="E20" t="n">
        <v>10.13</v>
      </c>
      <c r="F20" t="n">
        <v>8.02</v>
      </c>
      <c r="G20" t="n">
        <v>53.45</v>
      </c>
      <c r="H20" t="n">
        <v>1.01</v>
      </c>
      <c r="I20" t="n">
        <v>9</v>
      </c>
      <c r="J20" t="n">
        <v>95.40000000000001</v>
      </c>
      <c r="K20" t="n">
        <v>37.55</v>
      </c>
      <c r="L20" t="n">
        <v>5.5</v>
      </c>
      <c r="M20" t="n">
        <v>7</v>
      </c>
      <c r="N20" t="n">
        <v>12.35</v>
      </c>
      <c r="O20" t="n">
        <v>12000.38</v>
      </c>
      <c r="P20" t="n">
        <v>58.55</v>
      </c>
      <c r="Q20" t="n">
        <v>198.05</v>
      </c>
      <c r="R20" t="n">
        <v>32.42</v>
      </c>
      <c r="S20" t="n">
        <v>21.27</v>
      </c>
      <c r="T20" t="n">
        <v>2852.75</v>
      </c>
      <c r="U20" t="n">
        <v>0.66</v>
      </c>
      <c r="V20" t="n">
        <v>0.76</v>
      </c>
      <c r="W20" t="n">
        <v>0.12</v>
      </c>
      <c r="X20" t="n">
        <v>0.16</v>
      </c>
      <c r="Y20" t="n">
        <v>1</v>
      </c>
      <c r="Z20" t="n">
        <v>10</v>
      </c>
      <c r="AA20" t="n">
        <v>179.1933769817086</v>
      </c>
      <c r="AB20" t="n">
        <v>245.1802838401154</v>
      </c>
      <c r="AC20" t="n">
        <v>221.7806216631756</v>
      </c>
      <c r="AD20" t="n">
        <v>179193.3769817086</v>
      </c>
      <c r="AE20" t="n">
        <v>245180.2838401154</v>
      </c>
      <c r="AF20" t="n">
        <v>4.884316978019785e-06</v>
      </c>
      <c r="AG20" t="n">
        <v>8.793402777777779</v>
      </c>
      <c r="AH20" t="n">
        <v>221780.6216631756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9.877599999999999</v>
      </c>
      <c r="E21" t="n">
        <v>10.12</v>
      </c>
      <c r="F21" t="n">
        <v>8.01</v>
      </c>
      <c r="G21" t="n">
        <v>53.43</v>
      </c>
      <c r="H21" t="n">
        <v>1.06</v>
      </c>
      <c r="I21" t="n">
        <v>9</v>
      </c>
      <c r="J21" t="n">
        <v>95.70999999999999</v>
      </c>
      <c r="K21" t="n">
        <v>37.55</v>
      </c>
      <c r="L21" t="n">
        <v>5.75</v>
      </c>
      <c r="M21" t="n">
        <v>7</v>
      </c>
      <c r="N21" t="n">
        <v>12.41</v>
      </c>
      <c r="O21" t="n">
        <v>12038.51</v>
      </c>
      <c r="P21" t="n">
        <v>57.82</v>
      </c>
      <c r="Q21" t="n">
        <v>198.05</v>
      </c>
      <c r="R21" t="n">
        <v>32.24</v>
      </c>
      <c r="S21" t="n">
        <v>21.27</v>
      </c>
      <c r="T21" t="n">
        <v>2763.36</v>
      </c>
      <c r="U21" t="n">
        <v>0.66</v>
      </c>
      <c r="V21" t="n">
        <v>0.76</v>
      </c>
      <c r="W21" t="n">
        <v>0.12</v>
      </c>
      <c r="X21" t="n">
        <v>0.16</v>
      </c>
      <c r="Y21" t="n">
        <v>1</v>
      </c>
      <c r="Z21" t="n">
        <v>10</v>
      </c>
      <c r="AA21" t="n">
        <v>178.7538924202029</v>
      </c>
      <c r="AB21" t="n">
        <v>244.5789616743732</v>
      </c>
      <c r="AC21" t="n">
        <v>221.2366888409706</v>
      </c>
      <c r="AD21" t="n">
        <v>178753.8924202029</v>
      </c>
      <c r="AE21" t="n">
        <v>244578.9616743732</v>
      </c>
      <c r="AF21" t="n">
        <v>4.886196741081268e-06</v>
      </c>
      <c r="AG21" t="n">
        <v>8.784722222222221</v>
      </c>
      <c r="AH21" t="n">
        <v>221236.6888409706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9.948600000000001</v>
      </c>
      <c r="E22" t="n">
        <v>10.05</v>
      </c>
      <c r="F22" t="n">
        <v>7.96</v>
      </c>
      <c r="G22" t="n">
        <v>59.7</v>
      </c>
      <c r="H22" t="n">
        <v>1.1</v>
      </c>
      <c r="I22" t="n">
        <v>8</v>
      </c>
      <c r="J22" t="n">
        <v>96.02</v>
      </c>
      <c r="K22" t="n">
        <v>37.55</v>
      </c>
      <c r="L22" t="n">
        <v>6</v>
      </c>
      <c r="M22" t="n">
        <v>6</v>
      </c>
      <c r="N22" t="n">
        <v>12.47</v>
      </c>
      <c r="O22" t="n">
        <v>12076.67</v>
      </c>
      <c r="P22" t="n">
        <v>56.97</v>
      </c>
      <c r="Q22" t="n">
        <v>198.05</v>
      </c>
      <c r="R22" t="n">
        <v>30.53</v>
      </c>
      <c r="S22" t="n">
        <v>21.27</v>
      </c>
      <c r="T22" t="n">
        <v>1912.97</v>
      </c>
      <c r="U22" t="n">
        <v>0.7</v>
      </c>
      <c r="V22" t="n">
        <v>0.76</v>
      </c>
      <c r="W22" t="n">
        <v>0.12</v>
      </c>
      <c r="X22" t="n">
        <v>0.11</v>
      </c>
      <c r="Y22" t="n">
        <v>1</v>
      </c>
      <c r="Z22" t="n">
        <v>10</v>
      </c>
      <c r="AA22" t="n">
        <v>177.8584975088195</v>
      </c>
      <c r="AB22" t="n">
        <v>243.3538428545833</v>
      </c>
      <c r="AC22" t="n">
        <v>220.1284936418761</v>
      </c>
      <c r="AD22" t="n">
        <v>177858.4975088194</v>
      </c>
      <c r="AE22" t="n">
        <v>243353.8428545833</v>
      </c>
      <c r="AF22" t="n">
        <v>4.921318629861617e-06</v>
      </c>
      <c r="AG22" t="n">
        <v>8.723958333333334</v>
      </c>
      <c r="AH22" t="n">
        <v>220128.4936418761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9.9053</v>
      </c>
      <c r="E23" t="n">
        <v>10.1</v>
      </c>
      <c r="F23" t="n">
        <v>8</v>
      </c>
      <c r="G23" t="n">
        <v>60.03</v>
      </c>
      <c r="H23" t="n">
        <v>1.14</v>
      </c>
      <c r="I23" t="n">
        <v>8</v>
      </c>
      <c r="J23" t="n">
        <v>96.33</v>
      </c>
      <c r="K23" t="n">
        <v>37.55</v>
      </c>
      <c r="L23" t="n">
        <v>6.25</v>
      </c>
      <c r="M23" t="n">
        <v>6</v>
      </c>
      <c r="N23" t="n">
        <v>12.53</v>
      </c>
      <c r="O23" t="n">
        <v>12114.85</v>
      </c>
      <c r="P23" t="n">
        <v>56.85</v>
      </c>
      <c r="Q23" t="n">
        <v>198.05</v>
      </c>
      <c r="R23" t="n">
        <v>32.07</v>
      </c>
      <c r="S23" t="n">
        <v>21.27</v>
      </c>
      <c r="T23" t="n">
        <v>2681.5</v>
      </c>
      <c r="U23" t="n">
        <v>0.66</v>
      </c>
      <c r="V23" t="n">
        <v>0.76</v>
      </c>
      <c r="W23" t="n">
        <v>0.12</v>
      </c>
      <c r="X23" t="n">
        <v>0.15</v>
      </c>
      <c r="Y23" t="n">
        <v>1</v>
      </c>
      <c r="Z23" t="n">
        <v>10</v>
      </c>
      <c r="AA23" t="n">
        <v>178.0703372150541</v>
      </c>
      <c r="AB23" t="n">
        <v>243.6436912863617</v>
      </c>
      <c r="AC23" t="n">
        <v>220.3906793461305</v>
      </c>
      <c r="AD23" t="n">
        <v>178070.3372150541</v>
      </c>
      <c r="AE23" t="n">
        <v>243643.6912863617</v>
      </c>
      <c r="AF23" t="n">
        <v>4.899899224450503e-06</v>
      </c>
      <c r="AG23" t="n">
        <v>8.767361111111111</v>
      </c>
      <c r="AH23" t="n">
        <v>220390.6793461305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9.903700000000001</v>
      </c>
      <c r="E24" t="n">
        <v>10.1</v>
      </c>
      <c r="F24" t="n">
        <v>8.01</v>
      </c>
      <c r="G24" t="n">
        <v>60.05</v>
      </c>
      <c r="H24" t="n">
        <v>1.18</v>
      </c>
      <c r="I24" t="n">
        <v>8</v>
      </c>
      <c r="J24" t="n">
        <v>96.64</v>
      </c>
      <c r="K24" t="n">
        <v>37.55</v>
      </c>
      <c r="L24" t="n">
        <v>6.5</v>
      </c>
      <c r="M24" t="n">
        <v>6</v>
      </c>
      <c r="N24" t="n">
        <v>12.59</v>
      </c>
      <c r="O24" t="n">
        <v>12153.06</v>
      </c>
      <c r="P24" t="n">
        <v>56.06</v>
      </c>
      <c r="Q24" t="n">
        <v>198.05</v>
      </c>
      <c r="R24" t="n">
        <v>32.11</v>
      </c>
      <c r="S24" t="n">
        <v>21.27</v>
      </c>
      <c r="T24" t="n">
        <v>2703.62</v>
      </c>
      <c r="U24" t="n">
        <v>0.66</v>
      </c>
      <c r="V24" t="n">
        <v>0.76</v>
      </c>
      <c r="W24" t="n">
        <v>0.12</v>
      </c>
      <c r="X24" t="n">
        <v>0.15</v>
      </c>
      <c r="Y24" t="n">
        <v>1</v>
      </c>
      <c r="Z24" t="n">
        <v>10</v>
      </c>
      <c r="AA24" t="n">
        <v>177.6627038777507</v>
      </c>
      <c r="AB24" t="n">
        <v>243.0859493707498</v>
      </c>
      <c r="AC24" t="n">
        <v>219.8861675361487</v>
      </c>
      <c r="AD24" t="n">
        <v>177662.7038777507</v>
      </c>
      <c r="AE24" t="n">
        <v>243085.9493707498</v>
      </c>
      <c r="AF24" t="n">
        <v>4.89910774526672e-06</v>
      </c>
      <c r="AG24" t="n">
        <v>8.767361111111111</v>
      </c>
      <c r="AH24" t="n">
        <v>219886.1675361487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9.9574</v>
      </c>
      <c r="E25" t="n">
        <v>10.04</v>
      </c>
      <c r="F25" t="n">
        <v>7.97</v>
      </c>
      <c r="G25" t="n">
        <v>68.31999999999999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5</v>
      </c>
      <c r="N25" t="n">
        <v>12.65</v>
      </c>
      <c r="O25" t="n">
        <v>12191.28</v>
      </c>
      <c r="P25" t="n">
        <v>55.26</v>
      </c>
      <c r="Q25" t="n">
        <v>198.05</v>
      </c>
      <c r="R25" t="n">
        <v>30.91</v>
      </c>
      <c r="S25" t="n">
        <v>21.27</v>
      </c>
      <c r="T25" t="n">
        <v>2107.58</v>
      </c>
      <c r="U25" t="n">
        <v>0.6899999999999999</v>
      </c>
      <c r="V25" t="n">
        <v>0.76</v>
      </c>
      <c r="W25" t="n">
        <v>0.12</v>
      </c>
      <c r="X25" t="n">
        <v>0.12</v>
      </c>
      <c r="Y25" t="n">
        <v>1</v>
      </c>
      <c r="Z25" t="n">
        <v>10</v>
      </c>
      <c r="AA25" t="n">
        <v>176.9019821234894</v>
      </c>
      <c r="AB25" t="n">
        <v>242.0450963058949</v>
      </c>
      <c r="AC25" t="n">
        <v>218.9446520269568</v>
      </c>
      <c r="AD25" t="n">
        <v>176901.9821234894</v>
      </c>
      <c r="AE25" t="n">
        <v>242045.0963058949</v>
      </c>
      <c r="AF25" t="n">
        <v>4.92567176537242e-06</v>
      </c>
      <c r="AG25" t="n">
        <v>8.715277777777779</v>
      </c>
      <c r="AH25" t="n">
        <v>218944.6520269568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9.949999999999999</v>
      </c>
      <c r="E26" t="n">
        <v>10.05</v>
      </c>
      <c r="F26" t="n">
        <v>7.98</v>
      </c>
      <c r="G26" t="n">
        <v>68.38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5</v>
      </c>
      <c r="N26" t="n">
        <v>12.71</v>
      </c>
      <c r="O26" t="n">
        <v>12229.54</v>
      </c>
      <c r="P26" t="n">
        <v>55.05</v>
      </c>
      <c r="Q26" t="n">
        <v>198.05</v>
      </c>
      <c r="R26" t="n">
        <v>31.29</v>
      </c>
      <c r="S26" t="n">
        <v>21.27</v>
      </c>
      <c r="T26" t="n">
        <v>2299.82</v>
      </c>
      <c r="U26" t="n">
        <v>0.68</v>
      </c>
      <c r="V26" t="n">
        <v>0.76</v>
      </c>
      <c r="W26" t="n">
        <v>0.12</v>
      </c>
      <c r="X26" t="n">
        <v>0.13</v>
      </c>
      <c r="Y26" t="n">
        <v>1</v>
      </c>
      <c r="Z26" t="n">
        <v>10</v>
      </c>
      <c r="AA26" t="n">
        <v>176.8396453163976</v>
      </c>
      <c r="AB26" t="n">
        <v>241.959804336326</v>
      </c>
      <c r="AC26" t="n">
        <v>218.8675002032554</v>
      </c>
      <c r="AD26" t="n">
        <v>176839.6453163976</v>
      </c>
      <c r="AE26" t="n">
        <v>241959.804336326</v>
      </c>
      <c r="AF26" t="n">
        <v>4.922011174147426e-06</v>
      </c>
      <c r="AG26" t="n">
        <v>8.723958333333334</v>
      </c>
      <c r="AH26" t="n">
        <v>218867.5002032554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9.9497</v>
      </c>
      <c r="E27" t="n">
        <v>10.05</v>
      </c>
      <c r="F27" t="n">
        <v>7.98</v>
      </c>
      <c r="G27" t="n">
        <v>68.39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4</v>
      </c>
      <c r="N27" t="n">
        <v>12.77</v>
      </c>
      <c r="O27" t="n">
        <v>12267.81</v>
      </c>
      <c r="P27" t="n">
        <v>54.58</v>
      </c>
      <c r="Q27" t="n">
        <v>198.05</v>
      </c>
      <c r="R27" t="n">
        <v>31.16</v>
      </c>
      <c r="S27" t="n">
        <v>21.27</v>
      </c>
      <c r="T27" t="n">
        <v>2232.46</v>
      </c>
      <c r="U27" t="n">
        <v>0.68</v>
      </c>
      <c r="V27" t="n">
        <v>0.76</v>
      </c>
      <c r="W27" t="n">
        <v>0.12</v>
      </c>
      <c r="X27" t="n">
        <v>0.13</v>
      </c>
      <c r="Y27" t="n">
        <v>1</v>
      </c>
      <c r="Z27" t="n">
        <v>10</v>
      </c>
      <c r="AA27" t="n">
        <v>176.5839422440098</v>
      </c>
      <c r="AB27" t="n">
        <v>241.6099401118618</v>
      </c>
      <c r="AC27" t="n">
        <v>218.5510265293365</v>
      </c>
      <c r="AD27" t="n">
        <v>176583.9422440098</v>
      </c>
      <c r="AE27" t="n">
        <v>241609.9401118618</v>
      </c>
      <c r="AF27" t="n">
        <v>4.921862771800467e-06</v>
      </c>
      <c r="AG27" t="n">
        <v>8.723958333333334</v>
      </c>
      <c r="AH27" t="n">
        <v>218551.0265293365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9.934900000000001</v>
      </c>
      <c r="E28" t="n">
        <v>10.07</v>
      </c>
      <c r="F28" t="n">
        <v>7.99</v>
      </c>
      <c r="G28" t="n">
        <v>68.51000000000001</v>
      </c>
      <c r="H28" t="n">
        <v>1.35</v>
      </c>
      <c r="I28" t="n">
        <v>7</v>
      </c>
      <c r="J28" t="n">
        <v>97.88</v>
      </c>
      <c r="K28" t="n">
        <v>37.55</v>
      </c>
      <c r="L28" t="n">
        <v>7.5</v>
      </c>
      <c r="M28" t="n">
        <v>2</v>
      </c>
      <c r="N28" t="n">
        <v>12.83</v>
      </c>
      <c r="O28" t="n">
        <v>12306.12</v>
      </c>
      <c r="P28" t="n">
        <v>54.19</v>
      </c>
      <c r="Q28" t="n">
        <v>198.05</v>
      </c>
      <c r="R28" t="n">
        <v>31.56</v>
      </c>
      <c r="S28" t="n">
        <v>21.27</v>
      </c>
      <c r="T28" t="n">
        <v>2432.23</v>
      </c>
      <c r="U28" t="n">
        <v>0.67</v>
      </c>
      <c r="V28" t="n">
        <v>0.76</v>
      </c>
      <c r="W28" t="n">
        <v>0.12</v>
      </c>
      <c r="X28" t="n">
        <v>0.14</v>
      </c>
      <c r="Y28" t="n">
        <v>1</v>
      </c>
      <c r="Z28" t="n">
        <v>10</v>
      </c>
      <c r="AA28" t="n">
        <v>176.4561327024445</v>
      </c>
      <c r="AB28" t="n">
        <v>241.4350654585332</v>
      </c>
      <c r="AC28" t="n">
        <v>218.3928416674834</v>
      </c>
      <c r="AD28" t="n">
        <v>176456.1327024445</v>
      </c>
      <c r="AE28" t="n">
        <v>241435.0654585332</v>
      </c>
      <c r="AF28" t="n">
        <v>4.914541589350479e-06</v>
      </c>
      <c r="AG28" t="n">
        <v>8.741319444444445</v>
      </c>
      <c r="AH28" t="n">
        <v>218392.8416674834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9.939299999999999</v>
      </c>
      <c r="E29" t="n">
        <v>10.06</v>
      </c>
      <c r="F29" t="n">
        <v>7.99</v>
      </c>
      <c r="G29" t="n">
        <v>68.48</v>
      </c>
      <c r="H29" t="n">
        <v>1.39</v>
      </c>
      <c r="I29" t="n">
        <v>7</v>
      </c>
      <c r="J29" t="n">
        <v>98.19</v>
      </c>
      <c r="K29" t="n">
        <v>37.55</v>
      </c>
      <c r="L29" t="n">
        <v>7.75</v>
      </c>
      <c r="M29" t="n">
        <v>2</v>
      </c>
      <c r="N29" t="n">
        <v>12.89</v>
      </c>
      <c r="O29" t="n">
        <v>12344.44</v>
      </c>
      <c r="P29" t="n">
        <v>53.85</v>
      </c>
      <c r="Q29" t="n">
        <v>198.05</v>
      </c>
      <c r="R29" t="n">
        <v>31.41</v>
      </c>
      <c r="S29" t="n">
        <v>21.27</v>
      </c>
      <c r="T29" t="n">
        <v>2357.78</v>
      </c>
      <c r="U29" t="n">
        <v>0.68</v>
      </c>
      <c r="V29" t="n">
        <v>0.76</v>
      </c>
      <c r="W29" t="n">
        <v>0.12</v>
      </c>
      <c r="X29" t="n">
        <v>0.14</v>
      </c>
      <c r="Y29" t="n">
        <v>1</v>
      </c>
      <c r="Z29" t="n">
        <v>10</v>
      </c>
      <c r="AA29" t="n">
        <v>176.2501487556986</v>
      </c>
      <c r="AB29" t="n">
        <v>241.1532291352253</v>
      </c>
      <c r="AC29" t="n">
        <v>218.1379034073121</v>
      </c>
      <c r="AD29" t="n">
        <v>176250.1487556986</v>
      </c>
      <c r="AE29" t="n">
        <v>241153.2291352253</v>
      </c>
      <c r="AF29" t="n">
        <v>4.91671815710588e-06</v>
      </c>
      <c r="AG29" t="n">
        <v>8.732638888888889</v>
      </c>
      <c r="AH29" t="n">
        <v>218137.9034073121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9.9245</v>
      </c>
      <c r="E30" t="n">
        <v>10.08</v>
      </c>
      <c r="F30" t="n">
        <v>8</v>
      </c>
      <c r="G30" t="n">
        <v>68.59999999999999</v>
      </c>
      <c r="H30" t="n">
        <v>1.43</v>
      </c>
      <c r="I30" t="n">
        <v>7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53.75</v>
      </c>
      <c r="Q30" t="n">
        <v>198.05</v>
      </c>
      <c r="R30" t="n">
        <v>31.98</v>
      </c>
      <c r="S30" t="n">
        <v>21.27</v>
      </c>
      <c r="T30" t="n">
        <v>2642.56</v>
      </c>
      <c r="U30" t="n">
        <v>0.67</v>
      </c>
      <c r="V30" t="n">
        <v>0.76</v>
      </c>
      <c r="W30" t="n">
        <v>0.12</v>
      </c>
      <c r="X30" t="n">
        <v>0.15</v>
      </c>
      <c r="Y30" t="n">
        <v>1</v>
      </c>
      <c r="Z30" t="n">
        <v>10</v>
      </c>
      <c r="AA30" t="n">
        <v>176.2807248881278</v>
      </c>
      <c r="AB30" t="n">
        <v>241.1950647485387</v>
      </c>
      <c r="AC30" t="n">
        <v>218.1757462884076</v>
      </c>
      <c r="AD30" t="n">
        <v>176280.7248881279</v>
      </c>
      <c r="AE30" t="n">
        <v>241195.0647485387</v>
      </c>
      <c r="AF30" t="n">
        <v>4.909396974655892e-06</v>
      </c>
      <c r="AG30" t="n">
        <v>8.75</v>
      </c>
      <c r="AH30" t="n">
        <v>218175.7462884076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9.9762</v>
      </c>
      <c r="E31" t="n">
        <v>10.02</v>
      </c>
      <c r="F31" t="n">
        <v>7.97</v>
      </c>
      <c r="G31" t="n">
        <v>79.70999999999999</v>
      </c>
      <c r="H31" t="n">
        <v>1.47</v>
      </c>
      <c r="I31" t="n">
        <v>6</v>
      </c>
      <c r="J31" t="n">
        <v>98.81999999999999</v>
      </c>
      <c r="K31" t="n">
        <v>37.55</v>
      </c>
      <c r="L31" t="n">
        <v>8.25</v>
      </c>
      <c r="M31" t="n">
        <v>0</v>
      </c>
      <c r="N31" t="n">
        <v>13.01</v>
      </c>
      <c r="O31" t="n">
        <v>12421.16</v>
      </c>
      <c r="P31" t="n">
        <v>53.59</v>
      </c>
      <c r="Q31" t="n">
        <v>198.06</v>
      </c>
      <c r="R31" t="n">
        <v>30.77</v>
      </c>
      <c r="S31" t="n">
        <v>21.27</v>
      </c>
      <c r="T31" t="n">
        <v>2042.19</v>
      </c>
      <c r="U31" t="n">
        <v>0.6899999999999999</v>
      </c>
      <c r="V31" t="n">
        <v>0.76</v>
      </c>
      <c r="W31" t="n">
        <v>0.12</v>
      </c>
      <c r="X31" t="n">
        <v>0.12</v>
      </c>
      <c r="Y31" t="n">
        <v>1</v>
      </c>
      <c r="Z31" t="n">
        <v>10</v>
      </c>
      <c r="AA31" t="n">
        <v>175.9057630675526</v>
      </c>
      <c r="AB31" t="n">
        <v>240.68202544348</v>
      </c>
      <c r="AC31" t="n">
        <v>217.7116707345683</v>
      </c>
      <c r="AD31" t="n">
        <v>175905.7630675526</v>
      </c>
      <c r="AE31" t="n">
        <v>240682.02544348</v>
      </c>
      <c r="AF31" t="n">
        <v>4.934971645781864e-06</v>
      </c>
      <c r="AG31" t="n">
        <v>8.697916666666666</v>
      </c>
      <c r="AH31" t="n">
        <v>217711.6707345683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6.1363</v>
      </c>
      <c r="E2" t="n">
        <v>16.3</v>
      </c>
      <c r="F2" t="n">
        <v>9.890000000000001</v>
      </c>
      <c r="G2" t="n">
        <v>5.93</v>
      </c>
      <c r="H2" t="n">
        <v>0.09</v>
      </c>
      <c r="I2" t="n">
        <v>100</v>
      </c>
      <c r="J2" t="n">
        <v>194.77</v>
      </c>
      <c r="K2" t="n">
        <v>54.38</v>
      </c>
      <c r="L2" t="n">
        <v>1</v>
      </c>
      <c r="M2" t="n">
        <v>98</v>
      </c>
      <c r="N2" t="n">
        <v>39.4</v>
      </c>
      <c r="O2" t="n">
        <v>24256.19</v>
      </c>
      <c r="P2" t="n">
        <v>137.31</v>
      </c>
      <c r="Q2" t="n">
        <v>198.14</v>
      </c>
      <c r="R2" t="n">
        <v>90.77</v>
      </c>
      <c r="S2" t="n">
        <v>21.27</v>
      </c>
      <c r="T2" t="n">
        <v>31572.85</v>
      </c>
      <c r="U2" t="n">
        <v>0.23</v>
      </c>
      <c r="V2" t="n">
        <v>0.61</v>
      </c>
      <c r="W2" t="n">
        <v>0.27</v>
      </c>
      <c r="X2" t="n">
        <v>2.03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6.732</v>
      </c>
      <c r="E3" t="n">
        <v>14.85</v>
      </c>
      <c r="F3" t="n">
        <v>9.380000000000001</v>
      </c>
      <c r="G3" t="n">
        <v>7.41</v>
      </c>
      <c r="H3" t="n">
        <v>0.11</v>
      </c>
      <c r="I3" t="n">
        <v>76</v>
      </c>
      <c r="J3" t="n">
        <v>195.16</v>
      </c>
      <c r="K3" t="n">
        <v>54.38</v>
      </c>
      <c r="L3" t="n">
        <v>1.25</v>
      </c>
      <c r="M3" t="n">
        <v>74</v>
      </c>
      <c r="N3" t="n">
        <v>39.53</v>
      </c>
      <c r="O3" t="n">
        <v>24303.87</v>
      </c>
      <c r="P3" t="n">
        <v>130.01</v>
      </c>
      <c r="Q3" t="n">
        <v>198.09</v>
      </c>
      <c r="R3" t="n">
        <v>74.93000000000001</v>
      </c>
      <c r="S3" t="n">
        <v>21.27</v>
      </c>
      <c r="T3" t="n">
        <v>23772.9</v>
      </c>
      <c r="U3" t="n">
        <v>0.28</v>
      </c>
      <c r="V3" t="n">
        <v>0.65</v>
      </c>
      <c r="W3" t="n">
        <v>0.23</v>
      </c>
      <c r="X3" t="n">
        <v>1.53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7.1636</v>
      </c>
      <c r="E4" t="n">
        <v>13.96</v>
      </c>
      <c r="F4" t="n">
        <v>9.07</v>
      </c>
      <c r="G4" t="n">
        <v>8.92</v>
      </c>
      <c r="H4" t="n">
        <v>0.14</v>
      </c>
      <c r="I4" t="n">
        <v>61</v>
      </c>
      <c r="J4" t="n">
        <v>195.55</v>
      </c>
      <c r="K4" t="n">
        <v>54.38</v>
      </c>
      <c r="L4" t="n">
        <v>1.5</v>
      </c>
      <c r="M4" t="n">
        <v>59</v>
      </c>
      <c r="N4" t="n">
        <v>39.67</v>
      </c>
      <c r="O4" t="n">
        <v>24351.61</v>
      </c>
      <c r="P4" t="n">
        <v>125.51</v>
      </c>
      <c r="Q4" t="n">
        <v>198.07</v>
      </c>
      <c r="R4" t="n">
        <v>65.11</v>
      </c>
      <c r="S4" t="n">
        <v>21.27</v>
      </c>
      <c r="T4" t="n">
        <v>18939.97</v>
      </c>
      <c r="U4" t="n">
        <v>0.33</v>
      </c>
      <c r="V4" t="n">
        <v>0.67</v>
      </c>
      <c r="W4" t="n">
        <v>0.21</v>
      </c>
      <c r="X4" t="n">
        <v>1.22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7.4454</v>
      </c>
      <c r="E5" t="n">
        <v>13.43</v>
      </c>
      <c r="F5" t="n">
        <v>8.890000000000001</v>
      </c>
      <c r="G5" t="n">
        <v>10.26</v>
      </c>
      <c r="H5" t="n">
        <v>0.16</v>
      </c>
      <c r="I5" t="n">
        <v>52</v>
      </c>
      <c r="J5" t="n">
        <v>195.93</v>
      </c>
      <c r="K5" t="n">
        <v>54.38</v>
      </c>
      <c r="L5" t="n">
        <v>1.75</v>
      </c>
      <c r="M5" t="n">
        <v>50</v>
      </c>
      <c r="N5" t="n">
        <v>39.81</v>
      </c>
      <c r="O5" t="n">
        <v>24399.39</v>
      </c>
      <c r="P5" t="n">
        <v>122.87</v>
      </c>
      <c r="Q5" t="n">
        <v>198.08</v>
      </c>
      <c r="R5" t="n">
        <v>59.69</v>
      </c>
      <c r="S5" t="n">
        <v>21.27</v>
      </c>
      <c r="T5" t="n">
        <v>16275.39</v>
      </c>
      <c r="U5" t="n">
        <v>0.36</v>
      </c>
      <c r="V5" t="n">
        <v>0.68</v>
      </c>
      <c r="W5" t="n">
        <v>0.19</v>
      </c>
      <c r="X5" t="n">
        <v>1.04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7.7341</v>
      </c>
      <c r="E6" t="n">
        <v>12.93</v>
      </c>
      <c r="F6" t="n">
        <v>8.699999999999999</v>
      </c>
      <c r="G6" t="n">
        <v>11.87</v>
      </c>
      <c r="H6" t="n">
        <v>0.18</v>
      </c>
      <c r="I6" t="n">
        <v>44</v>
      </c>
      <c r="J6" t="n">
        <v>196.32</v>
      </c>
      <c r="K6" t="n">
        <v>54.38</v>
      </c>
      <c r="L6" t="n">
        <v>2</v>
      </c>
      <c r="M6" t="n">
        <v>42</v>
      </c>
      <c r="N6" t="n">
        <v>39.95</v>
      </c>
      <c r="O6" t="n">
        <v>24447.22</v>
      </c>
      <c r="P6" t="n">
        <v>120.08</v>
      </c>
      <c r="Q6" t="n">
        <v>198.09</v>
      </c>
      <c r="R6" t="n">
        <v>53.68</v>
      </c>
      <c r="S6" t="n">
        <v>21.27</v>
      </c>
      <c r="T6" t="n">
        <v>13306.25</v>
      </c>
      <c r="U6" t="n">
        <v>0.4</v>
      </c>
      <c r="V6" t="n">
        <v>0.7</v>
      </c>
      <c r="W6" t="n">
        <v>0.18</v>
      </c>
      <c r="X6" t="n">
        <v>0.85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7.9267</v>
      </c>
      <c r="E7" t="n">
        <v>12.62</v>
      </c>
      <c r="F7" t="n">
        <v>8.58</v>
      </c>
      <c r="G7" t="n">
        <v>13.2</v>
      </c>
      <c r="H7" t="n">
        <v>0.2</v>
      </c>
      <c r="I7" t="n">
        <v>39</v>
      </c>
      <c r="J7" t="n">
        <v>196.71</v>
      </c>
      <c r="K7" t="n">
        <v>54.38</v>
      </c>
      <c r="L7" t="n">
        <v>2.25</v>
      </c>
      <c r="M7" t="n">
        <v>37</v>
      </c>
      <c r="N7" t="n">
        <v>40.08</v>
      </c>
      <c r="O7" t="n">
        <v>24495.09</v>
      </c>
      <c r="P7" t="n">
        <v>118.25</v>
      </c>
      <c r="Q7" t="n">
        <v>198.09</v>
      </c>
      <c r="R7" t="n">
        <v>49.82</v>
      </c>
      <c r="S7" t="n">
        <v>21.27</v>
      </c>
      <c r="T7" t="n">
        <v>11404.98</v>
      </c>
      <c r="U7" t="n">
        <v>0.43</v>
      </c>
      <c r="V7" t="n">
        <v>0.71</v>
      </c>
      <c r="W7" t="n">
        <v>0.17</v>
      </c>
      <c r="X7" t="n">
        <v>0.73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8.077199999999999</v>
      </c>
      <c r="E8" t="n">
        <v>12.38</v>
      </c>
      <c r="F8" t="n">
        <v>8.5</v>
      </c>
      <c r="G8" t="n">
        <v>14.58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116.97</v>
      </c>
      <c r="Q8" t="n">
        <v>198.11</v>
      </c>
      <c r="R8" t="n">
        <v>48.16</v>
      </c>
      <c r="S8" t="n">
        <v>21.27</v>
      </c>
      <c r="T8" t="n">
        <v>10590.71</v>
      </c>
      <c r="U8" t="n">
        <v>0.44</v>
      </c>
      <c r="V8" t="n">
        <v>0.71</v>
      </c>
      <c r="W8" t="n">
        <v>0.14</v>
      </c>
      <c r="X8" t="n">
        <v>0.65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8.150700000000001</v>
      </c>
      <c r="E9" t="n">
        <v>12.27</v>
      </c>
      <c r="F9" t="n">
        <v>8.51</v>
      </c>
      <c r="G9" t="n">
        <v>15.95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116.97</v>
      </c>
      <c r="Q9" t="n">
        <v>198.09</v>
      </c>
      <c r="R9" t="n">
        <v>47.79</v>
      </c>
      <c r="S9" t="n">
        <v>21.27</v>
      </c>
      <c r="T9" t="n">
        <v>10422.65</v>
      </c>
      <c r="U9" t="n">
        <v>0.45</v>
      </c>
      <c r="V9" t="n">
        <v>0.71</v>
      </c>
      <c r="W9" t="n">
        <v>0.16</v>
      </c>
      <c r="X9" t="n">
        <v>0.65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8.2799</v>
      </c>
      <c r="E10" t="n">
        <v>12.08</v>
      </c>
      <c r="F10" t="n">
        <v>8.43</v>
      </c>
      <c r="G10" t="n">
        <v>17.45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115.8</v>
      </c>
      <c r="Q10" t="n">
        <v>198.11</v>
      </c>
      <c r="R10" t="n">
        <v>45.43</v>
      </c>
      <c r="S10" t="n">
        <v>21.27</v>
      </c>
      <c r="T10" t="n">
        <v>9257.049999999999</v>
      </c>
      <c r="U10" t="n">
        <v>0.47</v>
      </c>
      <c r="V10" t="n">
        <v>0.72</v>
      </c>
      <c r="W10" t="n">
        <v>0.15</v>
      </c>
      <c r="X10" t="n">
        <v>0.58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8.367599999999999</v>
      </c>
      <c r="E11" t="n">
        <v>11.95</v>
      </c>
      <c r="F11" t="n">
        <v>8.380000000000001</v>
      </c>
      <c r="G11" t="n">
        <v>18.63</v>
      </c>
      <c r="H11" t="n">
        <v>0.29</v>
      </c>
      <c r="I11" t="n">
        <v>27</v>
      </c>
      <c r="J11" t="n">
        <v>198.27</v>
      </c>
      <c r="K11" t="n">
        <v>54.38</v>
      </c>
      <c r="L11" t="n">
        <v>3.25</v>
      </c>
      <c r="M11" t="n">
        <v>25</v>
      </c>
      <c r="N11" t="n">
        <v>40.64</v>
      </c>
      <c r="O11" t="n">
        <v>24687.06</v>
      </c>
      <c r="P11" t="n">
        <v>115</v>
      </c>
      <c r="Q11" t="n">
        <v>198.06</v>
      </c>
      <c r="R11" t="n">
        <v>43.95</v>
      </c>
      <c r="S11" t="n">
        <v>21.27</v>
      </c>
      <c r="T11" t="n">
        <v>8528.99</v>
      </c>
      <c r="U11" t="n">
        <v>0.48</v>
      </c>
      <c r="V11" t="n">
        <v>0.72</v>
      </c>
      <c r="W11" t="n">
        <v>0.15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8.453900000000001</v>
      </c>
      <c r="E12" t="n">
        <v>11.83</v>
      </c>
      <c r="F12" t="n">
        <v>8.34</v>
      </c>
      <c r="G12" t="n">
        <v>20.02</v>
      </c>
      <c r="H12" t="n">
        <v>0.31</v>
      </c>
      <c r="I12" t="n">
        <v>25</v>
      </c>
      <c r="J12" t="n">
        <v>198.66</v>
      </c>
      <c r="K12" t="n">
        <v>54.38</v>
      </c>
      <c r="L12" t="n">
        <v>3.5</v>
      </c>
      <c r="M12" t="n">
        <v>23</v>
      </c>
      <c r="N12" t="n">
        <v>40.78</v>
      </c>
      <c r="O12" t="n">
        <v>24735.17</v>
      </c>
      <c r="P12" t="n">
        <v>114.2</v>
      </c>
      <c r="Q12" t="n">
        <v>198.07</v>
      </c>
      <c r="R12" t="n">
        <v>42.48</v>
      </c>
      <c r="S12" t="n">
        <v>21.27</v>
      </c>
      <c r="T12" t="n">
        <v>7805.37</v>
      </c>
      <c r="U12" t="n">
        <v>0.5</v>
      </c>
      <c r="V12" t="n">
        <v>0.73</v>
      </c>
      <c r="W12" t="n">
        <v>0.15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8.535500000000001</v>
      </c>
      <c r="E13" t="n">
        <v>11.72</v>
      </c>
      <c r="F13" t="n">
        <v>8.300000000000001</v>
      </c>
      <c r="G13" t="n">
        <v>21.66</v>
      </c>
      <c r="H13" t="n">
        <v>0.33</v>
      </c>
      <c r="I13" t="n">
        <v>23</v>
      </c>
      <c r="J13" t="n">
        <v>199.05</v>
      </c>
      <c r="K13" t="n">
        <v>54.38</v>
      </c>
      <c r="L13" t="n">
        <v>3.75</v>
      </c>
      <c r="M13" t="n">
        <v>21</v>
      </c>
      <c r="N13" t="n">
        <v>40.92</v>
      </c>
      <c r="O13" t="n">
        <v>24783.33</v>
      </c>
      <c r="P13" t="n">
        <v>113.57</v>
      </c>
      <c r="Q13" t="n">
        <v>198.09</v>
      </c>
      <c r="R13" t="n">
        <v>41.39</v>
      </c>
      <c r="S13" t="n">
        <v>21.27</v>
      </c>
      <c r="T13" t="n">
        <v>7269.86</v>
      </c>
      <c r="U13" t="n">
        <v>0.51</v>
      </c>
      <c r="V13" t="n">
        <v>0.73</v>
      </c>
      <c r="W13" t="n">
        <v>0.14</v>
      </c>
      <c r="X13" t="n">
        <v>0.45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8.585100000000001</v>
      </c>
      <c r="E14" t="n">
        <v>11.65</v>
      </c>
      <c r="F14" t="n">
        <v>8.279999999999999</v>
      </c>
      <c r="G14" t="n">
        <v>22.57</v>
      </c>
      <c r="H14" t="n">
        <v>0.36</v>
      </c>
      <c r="I14" t="n">
        <v>22</v>
      </c>
      <c r="J14" t="n">
        <v>199.44</v>
      </c>
      <c r="K14" t="n">
        <v>54.38</v>
      </c>
      <c r="L14" t="n">
        <v>4</v>
      </c>
      <c r="M14" t="n">
        <v>20</v>
      </c>
      <c r="N14" t="n">
        <v>41.06</v>
      </c>
      <c r="O14" t="n">
        <v>24831.54</v>
      </c>
      <c r="P14" t="n">
        <v>113.12</v>
      </c>
      <c r="Q14" t="n">
        <v>198.05</v>
      </c>
      <c r="R14" t="n">
        <v>40.58</v>
      </c>
      <c r="S14" t="n">
        <v>21.27</v>
      </c>
      <c r="T14" t="n">
        <v>6869.87</v>
      </c>
      <c r="U14" t="n">
        <v>0.52</v>
      </c>
      <c r="V14" t="n">
        <v>0.73</v>
      </c>
      <c r="W14" t="n">
        <v>0.14</v>
      </c>
      <c r="X14" t="n">
        <v>0.42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8.679500000000001</v>
      </c>
      <c r="E15" t="n">
        <v>11.52</v>
      </c>
      <c r="F15" t="n">
        <v>8.23</v>
      </c>
      <c r="G15" t="n">
        <v>24.68</v>
      </c>
      <c r="H15" t="n">
        <v>0.38</v>
      </c>
      <c r="I15" t="n">
        <v>20</v>
      </c>
      <c r="J15" t="n">
        <v>199.83</v>
      </c>
      <c r="K15" t="n">
        <v>54.38</v>
      </c>
      <c r="L15" t="n">
        <v>4.25</v>
      </c>
      <c r="M15" t="n">
        <v>18</v>
      </c>
      <c r="N15" t="n">
        <v>41.2</v>
      </c>
      <c r="O15" t="n">
        <v>24879.79</v>
      </c>
      <c r="P15" t="n">
        <v>112.23</v>
      </c>
      <c r="Q15" t="n">
        <v>198.05</v>
      </c>
      <c r="R15" t="n">
        <v>38.88</v>
      </c>
      <c r="S15" t="n">
        <v>21.27</v>
      </c>
      <c r="T15" t="n">
        <v>6030.41</v>
      </c>
      <c r="U15" t="n">
        <v>0.55</v>
      </c>
      <c r="V15" t="n">
        <v>0.74</v>
      </c>
      <c r="W15" t="n">
        <v>0.14</v>
      </c>
      <c r="X15" t="n">
        <v>0.37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8.732799999999999</v>
      </c>
      <c r="E16" t="n">
        <v>11.45</v>
      </c>
      <c r="F16" t="n">
        <v>8.199999999999999</v>
      </c>
      <c r="G16" t="n">
        <v>25.88</v>
      </c>
      <c r="H16" t="n">
        <v>0.4</v>
      </c>
      <c r="I16" t="n">
        <v>19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111.61</v>
      </c>
      <c r="Q16" t="n">
        <v>198.05</v>
      </c>
      <c r="R16" t="n">
        <v>37.87</v>
      </c>
      <c r="S16" t="n">
        <v>21.27</v>
      </c>
      <c r="T16" t="n">
        <v>5526.9</v>
      </c>
      <c r="U16" t="n">
        <v>0.5600000000000001</v>
      </c>
      <c r="V16" t="n">
        <v>0.74</v>
      </c>
      <c r="W16" t="n">
        <v>0.14</v>
      </c>
      <c r="X16" t="n">
        <v>0.34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8.795299999999999</v>
      </c>
      <c r="E17" t="n">
        <v>11.37</v>
      </c>
      <c r="F17" t="n">
        <v>8.15</v>
      </c>
      <c r="G17" t="n">
        <v>27.18</v>
      </c>
      <c r="H17" t="n">
        <v>0.42</v>
      </c>
      <c r="I17" t="n">
        <v>18</v>
      </c>
      <c r="J17" t="n">
        <v>200.61</v>
      </c>
      <c r="K17" t="n">
        <v>54.38</v>
      </c>
      <c r="L17" t="n">
        <v>4.75</v>
      </c>
      <c r="M17" t="n">
        <v>16</v>
      </c>
      <c r="N17" t="n">
        <v>41.49</v>
      </c>
      <c r="O17" t="n">
        <v>24976.45</v>
      </c>
      <c r="P17" t="n">
        <v>110.97</v>
      </c>
      <c r="Q17" t="n">
        <v>198.05</v>
      </c>
      <c r="R17" t="n">
        <v>36.79</v>
      </c>
      <c r="S17" t="n">
        <v>21.27</v>
      </c>
      <c r="T17" t="n">
        <v>4990.84</v>
      </c>
      <c r="U17" t="n">
        <v>0.58</v>
      </c>
      <c r="V17" t="n">
        <v>0.74</v>
      </c>
      <c r="W17" t="n">
        <v>0.13</v>
      </c>
      <c r="X17" t="n">
        <v>0.3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8.788</v>
      </c>
      <c r="E18" t="n">
        <v>11.38</v>
      </c>
      <c r="F18" t="n">
        <v>8.199999999999999</v>
      </c>
      <c r="G18" t="n">
        <v>28.95</v>
      </c>
      <c r="H18" t="n">
        <v>0.44</v>
      </c>
      <c r="I18" t="n">
        <v>17</v>
      </c>
      <c r="J18" t="n">
        <v>201.01</v>
      </c>
      <c r="K18" t="n">
        <v>54.38</v>
      </c>
      <c r="L18" t="n">
        <v>5</v>
      </c>
      <c r="M18" t="n">
        <v>15</v>
      </c>
      <c r="N18" t="n">
        <v>41.63</v>
      </c>
      <c r="O18" t="n">
        <v>25024.84</v>
      </c>
      <c r="P18" t="n">
        <v>111.44</v>
      </c>
      <c r="Q18" t="n">
        <v>198.05</v>
      </c>
      <c r="R18" t="n">
        <v>38.22</v>
      </c>
      <c r="S18" t="n">
        <v>21.27</v>
      </c>
      <c r="T18" t="n">
        <v>5713.96</v>
      </c>
      <c r="U18" t="n">
        <v>0.5600000000000001</v>
      </c>
      <c r="V18" t="n">
        <v>0.74</v>
      </c>
      <c r="W18" t="n">
        <v>0.14</v>
      </c>
      <c r="X18" t="n">
        <v>0.35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8.7979</v>
      </c>
      <c r="E19" t="n">
        <v>11.37</v>
      </c>
      <c r="F19" t="n">
        <v>8.19</v>
      </c>
      <c r="G19" t="n">
        <v>28.9</v>
      </c>
      <c r="H19" t="n">
        <v>0.46</v>
      </c>
      <c r="I19" t="n">
        <v>17</v>
      </c>
      <c r="J19" t="n">
        <v>201.4</v>
      </c>
      <c r="K19" t="n">
        <v>54.38</v>
      </c>
      <c r="L19" t="n">
        <v>5.25</v>
      </c>
      <c r="M19" t="n">
        <v>15</v>
      </c>
      <c r="N19" t="n">
        <v>41.77</v>
      </c>
      <c r="O19" t="n">
        <v>25073.29</v>
      </c>
      <c r="P19" t="n">
        <v>111.16</v>
      </c>
      <c r="Q19" t="n">
        <v>198.05</v>
      </c>
      <c r="R19" t="n">
        <v>37.75</v>
      </c>
      <c r="S19" t="n">
        <v>21.27</v>
      </c>
      <c r="T19" t="n">
        <v>5478.81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8.16</v>
      </c>
      <c r="G20" t="n">
        <v>30.62</v>
      </c>
      <c r="H20" t="n">
        <v>0.48</v>
      </c>
      <c r="I20" t="n">
        <v>16</v>
      </c>
      <c r="J20" t="n">
        <v>201.79</v>
      </c>
      <c r="K20" t="n">
        <v>54.38</v>
      </c>
      <c r="L20" t="n">
        <v>5.5</v>
      </c>
      <c r="M20" t="n">
        <v>14</v>
      </c>
      <c r="N20" t="n">
        <v>41.92</v>
      </c>
      <c r="O20" t="n">
        <v>25121.79</v>
      </c>
      <c r="P20" t="n">
        <v>110.65</v>
      </c>
      <c r="Q20" t="n">
        <v>198.07</v>
      </c>
      <c r="R20" t="n">
        <v>37.11</v>
      </c>
      <c r="S20" t="n">
        <v>21.27</v>
      </c>
      <c r="T20" t="n">
        <v>5165.36</v>
      </c>
      <c r="U20" t="n">
        <v>0.57</v>
      </c>
      <c r="V20" t="n">
        <v>0.74</v>
      </c>
      <c r="W20" t="n">
        <v>0.13</v>
      </c>
      <c r="X20" t="n">
        <v>0.31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8.9003</v>
      </c>
      <c r="E21" t="n">
        <v>11.24</v>
      </c>
      <c r="F21" t="n">
        <v>8.140000000000001</v>
      </c>
      <c r="G21" t="n">
        <v>32.54</v>
      </c>
      <c r="H21" t="n">
        <v>0.51</v>
      </c>
      <c r="I21" t="n">
        <v>15</v>
      </c>
      <c r="J21" t="n">
        <v>202.19</v>
      </c>
      <c r="K21" t="n">
        <v>54.38</v>
      </c>
      <c r="L21" t="n">
        <v>5.75</v>
      </c>
      <c r="M21" t="n">
        <v>13</v>
      </c>
      <c r="N21" t="n">
        <v>42.06</v>
      </c>
      <c r="O21" t="n">
        <v>25170.34</v>
      </c>
      <c r="P21" t="n">
        <v>110.16</v>
      </c>
      <c r="Q21" t="n">
        <v>198.05</v>
      </c>
      <c r="R21" t="n">
        <v>36.08</v>
      </c>
      <c r="S21" t="n">
        <v>21.27</v>
      </c>
      <c r="T21" t="n">
        <v>4653.47</v>
      </c>
      <c r="U21" t="n">
        <v>0.59</v>
      </c>
      <c r="V21" t="n">
        <v>0.75</v>
      </c>
      <c r="W21" t="n">
        <v>0.13</v>
      </c>
      <c r="X21" t="n">
        <v>0.28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8.896100000000001</v>
      </c>
      <c r="E22" t="n">
        <v>11.24</v>
      </c>
      <c r="F22" t="n">
        <v>8.140000000000001</v>
      </c>
      <c r="G22" t="n">
        <v>32.56</v>
      </c>
      <c r="H22" t="n">
        <v>0.53</v>
      </c>
      <c r="I22" t="n">
        <v>15</v>
      </c>
      <c r="J22" t="n">
        <v>202.58</v>
      </c>
      <c r="K22" t="n">
        <v>54.38</v>
      </c>
      <c r="L22" t="n">
        <v>6</v>
      </c>
      <c r="M22" t="n">
        <v>13</v>
      </c>
      <c r="N22" t="n">
        <v>42.2</v>
      </c>
      <c r="O22" t="n">
        <v>25218.93</v>
      </c>
      <c r="P22" t="n">
        <v>110.05</v>
      </c>
      <c r="Q22" t="n">
        <v>198.05</v>
      </c>
      <c r="R22" t="n">
        <v>36.26</v>
      </c>
      <c r="S22" t="n">
        <v>21.27</v>
      </c>
      <c r="T22" t="n">
        <v>4745.27</v>
      </c>
      <c r="U22" t="n">
        <v>0.59</v>
      </c>
      <c r="V22" t="n">
        <v>0.75</v>
      </c>
      <c r="W22" t="n">
        <v>0.13</v>
      </c>
      <c r="X22" t="n">
        <v>0.29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8.946099999999999</v>
      </c>
      <c r="E23" t="n">
        <v>11.18</v>
      </c>
      <c r="F23" t="n">
        <v>8.119999999999999</v>
      </c>
      <c r="G23" t="n">
        <v>34.79</v>
      </c>
      <c r="H23" t="n">
        <v>0.55</v>
      </c>
      <c r="I23" t="n">
        <v>14</v>
      </c>
      <c r="J23" t="n">
        <v>202.98</v>
      </c>
      <c r="K23" t="n">
        <v>54.38</v>
      </c>
      <c r="L23" t="n">
        <v>6.25</v>
      </c>
      <c r="M23" t="n">
        <v>12</v>
      </c>
      <c r="N23" t="n">
        <v>42.35</v>
      </c>
      <c r="O23" t="n">
        <v>25267.7</v>
      </c>
      <c r="P23" t="n">
        <v>109.76</v>
      </c>
      <c r="Q23" t="n">
        <v>198.05</v>
      </c>
      <c r="R23" t="n">
        <v>35.55</v>
      </c>
      <c r="S23" t="n">
        <v>21.27</v>
      </c>
      <c r="T23" t="n">
        <v>4393.25</v>
      </c>
      <c r="U23" t="n">
        <v>0.6</v>
      </c>
      <c r="V23" t="n">
        <v>0.75</v>
      </c>
      <c r="W23" t="n">
        <v>0.13</v>
      </c>
      <c r="X23" t="n">
        <v>0.26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8.944800000000001</v>
      </c>
      <c r="E24" t="n">
        <v>11.18</v>
      </c>
      <c r="F24" t="n">
        <v>8.119999999999999</v>
      </c>
      <c r="G24" t="n">
        <v>34.79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109.54</v>
      </c>
      <c r="Q24" t="n">
        <v>198.07</v>
      </c>
      <c r="R24" t="n">
        <v>35.6</v>
      </c>
      <c r="S24" t="n">
        <v>21.27</v>
      </c>
      <c r="T24" t="n">
        <v>4418.31</v>
      </c>
      <c r="U24" t="n">
        <v>0.6</v>
      </c>
      <c r="V24" t="n">
        <v>0.75</v>
      </c>
      <c r="W24" t="n">
        <v>0.13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9.016500000000001</v>
      </c>
      <c r="E25" t="n">
        <v>11.09</v>
      </c>
      <c r="F25" t="n">
        <v>8.07</v>
      </c>
      <c r="G25" t="n">
        <v>37.24</v>
      </c>
      <c r="H25" t="n">
        <v>0.59</v>
      </c>
      <c r="I25" t="n">
        <v>13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108.7</v>
      </c>
      <c r="Q25" t="n">
        <v>198.05</v>
      </c>
      <c r="R25" t="n">
        <v>33.78</v>
      </c>
      <c r="S25" t="n">
        <v>21.27</v>
      </c>
      <c r="T25" t="n">
        <v>3513.03</v>
      </c>
      <c r="U25" t="n">
        <v>0.63</v>
      </c>
      <c r="V25" t="n">
        <v>0.75</v>
      </c>
      <c r="W25" t="n">
        <v>0.13</v>
      </c>
      <c r="X25" t="n">
        <v>0.22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8.998200000000001</v>
      </c>
      <c r="E26" t="n">
        <v>11.11</v>
      </c>
      <c r="F26" t="n">
        <v>8.09</v>
      </c>
      <c r="G26" t="n">
        <v>37.34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108.77</v>
      </c>
      <c r="Q26" t="n">
        <v>198.05</v>
      </c>
      <c r="R26" t="n">
        <v>34.91</v>
      </c>
      <c r="S26" t="n">
        <v>21.27</v>
      </c>
      <c r="T26" t="n">
        <v>4076.54</v>
      </c>
      <c r="U26" t="n">
        <v>0.61</v>
      </c>
      <c r="V26" t="n">
        <v>0.75</v>
      </c>
      <c r="W26" t="n">
        <v>0.12</v>
      </c>
      <c r="X26" t="n">
        <v>0.24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9.039300000000001</v>
      </c>
      <c r="E27" t="n">
        <v>11.06</v>
      </c>
      <c r="F27" t="n">
        <v>8.08</v>
      </c>
      <c r="G27" t="n">
        <v>40.4</v>
      </c>
      <c r="H27" t="n">
        <v>0.63</v>
      </c>
      <c r="I27" t="n">
        <v>12</v>
      </c>
      <c r="J27" t="n">
        <v>204.56</v>
      </c>
      <c r="K27" t="n">
        <v>54.38</v>
      </c>
      <c r="L27" t="n">
        <v>7.25</v>
      </c>
      <c r="M27" t="n">
        <v>10</v>
      </c>
      <c r="N27" t="n">
        <v>42.93</v>
      </c>
      <c r="O27" t="n">
        <v>25462.78</v>
      </c>
      <c r="P27" t="n">
        <v>108.53</v>
      </c>
      <c r="Q27" t="n">
        <v>198.05</v>
      </c>
      <c r="R27" t="n">
        <v>34.42</v>
      </c>
      <c r="S27" t="n">
        <v>21.27</v>
      </c>
      <c r="T27" t="n">
        <v>3838.51</v>
      </c>
      <c r="U27" t="n">
        <v>0.62</v>
      </c>
      <c r="V27" t="n">
        <v>0.75</v>
      </c>
      <c r="W27" t="n">
        <v>0.13</v>
      </c>
      <c r="X27" t="n">
        <v>0.23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9.034599999999999</v>
      </c>
      <c r="E28" t="n">
        <v>11.07</v>
      </c>
      <c r="F28" t="n">
        <v>8.09</v>
      </c>
      <c r="G28" t="n">
        <v>40.43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108.62</v>
      </c>
      <c r="Q28" t="n">
        <v>198.05</v>
      </c>
      <c r="R28" t="n">
        <v>34.53</v>
      </c>
      <c r="S28" t="n">
        <v>21.27</v>
      </c>
      <c r="T28" t="n">
        <v>3891.97</v>
      </c>
      <c r="U28" t="n">
        <v>0.62</v>
      </c>
      <c r="V28" t="n">
        <v>0.75</v>
      </c>
      <c r="W28" t="n">
        <v>0.13</v>
      </c>
      <c r="X28" t="n">
        <v>0.23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8.050000000000001</v>
      </c>
      <c r="G29" t="n">
        <v>43.93</v>
      </c>
      <c r="H29" t="n">
        <v>0.67</v>
      </c>
      <c r="I29" t="n">
        <v>11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107.85</v>
      </c>
      <c r="Q29" t="n">
        <v>198.05</v>
      </c>
      <c r="R29" t="n">
        <v>33.59</v>
      </c>
      <c r="S29" t="n">
        <v>21.27</v>
      </c>
      <c r="T29" t="n">
        <v>3426.49</v>
      </c>
      <c r="U29" t="n">
        <v>0.63</v>
      </c>
      <c r="V29" t="n">
        <v>0.75</v>
      </c>
      <c r="W29" t="n">
        <v>0.13</v>
      </c>
      <c r="X29" t="n">
        <v>0.2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9.082000000000001</v>
      </c>
      <c r="E30" t="n">
        <v>11.01</v>
      </c>
      <c r="F30" t="n">
        <v>8.07</v>
      </c>
      <c r="G30" t="n">
        <v>44</v>
      </c>
      <c r="H30" t="n">
        <v>0.6899999999999999</v>
      </c>
      <c r="I30" t="n">
        <v>11</v>
      </c>
      <c r="J30" t="n">
        <v>205.75</v>
      </c>
      <c r="K30" t="n">
        <v>54.38</v>
      </c>
      <c r="L30" t="n">
        <v>8</v>
      </c>
      <c r="M30" t="n">
        <v>9</v>
      </c>
      <c r="N30" t="n">
        <v>43.37</v>
      </c>
      <c r="O30" t="n">
        <v>25609.61</v>
      </c>
      <c r="P30" t="n">
        <v>107.95</v>
      </c>
      <c r="Q30" t="n">
        <v>198.06</v>
      </c>
      <c r="R30" t="n">
        <v>33.98</v>
      </c>
      <c r="S30" t="n">
        <v>21.27</v>
      </c>
      <c r="T30" t="n">
        <v>3623.67</v>
      </c>
      <c r="U30" t="n">
        <v>0.63</v>
      </c>
      <c r="V30" t="n">
        <v>0.75</v>
      </c>
      <c r="W30" t="n">
        <v>0.13</v>
      </c>
      <c r="X30" t="n">
        <v>0.21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9.0875</v>
      </c>
      <c r="E31" t="n">
        <v>11</v>
      </c>
      <c r="F31" t="n">
        <v>8.06</v>
      </c>
      <c r="G31" t="n">
        <v>43.96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107.77</v>
      </c>
      <c r="Q31" t="n">
        <v>198.05</v>
      </c>
      <c r="R31" t="n">
        <v>33.72</v>
      </c>
      <c r="S31" t="n">
        <v>21.27</v>
      </c>
      <c r="T31" t="n">
        <v>3492.7</v>
      </c>
      <c r="U31" t="n">
        <v>0.63</v>
      </c>
      <c r="V31" t="n">
        <v>0.75</v>
      </c>
      <c r="W31" t="n">
        <v>0.13</v>
      </c>
      <c r="X31" t="n">
        <v>0.21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9.0868</v>
      </c>
      <c r="E32" t="n">
        <v>11</v>
      </c>
      <c r="F32" t="n">
        <v>8.06</v>
      </c>
      <c r="G32" t="n">
        <v>43.97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107.69</v>
      </c>
      <c r="Q32" t="n">
        <v>198.05</v>
      </c>
      <c r="R32" t="n">
        <v>33.8</v>
      </c>
      <c r="S32" t="n">
        <v>21.27</v>
      </c>
      <c r="T32" t="n">
        <v>3535.06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9.1463</v>
      </c>
      <c r="E33" t="n">
        <v>10.93</v>
      </c>
      <c r="F33" t="n">
        <v>8.029999999999999</v>
      </c>
      <c r="G33" t="n">
        <v>48.17</v>
      </c>
      <c r="H33" t="n">
        <v>0.75</v>
      </c>
      <c r="I33" t="n">
        <v>10</v>
      </c>
      <c r="J33" t="n">
        <v>206.94</v>
      </c>
      <c r="K33" t="n">
        <v>54.38</v>
      </c>
      <c r="L33" t="n">
        <v>8.75</v>
      </c>
      <c r="M33" t="n">
        <v>8</v>
      </c>
      <c r="N33" t="n">
        <v>43.81</v>
      </c>
      <c r="O33" t="n">
        <v>25756.9</v>
      </c>
      <c r="P33" t="n">
        <v>107.28</v>
      </c>
      <c r="Q33" t="n">
        <v>198.06</v>
      </c>
      <c r="R33" t="n">
        <v>32.65</v>
      </c>
      <c r="S33" t="n">
        <v>21.27</v>
      </c>
      <c r="T33" t="n">
        <v>2961.78</v>
      </c>
      <c r="U33" t="n">
        <v>0.65</v>
      </c>
      <c r="V33" t="n">
        <v>0.76</v>
      </c>
      <c r="W33" t="n">
        <v>0.13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9.1767</v>
      </c>
      <c r="E34" t="n">
        <v>10.9</v>
      </c>
      <c r="F34" t="n">
        <v>7.99</v>
      </c>
      <c r="G34" t="n">
        <v>47.95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106.72</v>
      </c>
      <c r="Q34" t="n">
        <v>198.05</v>
      </c>
      <c r="R34" t="n">
        <v>31.43</v>
      </c>
      <c r="S34" t="n">
        <v>21.27</v>
      </c>
      <c r="T34" t="n">
        <v>2354.95</v>
      </c>
      <c r="U34" t="n">
        <v>0.68</v>
      </c>
      <c r="V34" t="n">
        <v>0.76</v>
      </c>
      <c r="W34" t="n">
        <v>0.12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9.125</v>
      </c>
      <c r="E35" t="n">
        <v>10.96</v>
      </c>
      <c r="F35" t="n">
        <v>8.050000000000001</v>
      </c>
      <c r="G35" t="n">
        <v>48.32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107.31</v>
      </c>
      <c r="Q35" t="n">
        <v>198.05</v>
      </c>
      <c r="R35" t="n">
        <v>33.78</v>
      </c>
      <c r="S35" t="n">
        <v>21.27</v>
      </c>
      <c r="T35" t="n">
        <v>3527.59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9.1294</v>
      </c>
      <c r="E36" t="n">
        <v>10.95</v>
      </c>
      <c r="F36" t="n">
        <v>8.050000000000001</v>
      </c>
      <c r="G36" t="n">
        <v>48.29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106.81</v>
      </c>
      <c r="Q36" t="n">
        <v>198.05</v>
      </c>
      <c r="R36" t="n">
        <v>33.52</v>
      </c>
      <c r="S36" t="n">
        <v>21.27</v>
      </c>
      <c r="T36" t="n">
        <v>3399.3</v>
      </c>
      <c r="U36" t="n">
        <v>0.63</v>
      </c>
      <c r="V36" t="n">
        <v>0.75</v>
      </c>
      <c r="W36" t="n">
        <v>0.12</v>
      </c>
      <c r="X36" t="n">
        <v>0.2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9.194000000000001</v>
      </c>
      <c r="E37" t="n">
        <v>10.88</v>
      </c>
      <c r="F37" t="n">
        <v>8.01</v>
      </c>
      <c r="G37" t="n">
        <v>53.4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106.22</v>
      </c>
      <c r="Q37" t="n">
        <v>198.05</v>
      </c>
      <c r="R37" t="n">
        <v>32.15</v>
      </c>
      <c r="S37" t="n">
        <v>21.27</v>
      </c>
      <c r="T37" t="n">
        <v>2715.95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9.186999999999999</v>
      </c>
      <c r="E38" t="n">
        <v>10.88</v>
      </c>
      <c r="F38" t="n">
        <v>8.02</v>
      </c>
      <c r="G38" t="n">
        <v>53.46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106.5</v>
      </c>
      <c r="Q38" t="n">
        <v>198.08</v>
      </c>
      <c r="R38" t="n">
        <v>32.36</v>
      </c>
      <c r="S38" t="n">
        <v>21.27</v>
      </c>
      <c r="T38" t="n">
        <v>2821.62</v>
      </c>
      <c r="U38" t="n">
        <v>0.66</v>
      </c>
      <c r="V38" t="n">
        <v>0.76</v>
      </c>
      <c r="W38" t="n">
        <v>0.12</v>
      </c>
      <c r="X38" t="n">
        <v>0.16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9.190899999999999</v>
      </c>
      <c r="E39" t="n">
        <v>10.88</v>
      </c>
      <c r="F39" t="n">
        <v>8.01</v>
      </c>
      <c r="G39" t="n">
        <v>53.42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106.33</v>
      </c>
      <c r="Q39" t="n">
        <v>198.05</v>
      </c>
      <c r="R39" t="n">
        <v>32.23</v>
      </c>
      <c r="S39" t="n">
        <v>21.27</v>
      </c>
      <c r="T39" t="n">
        <v>2760.18</v>
      </c>
      <c r="U39" t="n">
        <v>0.66</v>
      </c>
      <c r="V39" t="n">
        <v>0.76</v>
      </c>
      <c r="W39" t="n">
        <v>0.12</v>
      </c>
      <c r="X39" t="n">
        <v>0.16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9.187200000000001</v>
      </c>
      <c r="E40" t="n">
        <v>10.88</v>
      </c>
      <c r="F40" t="n">
        <v>8.02</v>
      </c>
      <c r="G40" t="n">
        <v>53.45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106</v>
      </c>
      <c r="Q40" t="n">
        <v>198.05</v>
      </c>
      <c r="R40" t="n">
        <v>32.44</v>
      </c>
      <c r="S40" t="n">
        <v>21.27</v>
      </c>
      <c r="T40" t="n">
        <v>2860.61</v>
      </c>
      <c r="U40" t="n">
        <v>0.66</v>
      </c>
      <c r="V40" t="n">
        <v>0.76</v>
      </c>
      <c r="W40" t="n">
        <v>0.12</v>
      </c>
      <c r="X40" t="n">
        <v>0.17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9.184100000000001</v>
      </c>
      <c r="E41" t="n">
        <v>10.89</v>
      </c>
      <c r="F41" t="n">
        <v>8.02</v>
      </c>
      <c r="G41" t="n">
        <v>53.48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105.72</v>
      </c>
      <c r="Q41" t="n">
        <v>198.05</v>
      </c>
      <c r="R41" t="n">
        <v>32.56</v>
      </c>
      <c r="S41" t="n">
        <v>21.27</v>
      </c>
      <c r="T41" t="n">
        <v>2924.65</v>
      </c>
      <c r="U41" t="n">
        <v>0.65</v>
      </c>
      <c r="V41" t="n">
        <v>0.76</v>
      </c>
      <c r="W41" t="n">
        <v>0.12</v>
      </c>
      <c r="X41" t="n">
        <v>0.17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9.2555</v>
      </c>
      <c r="E42" t="n">
        <v>10.8</v>
      </c>
      <c r="F42" t="n">
        <v>7.98</v>
      </c>
      <c r="G42" t="n">
        <v>59.83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105.36</v>
      </c>
      <c r="Q42" t="n">
        <v>198.05</v>
      </c>
      <c r="R42" t="n">
        <v>30.94</v>
      </c>
      <c r="S42" t="n">
        <v>21.27</v>
      </c>
      <c r="T42" t="n">
        <v>2119.35</v>
      </c>
      <c r="U42" t="n">
        <v>0.6899999999999999</v>
      </c>
      <c r="V42" t="n">
        <v>0.76</v>
      </c>
      <c r="W42" t="n">
        <v>0.12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9.254</v>
      </c>
      <c r="E43" t="n">
        <v>10.81</v>
      </c>
      <c r="F43" t="n">
        <v>7.98</v>
      </c>
      <c r="G43" t="n">
        <v>59.84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105.22</v>
      </c>
      <c r="Q43" t="n">
        <v>198.05</v>
      </c>
      <c r="R43" t="n">
        <v>31.16</v>
      </c>
      <c r="S43" t="n">
        <v>21.27</v>
      </c>
      <c r="T43" t="n">
        <v>2227.96</v>
      </c>
      <c r="U43" t="n">
        <v>0.68</v>
      </c>
      <c r="V43" t="n">
        <v>0.76</v>
      </c>
      <c r="W43" t="n">
        <v>0.12</v>
      </c>
      <c r="X43" t="n">
        <v>0.13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9.2338</v>
      </c>
      <c r="E44" t="n">
        <v>10.83</v>
      </c>
      <c r="F44" t="n">
        <v>8</v>
      </c>
      <c r="G44" t="n">
        <v>60.01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105.45</v>
      </c>
      <c r="Q44" t="n">
        <v>198.06</v>
      </c>
      <c r="R44" t="n">
        <v>31.95</v>
      </c>
      <c r="S44" t="n">
        <v>21.27</v>
      </c>
      <c r="T44" t="n">
        <v>2622.87</v>
      </c>
      <c r="U44" t="n">
        <v>0.67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9.230499999999999</v>
      </c>
      <c r="E45" t="n">
        <v>10.83</v>
      </c>
      <c r="F45" t="n">
        <v>8.01</v>
      </c>
      <c r="G45" t="n">
        <v>60.04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105.44</v>
      </c>
      <c r="Q45" t="n">
        <v>198.05</v>
      </c>
      <c r="R45" t="n">
        <v>32.05</v>
      </c>
      <c r="S45" t="n">
        <v>21.27</v>
      </c>
      <c r="T45" t="n">
        <v>2674.36</v>
      </c>
      <c r="U45" t="n">
        <v>0.66</v>
      </c>
      <c r="V45" t="n">
        <v>0.76</v>
      </c>
      <c r="W45" t="n">
        <v>0.12</v>
      </c>
      <c r="X45" t="n">
        <v>0.15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9.2376</v>
      </c>
      <c r="E46" t="n">
        <v>10.83</v>
      </c>
      <c r="F46" t="n">
        <v>8</v>
      </c>
      <c r="G46" t="n">
        <v>59.98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104.89</v>
      </c>
      <c r="Q46" t="n">
        <v>198.05</v>
      </c>
      <c r="R46" t="n">
        <v>31.83</v>
      </c>
      <c r="S46" t="n">
        <v>21.27</v>
      </c>
      <c r="T46" t="n">
        <v>2563.16</v>
      </c>
      <c r="U46" t="n">
        <v>0.67</v>
      </c>
      <c r="V46" t="n">
        <v>0.76</v>
      </c>
      <c r="W46" t="n">
        <v>0.12</v>
      </c>
      <c r="X46" t="n">
        <v>0.14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9.232900000000001</v>
      </c>
      <c r="E47" t="n">
        <v>10.83</v>
      </c>
      <c r="F47" t="n">
        <v>8</v>
      </c>
      <c r="G47" t="n">
        <v>60.02</v>
      </c>
      <c r="H47" t="n">
        <v>1.02</v>
      </c>
      <c r="I47" t="n">
        <v>8</v>
      </c>
      <c r="J47" t="n">
        <v>212.56</v>
      </c>
      <c r="K47" t="n">
        <v>54.38</v>
      </c>
      <c r="L47" t="n">
        <v>12.25</v>
      </c>
      <c r="M47" t="n">
        <v>6</v>
      </c>
      <c r="N47" t="n">
        <v>45.94</v>
      </c>
      <c r="O47" t="n">
        <v>26450.38</v>
      </c>
      <c r="P47" t="n">
        <v>104.76</v>
      </c>
      <c r="Q47" t="n">
        <v>198.05</v>
      </c>
      <c r="R47" t="n">
        <v>31.96</v>
      </c>
      <c r="S47" t="n">
        <v>21.27</v>
      </c>
      <c r="T47" t="n">
        <v>2629.95</v>
      </c>
      <c r="U47" t="n">
        <v>0.67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9.296099999999999</v>
      </c>
      <c r="E48" t="n">
        <v>10.76</v>
      </c>
      <c r="F48" t="n">
        <v>7.97</v>
      </c>
      <c r="G48" t="n">
        <v>68.3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103.95</v>
      </c>
      <c r="Q48" t="n">
        <v>198.05</v>
      </c>
      <c r="R48" t="n">
        <v>30.85</v>
      </c>
      <c r="S48" t="n">
        <v>21.27</v>
      </c>
      <c r="T48" t="n">
        <v>2079.1</v>
      </c>
      <c r="U48" t="n">
        <v>0.6899999999999999</v>
      </c>
      <c r="V48" t="n">
        <v>0.76</v>
      </c>
      <c r="W48" t="n">
        <v>0.12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9.2958</v>
      </c>
      <c r="E49" t="n">
        <v>10.76</v>
      </c>
      <c r="F49" t="n">
        <v>7.97</v>
      </c>
      <c r="G49" t="n">
        <v>68.3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104.1</v>
      </c>
      <c r="Q49" t="n">
        <v>198.05</v>
      </c>
      <c r="R49" t="n">
        <v>30.84</v>
      </c>
      <c r="S49" t="n">
        <v>21.27</v>
      </c>
      <c r="T49" t="n">
        <v>2070.63</v>
      </c>
      <c r="U49" t="n">
        <v>0.6899999999999999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9.3035</v>
      </c>
      <c r="E50" t="n">
        <v>10.75</v>
      </c>
      <c r="F50" t="n">
        <v>7.96</v>
      </c>
      <c r="G50" t="n">
        <v>68.23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103.9</v>
      </c>
      <c r="Q50" t="n">
        <v>198.07</v>
      </c>
      <c r="R50" t="n">
        <v>30.4</v>
      </c>
      <c r="S50" t="n">
        <v>21.27</v>
      </c>
      <c r="T50" t="n">
        <v>1850.56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9.307399999999999</v>
      </c>
      <c r="E51" t="n">
        <v>10.74</v>
      </c>
      <c r="F51" t="n">
        <v>7.96</v>
      </c>
      <c r="G51" t="n">
        <v>68.19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103.83</v>
      </c>
      <c r="Q51" t="n">
        <v>198.05</v>
      </c>
      <c r="R51" t="n">
        <v>30.48</v>
      </c>
      <c r="S51" t="n">
        <v>21.27</v>
      </c>
      <c r="T51" t="n">
        <v>1892.07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9.2781</v>
      </c>
      <c r="E52" t="n">
        <v>10.78</v>
      </c>
      <c r="F52" t="n">
        <v>7.99</v>
      </c>
      <c r="G52" t="n">
        <v>68.48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104.3</v>
      </c>
      <c r="Q52" t="n">
        <v>198.05</v>
      </c>
      <c r="R52" t="n">
        <v>31.61</v>
      </c>
      <c r="S52" t="n">
        <v>21.27</v>
      </c>
      <c r="T52" t="n">
        <v>2457.94</v>
      </c>
      <c r="U52" t="n">
        <v>0.67</v>
      </c>
      <c r="V52" t="n">
        <v>0.76</v>
      </c>
      <c r="W52" t="n">
        <v>0.12</v>
      </c>
      <c r="X52" t="n">
        <v>0.14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9.2889</v>
      </c>
      <c r="E53" t="n">
        <v>10.77</v>
      </c>
      <c r="F53" t="n">
        <v>7.98</v>
      </c>
      <c r="G53" t="n">
        <v>68.37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103.8</v>
      </c>
      <c r="Q53" t="n">
        <v>198.05</v>
      </c>
      <c r="R53" t="n">
        <v>31.14</v>
      </c>
      <c r="S53" t="n">
        <v>21.27</v>
      </c>
      <c r="T53" t="n">
        <v>2224.34</v>
      </c>
      <c r="U53" t="n">
        <v>0.68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9.285299999999999</v>
      </c>
      <c r="E54" t="n">
        <v>10.77</v>
      </c>
      <c r="F54" t="n">
        <v>7.98</v>
      </c>
      <c r="G54" t="n">
        <v>68.41</v>
      </c>
      <c r="H54" t="n">
        <v>1.15</v>
      </c>
      <c r="I54" t="n">
        <v>7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103.62</v>
      </c>
      <c r="Q54" t="n">
        <v>198.05</v>
      </c>
      <c r="R54" t="n">
        <v>31.23</v>
      </c>
      <c r="S54" t="n">
        <v>21.27</v>
      </c>
      <c r="T54" t="n">
        <v>2266.43</v>
      </c>
      <c r="U54" t="n">
        <v>0.68</v>
      </c>
      <c r="V54" t="n">
        <v>0.76</v>
      </c>
      <c r="W54" t="n">
        <v>0.12</v>
      </c>
      <c r="X54" t="n">
        <v>0.13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9.283099999999999</v>
      </c>
      <c r="E55" t="n">
        <v>10.77</v>
      </c>
      <c r="F55" t="n">
        <v>7.98</v>
      </c>
      <c r="G55" t="n">
        <v>68.43000000000001</v>
      </c>
      <c r="H55" t="n">
        <v>1.17</v>
      </c>
      <c r="I55" t="n">
        <v>7</v>
      </c>
      <c r="J55" t="n">
        <v>215.82</v>
      </c>
      <c r="K55" t="n">
        <v>54.38</v>
      </c>
      <c r="L55" t="n">
        <v>14.25</v>
      </c>
      <c r="M55" t="n">
        <v>5</v>
      </c>
      <c r="N55" t="n">
        <v>47.19</v>
      </c>
      <c r="O55" t="n">
        <v>26851.31</v>
      </c>
      <c r="P55" t="n">
        <v>103.52</v>
      </c>
      <c r="Q55" t="n">
        <v>198.05</v>
      </c>
      <c r="R55" t="n">
        <v>31.39</v>
      </c>
      <c r="S55" t="n">
        <v>21.27</v>
      </c>
      <c r="T55" t="n">
        <v>2348.38</v>
      </c>
      <c r="U55" t="n">
        <v>0.68</v>
      </c>
      <c r="V55" t="n">
        <v>0.76</v>
      </c>
      <c r="W55" t="n">
        <v>0.12</v>
      </c>
      <c r="X55" t="n">
        <v>0.13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9.2879</v>
      </c>
      <c r="E56" t="n">
        <v>10.77</v>
      </c>
      <c r="F56" t="n">
        <v>7.98</v>
      </c>
      <c r="G56" t="n">
        <v>68.38</v>
      </c>
      <c r="H56" t="n">
        <v>1.19</v>
      </c>
      <c r="I56" t="n">
        <v>7</v>
      </c>
      <c r="J56" t="n">
        <v>216.22</v>
      </c>
      <c r="K56" t="n">
        <v>54.38</v>
      </c>
      <c r="L56" t="n">
        <v>14.5</v>
      </c>
      <c r="M56" t="n">
        <v>5</v>
      </c>
      <c r="N56" t="n">
        <v>47.35</v>
      </c>
      <c r="O56" t="n">
        <v>26901.66</v>
      </c>
      <c r="P56" t="n">
        <v>103.14</v>
      </c>
      <c r="Q56" t="n">
        <v>198.05</v>
      </c>
      <c r="R56" t="n">
        <v>31.19</v>
      </c>
      <c r="S56" t="n">
        <v>21.27</v>
      </c>
      <c r="T56" t="n">
        <v>2249.81</v>
      </c>
      <c r="U56" t="n">
        <v>0.68</v>
      </c>
      <c r="V56" t="n">
        <v>0.76</v>
      </c>
      <c r="W56" t="n">
        <v>0.12</v>
      </c>
      <c r="X56" t="n">
        <v>0.12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9.344799999999999</v>
      </c>
      <c r="E57" t="n">
        <v>10.7</v>
      </c>
      <c r="F57" t="n">
        <v>7.95</v>
      </c>
      <c r="G57" t="n">
        <v>79.51000000000001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102.36</v>
      </c>
      <c r="Q57" t="n">
        <v>198.05</v>
      </c>
      <c r="R57" t="n">
        <v>30.31</v>
      </c>
      <c r="S57" t="n">
        <v>21.27</v>
      </c>
      <c r="T57" t="n">
        <v>1812.97</v>
      </c>
      <c r="U57" t="n">
        <v>0.7</v>
      </c>
      <c r="V57" t="n">
        <v>0.76</v>
      </c>
      <c r="W57" t="n">
        <v>0.12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9.3596</v>
      </c>
      <c r="E58" t="n">
        <v>10.68</v>
      </c>
      <c r="F58" t="n">
        <v>7.93</v>
      </c>
      <c r="G58" t="n">
        <v>79.34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102.12</v>
      </c>
      <c r="Q58" t="n">
        <v>198.05</v>
      </c>
      <c r="R58" t="n">
        <v>29.59</v>
      </c>
      <c r="S58" t="n">
        <v>21.27</v>
      </c>
      <c r="T58" t="n">
        <v>1454.46</v>
      </c>
      <c r="U58" t="n">
        <v>0.72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9.3565</v>
      </c>
      <c r="E59" t="n">
        <v>10.69</v>
      </c>
      <c r="F59" t="n">
        <v>7.94</v>
      </c>
      <c r="G59" t="n">
        <v>79.38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102.31</v>
      </c>
      <c r="Q59" t="n">
        <v>198.05</v>
      </c>
      <c r="R59" t="n">
        <v>29.91</v>
      </c>
      <c r="S59" t="n">
        <v>21.27</v>
      </c>
      <c r="T59" t="n">
        <v>1611.79</v>
      </c>
      <c r="U59" t="n">
        <v>0.71</v>
      </c>
      <c r="V59" t="n">
        <v>0.76</v>
      </c>
      <c r="W59" t="n">
        <v>0.12</v>
      </c>
      <c r="X59" t="n">
        <v>0.09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9.3339</v>
      </c>
      <c r="E60" t="n">
        <v>10.71</v>
      </c>
      <c r="F60" t="n">
        <v>7.96</v>
      </c>
      <c r="G60" t="n">
        <v>79.64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4</v>
      </c>
      <c r="N60" t="n">
        <v>47.98</v>
      </c>
      <c r="O60" t="n">
        <v>27103.65</v>
      </c>
      <c r="P60" t="n">
        <v>102.69</v>
      </c>
      <c r="Q60" t="n">
        <v>198.05</v>
      </c>
      <c r="R60" t="n">
        <v>30.74</v>
      </c>
      <c r="S60" t="n">
        <v>21.27</v>
      </c>
      <c r="T60" t="n">
        <v>2028.81</v>
      </c>
      <c r="U60" t="n">
        <v>0.6899999999999999</v>
      </c>
      <c r="V60" t="n">
        <v>0.76</v>
      </c>
      <c r="W60" t="n">
        <v>0.12</v>
      </c>
      <c r="X60" t="n">
        <v>0.11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9.3436</v>
      </c>
      <c r="E61" t="n">
        <v>10.7</v>
      </c>
      <c r="F61" t="n">
        <v>7.95</v>
      </c>
      <c r="G61" t="n">
        <v>79.53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4</v>
      </c>
      <c r="N61" t="n">
        <v>48.15</v>
      </c>
      <c r="O61" t="n">
        <v>27154.29</v>
      </c>
      <c r="P61" t="n">
        <v>102.58</v>
      </c>
      <c r="Q61" t="n">
        <v>198.06</v>
      </c>
      <c r="R61" t="n">
        <v>30.35</v>
      </c>
      <c r="S61" t="n">
        <v>21.27</v>
      </c>
      <c r="T61" t="n">
        <v>1834.37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9.334199999999999</v>
      </c>
      <c r="E62" t="n">
        <v>10.71</v>
      </c>
      <c r="F62" t="n">
        <v>7.96</v>
      </c>
      <c r="G62" t="n">
        <v>79.63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4</v>
      </c>
      <c r="N62" t="n">
        <v>48.31</v>
      </c>
      <c r="O62" t="n">
        <v>27204.98</v>
      </c>
      <c r="P62" t="n">
        <v>102.73</v>
      </c>
      <c r="Q62" t="n">
        <v>198.06</v>
      </c>
      <c r="R62" t="n">
        <v>30.73</v>
      </c>
      <c r="S62" t="n">
        <v>21.27</v>
      </c>
      <c r="T62" t="n">
        <v>2024.56</v>
      </c>
      <c r="U62" t="n">
        <v>0.6899999999999999</v>
      </c>
      <c r="V62" t="n">
        <v>0.76</v>
      </c>
      <c r="W62" t="n">
        <v>0.12</v>
      </c>
      <c r="X62" t="n">
        <v>0.11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9.3446</v>
      </c>
      <c r="E63" t="n">
        <v>10.7</v>
      </c>
      <c r="F63" t="n">
        <v>7.95</v>
      </c>
      <c r="G63" t="n">
        <v>79.51000000000001</v>
      </c>
      <c r="H63" t="n">
        <v>1.32</v>
      </c>
      <c r="I63" t="n">
        <v>6</v>
      </c>
      <c r="J63" t="n">
        <v>219.09</v>
      </c>
      <c r="K63" t="n">
        <v>54.38</v>
      </c>
      <c r="L63" t="n">
        <v>16.25</v>
      </c>
      <c r="M63" t="n">
        <v>4</v>
      </c>
      <c r="N63" t="n">
        <v>48.47</v>
      </c>
      <c r="O63" t="n">
        <v>27255.72</v>
      </c>
      <c r="P63" t="n">
        <v>102.47</v>
      </c>
      <c r="Q63" t="n">
        <v>198.05</v>
      </c>
      <c r="R63" t="n">
        <v>30.37</v>
      </c>
      <c r="S63" t="n">
        <v>21.27</v>
      </c>
      <c r="T63" t="n">
        <v>1842.62</v>
      </c>
      <c r="U63" t="n">
        <v>0.7</v>
      </c>
      <c r="V63" t="n">
        <v>0.76</v>
      </c>
      <c r="W63" t="n">
        <v>0.12</v>
      </c>
      <c r="X63" t="n">
        <v>0.1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9.3385</v>
      </c>
      <c r="E64" t="n">
        <v>10.71</v>
      </c>
      <c r="F64" t="n">
        <v>7.96</v>
      </c>
      <c r="G64" t="n">
        <v>79.58</v>
      </c>
      <c r="H64" t="n">
        <v>1.34</v>
      </c>
      <c r="I64" t="n">
        <v>6</v>
      </c>
      <c r="J64" t="n">
        <v>219.51</v>
      </c>
      <c r="K64" t="n">
        <v>54.38</v>
      </c>
      <c r="L64" t="n">
        <v>16.5</v>
      </c>
      <c r="M64" t="n">
        <v>4</v>
      </c>
      <c r="N64" t="n">
        <v>48.63</v>
      </c>
      <c r="O64" t="n">
        <v>27306.53</v>
      </c>
      <c r="P64" t="n">
        <v>102.34</v>
      </c>
      <c r="Q64" t="n">
        <v>198.05</v>
      </c>
      <c r="R64" t="n">
        <v>30.6</v>
      </c>
      <c r="S64" t="n">
        <v>21.27</v>
      </c>
      <c r="T64" t="n">
        <v>1957.73</v>
      </c>
      <c r="U64" t="n">
        <v>0.7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9.338800000000001</v>
      </c>
      <c r="E65" t="n">
        <v>10.71</v>
      </c>
      <c r="F65" t="n">
        <v>7.96</v>
      </c>
      <c r="G65" t="n">
        <v>79.58</v>
      </c>
      <c r="H65" t="n">
        <v>1.35</v>
      </c>
      <c r="I65" t="n">
        <v>6</v>
      </c>
      <c r="J65" t="n">
        <v>219.92</v>
      </c>
      <c r="K65" t="n">
        <v>54.38</v>
      </c>
      <c r="L65" t="n">
        <v>16.75</v>
      </c>
      <c r="M65" t="n">
        <v>4</v>
      </c>
      <c r="N65" t="n">
        <v>48.79</v>
      </c>
      <c r="O65" t="n">
        <v>27357.38</v>
      </c>
      <c r="P65" t="n">
        <v>102.11</v>
      </c>
      <c r="Q65" t="n">
        <v>198.05</v>
      </c>
      <c r="R65" t="n">
        <v>30.51</v>
      </c>
      <c r="S65" t="n">
        <v>21.27</v>
      </c>
      <c r="T65" t="n">
        <v>1913.63</v>
      </c>
      <c r="U65" t="n">
        <v>0.7</v>
      </c>
      <c r="V65" t="n">
        <v>0.76</v>
      </c>
      <c r="W65" t="n">
        <v>0.12</v>
      </c>
      <c r="X65" t="n">
        <v>0.11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9.355</v>
      </c>
      <c r="E66" t="n">
        <v>10.69</v>
      </c>
      <c r="F66" t="n">
        <v>7.94</v>
      </c>
      <c r="G66" t="n">
        <v>79.39</v>
      </c>
      <c r="H66" t="n">
        <v>1.37</v>
      </c>
      <c r="I66" t="n">
        <v>6</v>
      </c>
      <c r="J66" t="n">
        <v>220.33</v>
      </c>
      <c r="K66" t="n">
        <v>54.38</v>
      </c>
      <c r="L66" t="n">
        <v>17</v>
      </c>
      <c r="M66" t="n">
        <v>4</v>
      </c>
      <c r="N66" t="n">
        <v>48.95</v>
      </c>
      <c r="O66" t="n">
        <v>27408.3</v>
      </c>
      <c r="P66" t="n">
        <v>101.64</v>
      </c>
      <c r="Q66" t="n">
        <v>198.05</v>
      </c>
      <c r="R66" t="n">
        <v>29.85</v>
      </c>
      <c r="S66" t="n">
        <v>21.27</v>
      </c>
      <c r="T66" t="n">
        <v>1582.77</v>
      </c>
      <c r="U66" t="n">
        <v>0.71</v>
      </c>
      <c r="V66" t="n">
        <v>0.76</v>
      </c>
      <c r="W66" t="n">
        <v>0.12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9.3521</v>
      </c>
      <c r="E67" t="n">
        <v>10.69</v>
      </c>
      <c r="F67" t="n">
        <v>7.94</v>
      </c>
      <c r="G67" t="n">
        <v>79.43000000000001</v>
      </c>
      <c r="H67" t="n">
        <v>1.39</v>
      </c>
      <c r="I67" t="n">
        <v>6</v>
      </c>
      <c r="J67" t="n">
        <v>220.74</v>
      </c>
      <c r="K67" t="n">
        <v>54.38</v>
      </c>
      <c r="L67" t="n">
        <v>17.25</v>
      </c>
      <c r="M67" t="n">
        <v>4</v>
      </c>
      <c r="N67" t="n">
        <v>49.12</v>
      </c>
      <c r="O67" t="n">
        <v>27459.27</v>
      </c>
      <c r="P67" t="n">
        <v>101.37</v>
      </c>
      <c r="Q67" t="n">
        <v>198.05</v>
      </c>
      <c r="R67" t="n">
        <v>30.13</v>
      </c>
      <c r="S67" t="n">
        <v>21.27</v>
      </c>
      <c r="T67" t="n">
        <v>1721.04</v>
      </c>
      <c r="U67" t="n">
        <v>0.71</v>
      </c>
      <c r="V67" t="n">
        <v>0.76</v>
      </c>
      <c r="W67" t="n">
        <v>0.12</v>
      </c>
      <c r="X67" t="n">
        <v>0.09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9.332000000000001</v>
      </c>
      <c r="E68" t="n">
        <v>10.72</v>
      </c>
      <c r="F68" t="n">
        <v>7.97</v>
      </c>
      <c r="G68" t="n">
        <v>79.66</v>
      </c>
      <c r="H68" t="n">
        <v>1.41</v>
      </c>
      <c r="I68" t="n">
        <v>6</v>
      </c>
      <c r="J68" t="n">
        <v>221.16</v>
      </c>
      <c r="K68" t="n">
        <v>54.38</v>
      </c>
      <c r="L68" t="n">
        <v>17.5</v>
      </c>
      <c r="M68" t="n">
        <v>4</v>
      </c>
      <c r="N68" t="n">
        <v>49.28</v>
      </c>
      <c r="O68" t="n">
        <v>27510.3</v>
      </c>
      <c r="P68" t="n">
        <v>101.56</v>
      </c>
      <c r="Q68" t="n">
        <v>198.05</v>
      </c>
      <c r="R68" t="n">
        <v>30.85</v>
      </c>
      <c r="S68" t="n">
        <v>21.27</v>
      </c>
      <c r="T68" t="n">
        <v>2082.7</v>
      </c>
      <c r="U68" t="n">
        <v>0.6899999999999999</v>
      </c>
      <c r="V68" t="n">
        <v>0.76</v>
      </c>
      <c r="W68" t="n">
        <v>0.12</v>
      </c>
      <c r="X68" t="n">
        <v>0.11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9.3368</v>
      </c>
      <c r="E69" t="n">
        <v>10.71</v>
      </c>
      <c r="F69" t="n">
        <v>7.96</v>
      </c>
      <c r="G69" t="n">
        <v>79.59999999999999</v>
      </c>
      <c r="H69" t="n">
        <v>1.42</v>
      </c>
      <c r="I69" t="n">
        <v>6</v>
      </c>
      <c r="J69" t="n">
        <v>221.57</v>
      </c>
      <c r="K69" t="n">
        <v>54.38</v>
      </c>
      <c r="L69" t="n">
        <v>17.75</v>
      </c>
      <c r="M69" t="n">
        <v>4</v>
      </c>
      <c r="N69" t="n">
        <v>49.45</v>
      </c>
      <c r="O69" t="n">
        <v>27561.39</v>
      </c>
      <c r="P69" t="n">
        <v>101.06</v>
      </c>
      <c r="Q69" t="n">
        <v>198.07</v>
      </c>
      <c r="R69" t="n">
        <v>30.67</v>
      </c>
      <c r="S69" t="n">
        <v>21.27</v>
      </c>
      <c r="T69" t="n">
        <v>1994.83</v>
      </c>
      <c r="U69" t="n">
        <v>0.6899999999999999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9.3909</v>
      </c>
      <c r="E70" t="n">
        <v>10.65</v>
      </c>
      <c r="F70" t="n">
        <v>7.94</v>
      </c>
      <c r="G70" t="n">
        <v>95.25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100.26</v>
      </c>
      <c r="Q70" t="n">
        <v>198.05</v>
      </c>
      <c r="R70" t="n">
        <v>29.92</v>
      </c>
      <c r="S70" t="n">
        <v>21.27</v>
      </c>
      <c r="T70" t="n">
        <v>1624.12</v>
      </c>
      <c r="U70" t="n">
        <v>0.71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9.3992</v>
      </c>
      <c r="E71" t="n">
        <v>10.64</v>
      </c>
      <c r="F71" t="n">
        <v>7.93</v>
      </c>
      <c r="G71" t="n">
        <v>95.14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100.22</v>
      </c>
      <c r="Q71" t="n">
        <v>198.05</v>
      </c>
      <c r="R71" t="n">
        <v>29.59</v>
      </c>
      <c r="S71" t="n">
        <v>21.27</v>
      </c>
      <c r="T71" t="n">
        <v>1456.04</v>
      </c>
      <c r="U71" t="n">
        <v>0.72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9.397</v>
      </c>
      <c r="E72" t="n">
        <v>10.64</v>
      </c>
      <c r="F72" t="n">
        <v>7.93</v>
      </c>
      <c r="G72" t="n">
        <v>95.17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100.38</v>
      </c>
      <c r="Q72" t="n">
        <v>198.05</v>
      </c>
      <c r="R72" t="n">
        <v>29.68</v>
      </c>
      <c r="S72" t="n">
        <v>21.27</v>
      </c>
      <c r="T72" t="n">
        <v>1504.14</v>
      </c>
      <c r="U72" t="n">
        <v>0.72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9.3963</v>
      </c>
      <c r="E73" t="n">
        <v>10.64</v>
      </c>
      <c r="F73" t="n">
        <v>7.93</v>
      </c>
      <c r="G73" t="n">
        <v>95.18000000000001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100.53</v>
      </c>
      <c r="Q73" t="n">
        <v>198.05</v>
      </c>
      <c r="R73" t="n">
        <v>29.6</v>
      </c>
      <c r="S73" t="n">
        <v>21.27</v>
      </c>
      <c r="T73" t="n">
        <v>1463.95</v>
      </c>
      <c r="U73" t="n">
        <v>0.72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9.412000000000001</v>
      </c>
      <c r="E74" t="n">
        <v>10.62</v>
      </c>
      <c r="F74" t="n">
        <v>7.91</v>
      </c>
      <c r="G74" t="n">
        <v>94.95999999999999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100.19</v>
      </c>
      <c r="Q74" t="n">
        <v>198.05</v>
      </c>
      <c r="R74" t="n">
        <v>29.13</v>
      </c>
      <c r="S74" t="n">
        <v>21.27</v>
      </c>
      <c r="T74" t="n">
        <v>1230.4</v>
      </c>
      <c r="U74" t="n">
        <v>0.73</v>
      </c>
      <c r="V74" t="n">
        <v>0.77</v>
      </c>
      <c r="W74" t="n">
        <v>0.11</v>
      </c>
      <c r="X74" t="n">
        <v>0.06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9.3992</v>
      </c>
      <c r="E75" t="n">
        <v>10.64</v>
      </c>
      <c r="F75" t="n">
        <v>7.93</v>
      </c>
      <c r="G75" t="n">
        <v>95.14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100.54</v>
      </c>
      <c r="Q75" t="n">
        <v>198.05</v>
      </c>
      <c r="R75" t="n">
        <v>29.65</v>
      </c>
      <c r="S75" t="n">
        <v>21.27</v>
      </c>
      <c r="T75" t="n">
        <v>1489.81</v>
      </c>
      <c r="U75" t="n">
        <v>0.72</v>
      </c>
      <c r="V75" t="n">
        <v>0.77</v>
      </c>
      <c r="W75" t="n">
        <v>0.11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9.387</v>
      </c>
      <c r="E76" t="n">
        <v>10.65</v>
      </c>
      <c r="F76" t="n">
        <v>7.94</v>
      </c>
      <c r="G76" t="n">
        <v>95.3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100.62</v>
      </c>
      <c r="Q76" t="n">
        <v>198.05</v>
      </c>
      <c r="R76" t="n">
        <v>30.05</v>
      </c>
      <c r="S76" t="n">
        <v>21.27</v>
      </c>
      <c r="T76" t="n">
        <v>1686.58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9.395300000000001</v>
      </c>
      <c r="E77" t="n">
        <v>10.64</v>
      </c>
      <c r="F77" t="n">
        <v>7.93</v>
      </c>
      <c r="G77" t="n">
        <v>95.19</v>
      </c>
      <c r="H77" t="n">
        <v>1.56</v>
      </c>
      <c r="I77" t="n">
        <v>5</v>
      </c>
      <c r="J77" t="n">
        <v>224.9</v>
      </c>
      <c r="K77" t="n">
        <v>54.38</v>
      </c>
      <c r="L77" t="n">
        <v>19.75</v>
      </c>
      <c r="M77" t="n">
        <v>3</v>
      </c>
      <c r="N77" t="n">
        <v>50.78</v>
      </c>
      <c r="O77" t="n">
        <v>27972.28</v>
      </c>
      <c r="P77" t="n">
        <v>100.43</v>
      </c>
      <c r="Q77" t="n">
        <v>198.05</v>
      </c>
      <c r="R77" t="n">
        <v>29.78</v>
      </c>
      <c r="S77" t="n">
        <v>21.27</v>
      </c>
      <c r="T77" t="n">
        <v>1551.39</v>
      </c>
      <c r="U77" t="n">
        <v>0.71</v>
      </c>
      <c r="V77" t="n">
        <v>0.77</v>
      </c>
      <c r="W77" t="n">
        <v>0.12</v>
      </c>
      <c r="X77" t="n">
        <v>0.08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9.387700000000001</v>
      </c>
      <c r="E78" t="n">
        <v>10.65</v>
      </c>
      <c r="F78" t="n">
        <v>7.94</v>
      </c>
      <c r="G78" t="n">
        <v>95.29000000000001</v>
      </c>
      <c r="H78" t="n">
        <v>1.58</v>
      </c>
      <c r="I78" t="n">
        <v>5</v>
      </c>
      <c r="J78" t="n">
        <v>225.32</v>
      </c>
      <c r="K78" t="n">
        <v>54.38</v>
      </c>
      <c r="L78" t="n">
        <v>20</v>
      </c>
      <c r="M78" t="n">
        <v>3</v>
      </c>
      <c r="N78" t="n">
        <v>50.95</v>
      </c>
      <c r="O78" t="n">
        <v>28023.89</v>
      </c>
      <c r="P78" t="n">
        <v>100.61</v>
      </c>
      <c r="Q78" t="n">
        <v>198.05</v>
      </c>
      <c r="R78" t="n">
        <v>30.05</v>
      </c>
      <c r="S78" t="n">
        <v>21.27</v>
      </c>
      <c r="T78" t="n">
        <v>1688.89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9.3933</v>
      </c>
      <c r="E79" t="n">
        <v>10.65</v>
      </c>
      <c r="F79" t="n">
        <v>7.93</v>
      </c>
      <c r="G79" t="n">
        <v>95.22</v>
      </c>
      <c r="H79" t="n">
        <v>1.59</v>
      </c>
      <c r="I79" t="n">
        <v>5</v>
      </c>
      <c r="J79" t="n">
        <v>225.74</v>
      </c>
      <c r="K79" t="n">
        <v>54.38</v>
      </c>
      <c r="L79" t="n">
        <v>20.25</v>
      </c>
      <c r="M79" t="n">
        <v>3</v>
      </c>
      <c r="N79" t="n">
        <v>51.11</v>
      </c>
      <c r="O79" t="n">
        <v>28075.56</v>
      </c>
      <c r="P79" t="n">
        <v>100.59</v>
      </c>
      <c r="Q79" t="n">
        <v>198.05</v>
      </c>
      <c r="R79" t="n">
        <v>29.82</v>
      </c>
      <c r="S79" t="n">
        <v>21.27</v>
      </c>
      <c r="T79" t="n">
        <v>1572.08</v>
      </c>
      <c r="U79" t="n">
        <v>0.71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9.3973</v>
      </c>
      <c r="E80" t="n">
        <v>10.64</v>
      </c>
      <c r="F80" t="n">
        <v>7.93</v>
      </c>
      <c r="G80" t="n">
        <v>95.16</v>
      </c>
      <c r="H80" t="n">
        <v>1.61</v>
      </c>
      <c r="I80" t="n">
        <v>5</v>
      </c>
      <c r="J80" t="n">
        <v>226.16</v>
      </c>
      <c r="K80" t="n">
        <v>54.38</v>
      </c>
      <c r="L80" t="n">
        <v>20.5</v>
      </c>
      <c r="M80" t="n">
        <v>3</v>
      </c>
      <c r="N80" t="n">
        <v>51.28</v>
      </c>
      <c r="O80" t="n">
        <v>28127.29</v>
      </c>
      <c r="P80" t="n">
        <v>100.51</v>
      </c>
      <c r="Q80" t="n">
        <v>198.05</v>
      </c>
      <c r="R80" t="n">
        <v>29.65</v>
      </c>
      <c r="S80" t="n">
        <v>21.27</v>
      </c>
      <c r="T80" t="n">
        <v>1487.53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9.4039</v>
      </c>
      <c r="E81" t="n">
        <v>10.63</v>
      </c>
      <c r="F81" t="n">
        <v>7.92</v>
      </c>
      <c r="G81" t="n">
        <v>95.06999999999999</v>
      </c>
      <c r="H81" t="n">
        <v>1.63</v>
      </c>
      <c r="I81" t="n">
        <v>5</v>
      </c>
      <c r="J81" t="n">
        <v>226.58</v>
      </c>
      <c r="K81" t="n">
        <v>54.38</v>
      </c>
      <c r="L81" t="n">
        <v>20.75</v>
      </c>
      <c r="M81" t="n">
        <v>3</v>
      </c>
      <c r="N81" t="n">
        <v>51.45</v>
      </c>
      <c r="O81" t="n">
        <v>28179.08</v>
      </c>
      <c r="P81" t="n">
        <v>100.19</v>
      </c>
      <c r="Q81" t="n">
        <v>198.05</v>
      </c>
      <c r="R81" t="n">
        <v>29.39</v>
      </c>
      <c r="S81" t="n">
        <v>21.27</v>
      </c>
      <c r="T81" t="n">
        <v>1356.34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9.4049</v>
      </c>
      <c r="E82" t="n">
        <v>10.63</v>
      </c>
      <c r="F82" t="n">
        <v>7.92</v>
      </c>
      <c r="G82" t="n">
        <v>95.06</v>
      </c>
      <c r="H82" t="n">
        <v>1.64</v>
      </c>
      <c r="I82" t="n">
        <v>5</v>
      </c>
      <c r="J82" t="n">
        <v>227</v>
      </c>
      <c r="K82" t="n">
        <v>54.38</v>
      </c>
      <c r="L82" t="n">
        <v>21</v>
      </c>
      <c r="M82" t="n">
        <v>3</v>
      </c>
      <c r="N82" t="n">
        <v>51.62</v>
      </c>
      <c r="O82" t="n">
        <v>28230.92</v>
      </c>
      <c r="P82" t="n">
        <v>100.08</v>
      </c>
      <c r="Q82" t="n">
        <v>198.07</v>
      </c>
      <c r="R82" t="n">
        <v>29.42</v>
      </c>
      <c r="S82" t="n">
        <v>21.27</v>
      </c>
      <c r="T82" t="n">
        <v>1372.73</v>
      </c>
      <c r="U82" t="n">
        <v>0.72</v>
      </c>
      <c r="V82" t="n">
        <v>0.77</v>
      </c>
      <c r="W82" t="n">
        <v>0.11</v>
      </c>
      <c r="X82" t="n">
        <v>0.07000000000000001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9.387499999999999</v>
      </c>
      <c r="E83" t="n">
        <v>10.65</v>
      </c>
      <c r="F83" t="n">
        <v>7.94</v>
      </c>
      <c r="G83" t="n">
        <v>95.3</v>
      </c>
      <c r="H83" t="n">
        <v>1.66</v>
      </c>
      <c r="I83" t="n">
        <v>5</v>
      </c>
      <c r="J83" t="n">
        <v>227.42</v>
      </c>
      <c r="K83" t="n">
        <v>54.38</v>
      </c>
      <c r="L83" t="n">
        <v>21.25</v>
      </c>
      <c r="M83" t="n">
        <v>3</v>
      </c>
      <c r="N83" t="n">
        <v>51.8</v>
      </c>
      <c r="O83" t="n">
        <v>28282.83</v>
      </c>
      <c r="P83" t="n">
        <v>100.05</v>
      </c>
      <c r="Q83" t="n">
        <v>198.05</v>
      </c>
      <c r="R83" t="n">
        <v>30.13</v>
      </c>
      <c r="S83" t="n">
        <v>21.27</v>
      </c>
      <c r="T83" t="n">
        <v>1728.21</v>
      </c>
      <c r="U83" t="n">
        <v>0.71</v>
      </c>
      <c r="V83" t="n">
        <v>0.76</v>
      </c>
      <c r="W83" t="n">
        <v>0.11</v>
      </c>
      <c r="X83" t="n">
        <v>0.09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9.388199999999999</v>
      </c>
      <c r="E84" t="n">
        <v>10.65</v>
      </c>
      <c r="F84" t="n">
        <v>7.94</v>
      </c>
      <c r="G84" t="n">
        <v>95.29000000000001</v>
      </c>
      <c r="H84" t="n">
        <v>1.68</v>
      </c>
      <c r="I84" t="n">
        <v>5</v>
      </c>
      <c r="J84" t="n">
        <v>227.84</v>
      </c>
      <c r="K84" t="n">
        <v>54.38</v>
      </c>
      <c r="L84" t="n">
        <v>21.5</v>
      </c>
      <c r="M84" t="n">
        <v>3</v>
      </c>
      <c r="N84" t="n">
        <v>51.97</v>
      </c>
      <c r="O84" t="n">
        <v>28334.8</v>
      </c>
      <c r="P84" t="n">
        <v>99.89</v>
      </c>
      <c r="Q84" t="n">
        <v>198.05</v>
      </c>
      <c r="R84" t="n">
        <v>30.02</v>
      </c>
      <c r="S84" t="n">
        <v>21.27</v>
      </c>
      <c r="T84" t="n">
        <v>1672.67</v>
      </c>
      <c r="U84" t="n">
        <v>0.71</v>
      </c>
      <c r="V84" t="n">
        <v>0.76</v>
      </c>
      <c r="W84" t="n">
        <v>0.12</v>
      </c>
      <c r="X84" t="n">
        <v>0.09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9.388400000000001</v>
      </c>
      <c r="E85" t="n">
        <v>10.65</v>
      </c>
      <c r="F85" t="n">
        <v>7.94</v>
      </c>
      <c r="G85" t="n">
        <v>95.28</v>
      </c>
      <c r="H85" t="n">
        <v>1.69</v>
      </c>
      <c r="I85" t="n">
        <v>5</v>
      </c>
      <c r="J85" t="n">
        <v>228.27</v>
      </c>
      <c r="K85" t="n">
        <v>54.38</v>
      </c>
      <c r="L85" t="n">
        <v>21.75</v>
      </c>
      <c r="M85" t="n">
        <v>3</v>
      </c>
      <c r="N85" t="n">
        <v>52.14</v>
      </c>
      <c r="O85" t="n">
        <v>28386.82</v>
      </c>
      <c r="P85" t="n">
        <v>99.43000000000001</v>
      </c>
      <c r="Q85" t="n">
        <v>198.05</v>
      </c>
      <c r="R85" t="n">
        <v>30.01</v>
      </c>
      <c r="S85" t="n">
        <v>21.27</v>
      </c>
      <c r="T85" t="n">
        <v>1668.56</v>
      </c>
      <c r="U85" t="n">
        <v>0.71</v>
      </c>
      <c r="V85" t="n">
        <v>0.76</v>
      </c>
      <c r="W85" t="n">
        <v>0.12</v>
      </c>
      <c r="X85" t="n">
        <v>0.09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9.387499999999999</v>
      </c>
      <c r="E86" t="n">
        <v>10.65</v>
      </c>
      <c r="F86" t="n">
        <v>7.94</v>
      </c>
      <c r="G86" t="n">
        <v>95.3</v>
      </c>
      <c r="H86" t="n">
        <v>1.71</v>
      </c>
      <c r="I86" t="n">
        <v>5</v>
      </c>
      <c r="J86" t="n">
        <v>228.69</v>
      </c>
      <c r="K86" t="n">
        <v>54.38</v>
      </c>
      <c r="L86" t="n">
        <v>22</v>
      </c>
      <c r="M86" t="n">
        <v>3</v>
      </c>
      <c r="N86" t="n">
        <v>52.31</v>
      </c>
      <c r="O86" t="n">
        <v>28438.91</v>
      </c>
      <c r="P86" t="n">
        <v>99.45</v>
      </c>
      <c r="Q86" t="n">
        <v>198.05</v>
      </c>
      <c r="R86" t="n">
        <v>30.06</v>
      </c>
      <c r="S86" t="n">
        <v>21.27</v>
      </c>
      <c r="T86" t="n">
        <v>1692.55</v>
      </c>
      <c r="U86" t="n">
        <v>0.71</v>
      </c>
      <c r="V86" t="n">
        <v>0.76</v>
      </c>
      <c r="W86" t="n">
        <v>0.12</v>
      </c>
      <c r="X86" t="n">
        <v>0.09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9.3911</v>
      </c>
      <c r="E87" t="n">
        <v>10.65</v>
      </c>
      <c r="F87" t="n">
        <v>7.94</v>
      </c>
      <c r="G87" t="n">
        <v>95.25</v>
      </c>
      <c r="H87" t="n">
        <v>1.73</v>
      </c>
      <c r="I87" t="n">
        <v>5</v>
      </c>
      <c r="J87" t="n">
        <v>229.11</v>
      </c>
      <c r="K87" t="n">
        <v>54.38</v>
      </c>
      <c r="L87" t="n">
        <v>22.25</v>
      </c>
      <c r="M87" t="n">
        <v>3</v>
      </c>
      <c r="N87" t="n">
        <v>52.48</v>
      </c>
      <c r="O87" t="n">
        <v>28491.06</v>
      </c>
      <c r="P87" t="n">
        <v>98.90000000000001</v>
      </c>
      <c r="Q87" t="n">
        <v>198.05</v>
      </c>
      <c r="R87" t="n">
        <v>29.85</v>
      </c>
      <c r="S87" t="n">
        <v>21.27</v>
      </c>
      <c r="T87" t="n">
        <v>1589.57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9.3941</v>
      </c>
      <c r="E88" t="n">
        <v>10.64</v>
      </c>
      <c r="F88" t="n">
        <v>7.93</v>
      </c>
      <c r="G88" t="n">
        <v>95.20999999999999</v>
      </c>
      <c r="H88" t="n">
        <v>1.74</v>
      </c>
      <c r="I88" t="n">
        <v>5</v>
      </c>
      <c r="J88" t="n">
        <v>229.53</v>
      </c>
      <c r="K88" t="n">
        <v>54.38</v>
      </c>
      <c r="L88" t="n">
        <v>22.5</v>
      </c>
      <c r="M88" t="n">
        <v>3</v>
      </c>
      <c r="N88" t="n">
        <v>52.66</v>
      </c>
      <c r="O88" t="n">
        <v>28543.27</v>
      </c>
      <c r="P88" t="n">
        <v>98.38</v>
      </c>
      <c r="Q88" t="n">
        <v>198.05</v>
      </c>
      <c r="R88" t="n">
        <v>29.71</v>
      </c>
      <c r="S88" t="n">
        <v>21.27</v>
      </c>
      <c r="T88" t="n">
        <v>1518.81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9.401899999999999</v>
      </c>
      <c r="E89" t="n">
        <v>10.64</v>
      </c>
      <c r="F89" t="n">
        <v>7.92</v>
      </c>
      <c r="G89" t="n">
        <v>95.09999999999999</v>
      </c>
      <c r="H89" t="n">
        <v>1.76</v>
      </c>
      <c r="I89" t="n">
        <v>5</v>
      </c>
      <c r="J89" t="n">
        <v>229.96</v>
      </c>
      <c r="K89" t="n">
        <v>54.38</v>
      </c>
      <c r="L89" t="n">
        <v>22.75</v>
      </c>
      <c r="M89" t="n">
        <v>3</v>
      </c>
      <c r="N89" t="n">
        <v>52.83</v>
      </c>
      <c r="O89" t="n">
        <v>28595.54</v>
      </c>
      <c r="P89" t="n">
        <v>97.94</v>
      </c>
      <c r="Q89" t="n">
        <v>198.05</v>
      </c>
      <c r="R89" t="n">
        <v>29.51</v>
      </c>
      <c r="S89" t="n">
        <v>21.27</v>
      </c>
      <c r="T89" t="n">
        <v>1416.11</v>
      </c>
      <c r="U89" t="n">
        <v>0.72</v>
      </c>
      <c r="V89" t="n">
        <v>0.77</v>
      </c>
      <c r="W89" t="n">
        <v>0.12</v>
      </c>
      <c r="X89" t="n">
        <v>0.07000000000000001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9.389699999999999</v>
      </c>
      <c r="E90" t="n">
        <v>10.65</v>
      </c>
      <c r="F90" t="n">
        <v>7.94</v>
      </c>
      <c r="G90" t="n">
        <v>95.27</v>
      </c>
      <c r="H90" t="n">
        <v>1.77</v>
      </c>
      <c r="I90" t="n">
        <v>5</v>
      </c>
      <c r="J90" t="n">
        <v>230.38</v>
      </c>
      <c r="K90" t="n">
        <v>54.38</v>
      </c>
      <c r="L90" t="n">
        <v>23</v>
      </c>
      <c r="M90" t="n">
        <v>3</v>
      </c>
      <c r="N90" t="n">
        <v>53</v>
      </c>
      <c r="O90" t="n">
        <v>28647.87</v>
      </c>
      <c r="P90" t="n">
        <v>97.77</v>
      </c>
      <c r="Q90" t="n">
        <v>198.05</v>
      </c>
      <c r="R90" t="n">
        <v>30.04</v>
      </c>
      <c r="S90" t="n">
        <v>21.27</v>
      </c>
      <c r="T90" t="n">
        <v>1683.66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9.447100000000001</v>
      </c>
      <c r="E91" t="n">
        <v>10.59</v>
      </c>
      <c r="F91" t="n">
        <v>7.91</v>
      </c>
      <c r="G91" t="n">
        <v>118.7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97.09999999999999</v>
      </c>
      <c r="Q91" t="n">
        <v>198.05</v>
      </c>
      <c r="R91" t="n">
        <v>29.13</v>
      </c>
      <c r="S91" t="n">
        <v>21.27</v>
      </c>
      <c r="T91" t="n">
        <v>1230.52</v>
      </c>
      <c r="U91" t="n">
        <v>0.73</v>
      </c>
      <c r="V91" t="n">
        <v>0.77</v>
      </c>
      <c r="W91" t="n">
        <v>0.11</v>
      </c>
      <c r="X91" t="n">
        <v>0.06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9.446300000000001</v>
      </c>
      <c r="E92" t="n">
        <v>10.59</v>
      </c>
      <c r="F92" t="n">
        <v>7.91</v>
      </c>
      <c r="G92" t="n">
        <v>118.71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97.23</v>
      </c>
      <c r="Q92" t="n">
        <v>198.05</v>
      </c>
      <c r="R92" t="n">
        <v>29.18</v>
      </c>
      <c r="S92" t="n">
        <v>21.27</v>
      </c>
      <c r="T92" t="n">
        <v>1257.92</v>
      </c>
      <c r="U92" t="n">
        <v>0.73</v>
      </c>
      <c r="V92" t="n">
        <v>0.77</v>
      </c>
      <c r="W92" t="n">
        <v>0.11</v>
      </c>
      <c r="X92" t="n">
        <v>0.06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9.4476</v>
      </c>
      <c r="E93" t="n">
        <v>10.58</v>
      </c>
      <c r="F93" t="n">
        <v>7.91</v>
      </c>
      <c r="G93" t="n">
        <v>118.69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97.29000000000001</v>
      </c>
      <c r="Q93" t="n">
        <v>198.05</v>
      </c>
      <c r="R93" t="n">
        <v>29.14</v>
      </c>
      <c r="S93" t="n">
        <v>21.27</v>
      </c>
      <c r="T93" t="n">
        <v>1238.02</v>
      </c>
      <c r="U93" t="n">
        <v>0.73</v>
      </c>
      <c r="V93" t="n">
        <v>0.77</v>
      </c>
      <c r="W93" t="n">
        <v>0.11</v>
      </c>
      <c r="X93" t="n">
        <v>0.06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9.446300000000001</v>
      </c>
      <c r="E94" t="n">
        <v>10.59</v>
      </c>
      <c r="F94" t="n">
        <v>7.91</v>
      </c>
      <c r="G94" t="n">
        <v>118.71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97.43000000000001</v>
      </c>
      <c r="Q94" t="n">
        <v>198.05</v>
      </c>
      <c r="R94" t="n">
        <v>29.12</v>
      </c>
      <c r="S94" t="n">
        <v>21.27</v>
      </c>
      <c r="T94" t="n">
        <v>1229.86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9.4575</v>
      </c>
      <c r="E95" t="n">
        <v>10.57</v>
      </c>
      <c r="F95" t="n">
        <v>7.9</v>
      </c>
      <c r="G95" t="n">
        <v>118.52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97.2</v>
      </c>
      <c r="Q95" t="n">
        <v>198.05</v>
      </c>
      <c r="R95" t="n">
        <v>28.67</v>
      </c>
      <c r="S95" t="n">
        <v>21.27</v>
      </c>
      <c r="T95" t="n">
        <v>1001.39</v>
      </c>
      <c r="U95" t="n">
        <v>0.74</v>
      </c>
      <c r="V95" t="n">
        <v>0.77</v>
      </c>
      <c r="W95" t="n">
        <v>0.12</v>
      </c>
      <c r="X95" t="n">
        <v>0.05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9.456300000000001</v>
      </c>
      <c r="E96" t="n">
        <v>10.58</v>
      </c>
      <c r="F96" t="n">
        <v>7.9</v>
      </c>
      <c r="G96" t="n">
        <v>118.54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97.15000000000001</v>
      </c>
      <c r="Q96" t="n">
        <v>198.05</v>
      </c>
      <c r="R96" t="n">
        <v>28.81</v>
      </c>
      <c r="S96" t="n">
        <v>21.27</v>
      </c>
      <c r="T96" t="n">
        <v>1073.62</v>
      </c>
      <c r="U96" t="n">
        <v>0.74</v>
      </c>
      <c r="V96" t="n">
        <v>0.77</v>
      </c>
      <c r="W96" t="n">
        <v>0.11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9.443899999999999</v>
      </c>
      <c r="E97" t="n">
        <v>10.59</v>
      </c>
      <c r="F97" t="n">
        <v>7.92</v>
      </c>
      <c r="G97" t="n">
        <v>118.75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97.23</v>
      </c>
      <c r="Q97" t="n">
        <v>198.05</v>
      </c>
      <c r="R97" t="n">
        <v>29.26</v>
      </c>
      <c r="S97" t="n">
        <v>21.27</v>
      </c>
      <c r="T97" t="n">
        <v>1299.75</v>
      </c>
      <c r="U97" t="n">
        <v>0.73</v>
      </c>
      <c r="V97" t="n">
        <v>0.77</v>
      </c>
      <c r="W97" t="n">
        <v>0.12</v>
      </c>
      <c r="X97" t="n">
        <v>0.06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9.4476</v>
      </c>
      <c r="E98" t="n">
        <v>10.58</v>
      </c>
      <c r="F98" t="n">
        <v>7.91</v>
      </c>
      <c r="G98" t="n">
        <v>118.69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97.22</v>
      </c>
      <c r="Q98" t="n">
        <v>198.05</v>
      </c>
      <c r="R98" t="n">
        <v>29.12</v>
      </c>
      <c r="S98" t="n">
        <v>21.27</v>
      </c>
      <c r="T98" t="n">
        <v>1230.24</v>
      </c>
      <c r="U98" t="n">
        <v>0.73</v>
      </c>
      <c r="V98" t="n">
        <v>0.77</v>
      </c>
      <c r="W98" t="n">
        <v>0.11</v>
      </c>
      <c r="X98" t="n">
        <v>0.06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9.4453</v>
      </c>
      <c r="E99" t="n">
        <v>10.59</v>
      </c>
      <c r="F99" t="n">
        <v>7.92</v>
      </c>
      <c r="G99" t="n">
        <v>118.72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97.17</v>
      </c>
      <c r="Q99" t="n">
        <v>198.05</v>
      </c>
      <c r="R99" t="n">
        <v>29.26</v>
      </c>
      <c r="S99" t="n">
        <v>21.27</v>
      </c>
      <c r="T99" t="n">
        <v>1299.22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9.443099999999999</v>
      </c>
      <c r="E100" t="n">
        <v>10.59</v>
      </c>
      <c r="F100" t="n">
        <v>7.92</v>
      </c>
      <c r="G100" t="n">
        <v>118.76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97.03</v>
      </c>
      <c r="Q100" t="n">
        <v>198.05</v>
      </c>
      <c r="R100" t="n">
        <v>29.3</v>
      </c>
      <c r="S100" t="n">
        <v>21.27</v>
      </c>
      <c r="T100" t="n">
        <v>1319.15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9.4513</v>
      </c>
      <c r="E101" t="n">
        <v>10.58</v>
      </c>
      <c r="F101" t="n">
        <v>7.91</v>
      </c>
      <c r="G101" t="n">
        <v>118.62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2</v>
      </c>
      <c r="N101" t="n">
        <v>54.96</v>
      </c>
      <c r="O101" t="n">
        <v>29227.61</v>
      </c>
      <c r="P101" t="n">
        <v>96.84</v>
      </c>
      <c r="Q101" t="n">
        <v>198.05</v>
      </c>
      <c r="R101" t="n">
        <v>28.93</v>
      </c>
      <c r="S101" t="n">
        <v>21.27</v>
      </c>
      <c r="T101" t="n">
        <v>1132.75</v>
      </c>
      <c r="U101" t="n">
        <v>0.74</v>
      </c>
      <c r="V101" t="n">
        <v>0.77</v>
      </c>
      <c r="W101" t="n">
        <v>0.12</v>
      </c>
      <c r="X101" t="n">
        <v>0.06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9.4565</v>
      </c>
      <c r="E102" t="n">
        <v>10.57</v>
      </c>
      <c r="F102" t="n">
        <v>7.9</v>
      </c>
      <c r="G102" t="n">
        <v>118.54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2</v>
      </c>
      <c r="N102" t="n">
        <v>55.14</v>
      </c>
      <c r="O102" t="n">
        <v>29280.69</v>
      </c>
      <c r="P102" t="n">
        <v>96.72</v>
      </c>
      <c r="Q102" t="n">
        <v>198.05</v>
      </c>
      <c r="R102" t="n">
        <v>28.75</v>
      </c>
      <c r="S102" t="n">
        <v>21.27</v>
      </c>
      <c r="T102" t="n">
        <v>1041.41</v>
      </c>
      <c r="U102" t="n">
        <v>0.74</v>
      </c>
      <c r="V102" t="n">
        <v>0.77</v>
      </c>
      <c r="W102" t="n">
        <v>0.11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9.4511</v>
      </c>
      <c r="E103" t="n">
        <v>10.58</v>
      </c>
      <c r="F103" t="n">
        <v>7.91</v>
      </c>
      <c r="G103" t="n">
        <v>118.63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2</v>
      </c>
      <c r="N103" t="n">
        <v>55.32</v>
      </c>
      <c r="O103" t="n">
        <v>29333.84</v>
      </c>
      <c r="P103" t="n">
        <v>96.75</v>
      </c>
      <c r="Q103" t="n">
        <v>198.05</v>
      </c>
      <c r="R103" t="n">
        <v>29.01</v>
      </c>
      <c r="S103" t="n">
        <v>21.27</v>
      </c>
      <c r="T103" t="n">
        <v>1171.49</v>
      </c>
      <c r="U103" t="n">
        <v>0.73</v>
      </c>
      <c r="V103" t="n">
        <v>0.77</v>
      </c>
      <c r="W103" t="n">
        <v>0.11</v>
      </c>
      <c r="X103" t="n">
        <v>0.06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9.4458</v>
      </c>
      <c r="E104" t="n">
        <v>10.59</v>
      </c>
      <c r="F104" t="n">
        <v>7.91</v>
      </c>
      <c r="G104" t="n">
        <v>118.72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2</v>
      </c>
      <c r="N104" t="n">
        <v>55.5</v>
      </c>
      <c r="O104" t="n">
        <v>29387.05</v>
      </c>
      <c r="P104" t="n">
        <v>96.84999999999999</v>
      </c>
      <c r="Q104" t="n">
        <v>198.05</v>
      </c>
      <c r="R104" t="n">
        <v>29.21</v>
      </c>
      <c r="S104" t="n">
        <v>21.27</v>
      </c>
      <c r="T104" t="n">
        <v>1273.42</v>
      </c>
      <c r="U104" t="n">
        <v>0.73</v>
      </c>
      <c r="V104" t="n">
        <v>0.77</v>
      </c>
      <c r="W104" t="n">
        <v>0.11</v>
      </c>
      <c r="X104" t="n">
        <v>0.06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9.446300000000001</v>
      </c>
      <c r="E105" t="n">
        <v>10.59</v>
      </c>
      <c r="F105" t="n">
        <v>7.91</v>
      </c>
      <c r="G105" t="n">
        <v>118.71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2</v>
      </c>
      <c r="N105" t="n">
        <v>55.68</v>
      </c>
      <c r="O105" t="n">
        <v>29440.33</v>
      </c>
      <c r="P105" t="n">
        <v>96.73</v>
      </c>
      <c r="Q105" t="n">
        <v>198.05</v>
      </c>
      <c r="R105" t="n">
        <v>29.17</v>
      </c>
      <c r="S105" t="n">
        <v>21.27</v>
      </c>
      <c r="T105" t="n">
        <v>1252.09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9.4429</v>
      </c>
      <c r="E106" t="n">
        <v>10.59</v>
      </c>
      <c r="F106" t="n">
        <v>7.92</v>
      </c>
      <c r="G106" t="n">
        <v>118.77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96.69</v>
      </c>
      <c r="Q106" t="n">
        <v>198.05</v>
      </c>
      <c r="R106" t="n">
        <v>29.31</v>
      </c>
      <c r="S106" t="n">
        <v>21.27</v>
      </c>
      <c r="T106" t="n">
        <v>1321.42</v>
      </c>
      <c r="U106" t="n">
        <v>0.73</v>
      </c>
      <c r="V106" t="n">
        <v>0.77</v>
      </c>
      <c r="W106" t="n">
        <v>0.11</v>
      </c>
      <c r="X106" t="n">
        <v>0.07000000000000001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9.4411</v>
      </c>
      <c r="E107" t="n">
        <v>10.59</v>
      </c>
      <c r="F107" t="n">
        <v>7.92</v>
      </c>
      <c r="G107" t="n">
        <v>118.8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96.56</v>
      </c>
      <c r="Q107" t="n">
        <v>198.05</v>
      </c>
      <c r="R107" t="n">
        <v>29.36</v>
      </c>
      <c r="S107" t="n">
        <v>21.27</v>
      </c>
      <c r="T107" t="n">
        <v>1345.69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9.451499999999999</v>
      </c>
      <c r="E108" t="n">
        <v>10.58</v>
      </c>
      <c r="F108" t="n">
        <v>7.91</v>
      </c>
      <c r="G108" t="n">
        <v>118.62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96.2</v>
      </c>
      <c r="Q108" t="n">
        <v>198.05</v>
      </c>
      <c r="R108" t="n">
        <v>28.91</v>
      </c>
      <c r="S108" t="n">
        <v>21.27</v>
      </c>
      <c r="T108" t="n">
        <v>1124.2</v>
      </c>
      <c r="U108" t="n">
        <v>0.74</v>
      </c>
      <c r="V108" t="n">
        <v>0.77</v>
      </c>
      <c r="W108" t="n">
        <v>0.12</v>
      </c>
      <c r="X108" t="n">
        <v>0.06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9.454499999999999</v>
      </c>
      <c r="E109" t="n">
        <v>10.58</v>
      </c>
      <c r="F109" t="n">
        <v>7.9</v>
      </c>
      <c r="G109" t="n">
        <v>118.57</v>
      </c>
      <c r="H109" t="n">
        <v>2.07</v>
      </c>
      <c r="I109" t="n">
        <v>4</v>
      </c>
      <c r="J109" t="n">
        <v>238.54</v>
      </c>
      <c r="K109" t="n">
        <v>54.38</v>
      </c>
      <c r="L109" t="n">
        <v>27.75</v>
      </c>
      <c r="M109" t="n">
        <v>2</v>
      </c>
      <c r="N109" t="n">
        <v>56.41</v>
      </c>
      <c r="O109" t="n">
        <v>29654.08</v>
      </c>
      <c r="P109" t="n">
        <v>95.86</v>
      </c>
      <c r="Q109" t="n">
        <v>198.05</v>
      </c>
      <c r="R109" t="n">
        <v>28.86</v>
      </c>
      <c r="S109" t="n">
        <v>21.27</v>
      </c>
      <c r="T109" t="n">
        <v>1097.55</v>
      </c>
      <c r="U109" t="n">
        <v>0.74</v>
      </c>
      <c r="V109" t="n">
        <v>0.77</v>
      </c>
      <c r="W109" t="n">
        <v>0.11</v>
      </c>
      <c r="X109" t="n">
        <v>0.05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9.446300000000001</v>
      </c>
      <c r="E110" t="n">
        <v>10.59</v>
      </c>
      <c r="F110" t="n">
        <v>7.91</v>
      </c>
      <c r="G110" t="n">
        <v>118.71</v>
      </c>
      <c r="H110" t="n">
        <v>2.08</v>
      </c>
      <c r="I110" t="n">
        <v>4</v>
      </c>
      <c r="J110" t="n">
        <v>238.97</v>
      </c>
      <c r="K110" t="n">
        <v>54.38</v>
      </c>
      <c r="L110" t="n">
        <v>28</v>
      </c>
      <c r="M110" t="n">
        <v>2</v>
      </c>
      <c r="N110" t="n">
        <v>56.6</v>
      </c>
      <c r="O110" t="n">
        <v>29707.68</v>
      </c>
      <c r="P110" t="n">
        <v>95.79000000000001</v>
      </c>
      <c r="Q110" t="n">
        <v>198.05</v>
      </c>
      <c r="R110" t="n">
        <v>29.2</v>
      </c>
      <c r="S110" t="n">
        <v>21.27</v>
      </c>
      <c r="T110" t="n">
        <v>1267.93</v>
      </c>
      <c r="U110" t="n">
        <v>0.73</v>
      </c>
      <c r="V110" t="n">
        <v>0.77</v>
      </c>
      <c r="W110" t="n">
        <v>0.11</v>
      </c>
      <c r="X110" t="n">
        <v>0.06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9.4444</v>
      </c>
      <c r="E111" t="n">
        <v>10.59</v>
      </c>
      <c r="F111" t="n">
        <v>7.92</v>
      </c>
      <c r="G111" t="n">
        <v>118.74</v>
      </c>
      <c r="H111" t="n">
        <v>2.1</v>
      </c>
      <c r="I111" t="n">
        <v>4</v>
      </c>
      <c r="J111" t="n">
        <v>239.41</v>
      </c>
      <c r="K111" t="n">
        <v>54.38</v>
      </c>
      <c r="L111" t="n">
        <v>28.25</v>
      </c>
      <c r="M111" t="n">
        <v>2</v>
      </c>
      <c r="N111" t="n">
        <v>56.78</v>
      </c>
      <c r="O111" t="n">
        <v>29761.35</v>
      </c>
      <c r="P111" t="n">
        <v>95.76000000000001</v>
      </c>
      <c r="Q111" t="n">
        <v>198.05</v>
      </c>
      <c r="R111" t="n">
        <v>29.25</v>
      </c>
      <c r="S111" t="n">
        <v>21.27</v>
      </c>
      <c r="T111" t="n">
        <v>1292.71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9.444900000000001</v>
      </c>
      <c r="E112" t="n">
        <v>10.59</v>
      </c>
      <c r="F112" t="n">
        <v>7.92</v>
      </c>
      <c r="G112" t="n">
        <v>118.73</v>
      </c>
      <c r="H112" t="n">
        <v>2.11</v>
      </c>
      <c r="I112" t="n">
        <v>4</v>
      </c>
      <c r="J112" t="n">
        <v>239.85</v>
      </c>
      <c r="K112" t="n">
        <v>54.38</v>
      </c>
      <c r="L112" t="n">
        <v>28.5</v>
      </c>
      <c r="M112" t="n">
        <v>2</v>
      </c>
      <c r="N112" t="n">
        <v>56.97</v>
      </c>
      <c r="O112" t="n">
        <v>29815.09</v>
      </c>
      <c r="P112" t="n">
        <v>95.48999999999999</v>
      </c>
      <c r="Q112" t="n">
        <v>198.06</v>
      </c>
      <c r="R112" t="n">
        <v>29.28</v>
      </c>
      <c r="S112" t="n">
        <v>21.27</v>
      </c>
      <c r="T112" t="n">
        <v>1310.41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9.440899999999999</v>
      </c>
      <c r="E113" t="n">
        <v>10.59</v>
      </c>
      <c r="F113" t="n">
        <v>7.92</v>
      </c>
      <c r="G113" t="n">
        <v>118.8</v>
      </c>
      <c r="H113" t="n">
        <v>2.13</v>
      </c>
      <c r="I113" t="n">
        <v>4</v>
      </c>
      <c r="J113" t="n">
        <v>240.28</v>
      </c>
      <c r="K113" t="n">
        <v>54.38</v>
      </c>
      <c r="L113" t="n">
        <v>28.75</v>
      </c>
      <c r="M113" t="n">
        <v>2</v>
      </c>
      <c r="N113" t="n">
        <v>57.16</v>
      </c>
      <c r="O113" t="n">
        <v>29869.01</v>
      </c>
      <c r="P113" t="n">
        <v>95.26000000000001</v>
      </c>
      <c r="Q113" t="n">
        <v>198.05</v>
      </c>
      <c r="R113" t="n">
        <v>29.4</v>
      </c>
      <c r="S113" t="n">
        <v>21.27</v>
      </c>
      <c r="T113" t="n">
        <v>1369.9</v>
      </c>
      <c r="U113" t="n">
        <v>0.72</v>
      </c>
      <c r="V113" t="n">
        <v>0.77</v>
      </c>
      <c r="W113" t="n">
        <v>0.11</v>
      </c>
      <c r="X113" t="n">
        <v>0.07000000000000001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9.4451</v>
      </c>
      <c r="E114" t="n">
        <v>10.59</v>
      </c>
      <c r="F114" t="n">
        <v>7.92</v>
      </c>
      <c r="G114" t="n">
        <v>118.73</v>
      </c>
      <c r="H114" t="n">
        <v>2.14</v>
      </c>
      <c r="I114" t="n">
        <v>4</v>
      </c>
      <c r="J114" t="n">
        <v>240.72</v>
      </c>
      <c r="K114" t="n">
        <v>54.38</v>
      </c>
      <c r="L114" t="n">
        <v>29</v>
      </c>
      <c r="M114" t="n">
        <v>2</v>
      </c>
      <c r="N114" t="n">
        <v>57.34</v>
      </c>
      <c r="O114" t="n">
        <v>29922.88</v>
      </c>
      <c r="P114" t="n">
        <v>94.81</v>
      </c>
      <c r="Q114" t="n">
        <v>198.05</v>
      </c>
      <c r="R114" t="n">
        <v>29.18</v>
      </c>
      <c r="S114" t="n">
        <v>21.27</v>
      </c>
      <c r="T114" t="n">
        <v>1257.94</v>
      </c>
      <c r="U114" t="n">
        <v>0.73</v>
      </c>
      <c r="V114" t="n">
        <v>0.77</v>
      </c>
      <c r="W114" t="n">
        <v>0.12</v>
      </c>
      <c r="X114" t="n">
        <v>0.06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9.452</v>
      </c>
      <c r="E115" t="n">
        <v>10.58</v>
      </c>
      <c r="F115" t="n">
        <v>7.91</v>
      </c>
      <c r="G115" t="n">
        <v>118.61</v>
      </c>
      <c r="H115" t="n">
        <v>2.16</v>
      </c>
      <c r="I115" t="n">
        <v>4</v>
      </c>
      <c r="J115" t="n">
        <v>241.16</v>
      </c>
      <c r="K115" t="n">
        <v>54.38</v>
      </c>
      <c r="L115" t="n">
        <v>29.25</v>
      </c>
      <c r="M115" t="n">
        <v>2</v>
      </c>
      <c r="N115" t="n">
        <v>57.53</v>
      </c>
      <c r="O115" t="n">
        <v>29976.82</v>
      </c>
      <c r="P115" t="n">
        <v>94.84</v>
      </c>
      <c r="Q115" t="n">
        <v>198.05</v>
      </c>
      <c r="R115" t="n">
        <v>28.89</v>
      </c>
      <c r="S115" t="n">
        <v>21.27</v>
      </c>
      <c r="T115" t="n">
        <v>1114.71</v>
      </c>
      <c r="U115" t="n">
        <v>0.74</v>
      </c>
      <c r="V115" t="n">
        <v>0.77</v>
      </c>
      <c r="W115" t="n">
        <v>0.12</v>
      </c>
      <c r="X115" t="n">
        <v>0.05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9.4513</v>
      </c>
      <c r="E116" t="n">
        <v>10.58</v>
      </c>
      <c r="F116" t="n">
        <v>7.91</v>
      </c>
      <c r="G116" t="n">
        <v>118.62</v>
      </c>
      <c r="H116" t="n">
        <v>2.17</v>
      </c>
      <c r="I116" t="n">
        <v>4</v>
      </c>
      <c r="J116" t="n">
        <v>241.59</v>
      </c>
      <c r="K116" t="n">
        <v>54.38</v>
      </c>
      <c r="L116" t="n">
        <v>29.5</v>
      </c>
      <c r="M116" t="n">
        <v>2</v>
      </c>
      <c r="N116" t="n">
        <v>57.72</v>
      </c>
      <c r="O116" t="n">
        <v>30030.83</v>
      </c>
      <c r="P116" t="n">
        <v>94.39</v>
      </c>
      <c r="Q116" t="n">
        <v>198.05</v>
      </c>
      <c r="R116" t="n">
        <v>29.01</v>
      </c>
      <c r="S116" t="n">
        <v>21.27</v>
      </c>
      <c r="T116" t="n">
        <v>1175.29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9.4406</v>
      </c>
      <c r="E117" t="n">
        <v>10.59</v>
      </c>
      <c r="F117" t="n">
        <v>7.92</v>
      </c>
      <c r="G117" t="n">
        <v>118.8</v>
      </c>
      <c r="H117" t="n">
        <v>2.19</v>
      </c>
      <c r="I117" t="n">
        <v>4</v>
      </c>
      <c r="J117" t="n">
        <v>242.03</v>
      </c>
      <c r="K117" t="n">
        <v>54.38</v>
      </c>
      <c r="L117" t="n">
        <v>29.75</v>
      </c>
      <c r="M117" t="n">
        <v>2</v>
      </c>
      <c r="N117" t="n">
        <v>57.91</v>
      </c>
      <c r="O117" t="n">
        <v>30084.9</v>
      </c>
      <c r="P117" t="n">
        <v>94.26000000000001</v>
      </c>
      <c r="Q117" t="n">
        <v>198.05</v>
      </c>
      <c r="R117" t="n">
        <v>29.4</v>
      </c>
      <c r="S117" t="n">
        <v>21.27</v>
      </c>
      <c r="T117" t="n">
        <v>1369.57</v>
      </c>
      <c r="U117" t="n">
        <v>0.72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9.4434</v>
      </c>
      <c r="E118" t="n">
        <v>10.59</v>
      </c>
      <c r="F118" t="n">
        <v>7.92</v>
      </c>
      <c r="G118" t="n">
        <v>118.76</v>
      </c>
      <c r="H118" t="n">
        <v>2.2</v>
      </c>
      <c r="I118" t="n">
        <v>4</v>
      </c>
      <c r="J118" t="n">
        <v>242.47</v>
      </c>
      <c r="K118" t="n">
        <v>54.38</v>
      </c>
      <c r="L118" t="n">
        <v>30</v>
      </c>
      <c r="M118" t="n">
        <v>2</v>
      </c>
      <c r="N118" t="n">
        <v>58.1</v>
      </c>
      <c r="O118" t="n">
        <v>30139.04</v>
      </c>
      <c r="P118" t="n">
        <v>93.73999999999999</v>
      </c>
      <c r="Q118" t="n">
        <v>198.05</v>
      </c>
      <c r="R118" t="n">
        <v>29.28</v>
      </c>
      <c r="S118" t="n">
        <v>21.27</v>
      </c>
      <c r="T118" t="n">
        <v>1309.15</v>
      </c>
      <c r="U118" t="n">
        <v>0.73</v>
      </c>
      <c r="V118" t="n">
        <v>0.77</v>
      </c>
      <c r="W118" t="n">
        <v>0.11</v>
      </c>
      <c r="X118" t="n">
        <v>0.06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9.4399</v>
      </c>
      <c r="E119" t="n">
        <v>10.59</v>
      </c>
      <c r="F119" t="n">
        <v>7.92</v>
      </c>
      <c r="G119" t="n">
        <v>118.82</v>
      </c>
      <c r="H119" t="n">
        <v>2.21</v>
      </c>
      <c r="I119" t="n">
        <v>4</v>
      </c>
      <c r="J119" t="n">
        <v>242.91</v>
      </c>
      <c r="K119" t="n">
        <v>54.38</v>
      </c>
      <c r="L119" t="n">
        <v>30.25</v>
      </c>
      <c r="M119" t="n">
        <v>2</v>
      </c>
      <c r="N119" t="n">
        <v>58.28</v>
      </c>
      <c r="O119" t="n">
        <v>30193.25</v>
      </c>
      <c r="P119" t="n">
        <v>93.56</v>
      </c>
      <c r="Q119" t="n">
        <v>198.05</v>
      </c>
      <c r="R119" t="n">
        <v>29.41</v>
      </c>
      <c r="S119" t="n">
        <v>21.27</v>
      </c>
      <c r="T119" t="n">
        <v>1375.41</v>
      </c>
      <c r="U119" t="n">
        <v>0.72</v>
      </c>
      <c r="V119" t="n">
        <v>0.77</v>
      </c>
      <c r="W119" t="n">
        <v>0.11</v>
      </c>
      <c r="X119" t="n">
        <v>0.07000000000000001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9.440099999999999</v>
      </c>
      <c r="E120" t="n">
        <v>10.59</v>
      </c>
      <c r="F120" t="n">
        <v>7.92</v>
      </c>
      <c r="G120" t="n">
        <v>118.81</v>
      </c>
      <c r="H120" t="n">
        <v>2.23</v>
      </c>
      <c r="I120" t="n">
        <v>4</v>
      </c>
      <c r="J120" t="n">
        <v>243.35</v>
      </c>
      <c r="K120" t="n">
        <v>54.38</v>
      </c>
      <c r="L120" t="n">
        <v>30.5</v>
      </c>
      <c r="M120" t="n">
        <v>2</v>
      </c>
      <c r="N120" t="n">
        <v>58.47</v>
      </c>
      <c r="O120" t="n">
        <v>30247.52</v>
      </c>
      <c r="P120" t="n">
        <v>93.3</v>
      </c>
      <c r="Q120" t="n">
        <v>198.05</v>
      </c>
      <c r="R120" t="n">
        <v>29.42</v>
      </c>
      <c r="S120" t="n">
        <v>21.27</v>
      </c>
      <c r="T120" t="n">
        <v>1377.17</v>
      </c>
      <c r="U120" t="n">
        <v>0.72</v>
      </c>
      <c r="V120" t="n">
        <v>0.77</v>
      </c>
      <c r="W120" t="n">
        <v>0.11</v>
      </c>
      <c r="X120" t="n">
        <v>0.07000000000000001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9.4483</v>
      </c>
      <c r="E121" t="n">
        <v>10.58</v>
      </c>
      <c r="F121" t="n">
        <v>7.91</v>
      </c>
      <c r="G121" t="n">
        <v>118.67</v>
      </c>
      <c r="H121" t="n">
        <v>2.24</v>
      </c>
      <c r="I121" t="n">
        <v>4</v>
      </c>
      <c r="J121" t="n">
        <v>243.79</v>
      </c>
      <c r="K121" t="n">
        <v>54.38</v>
      </c>
      <c r="L121" t="n">
        <v>30.75</v>
      </c>
      <c r="M121" t="n">
        <v>2</v>
      </c>
      <c r="N121" t="n">
        <v>58.67</v>
      </c>
      <c r="O121" t="n">
        <v>30301.87</v>
      </c>
      <c r="P121" t="n">
        <v>92.79000000000001</v>
      </c>
      <c r="Q121" t="n">
        <v>198.05</v>
      </c>
      <c r="R121" t="n">
        <v>29.05</v>
      </c>
      <c r="S121" t="n">
        <v>21.27</v>
      </c>
      <c r="T121" t="n">
        <v>1194.94</v>
      </c>
      <c r="U121" t="n">
        <v>0.73</v>
      </c>
      <c r="V121" t="n">
        <v>0.77</v>
      </c>
      <c r="W121" t="n">
        <v>0.12</v>
      </c>
      <c r="X121" t="n">
        <v>0.06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9.452299999999999</v>
      </c>
      <c r="E122" t="n">
        <v>10.58</v>
      </c>
      <c r="F122" t="n">
        <v>7.91</v>
      </c>
      <c r="G122" t="n">
        <v>118.61</v>
      </c>
      <c r="H122" t="n">
        <v>2.26</v>
      </c>
      <c r="I122" t="n">
        <v>4</v>
      </c>
      <c r="J122" t="n">
        <v>244.23</v>
      </c>
      <c r="K122" t="n">
        <v>54.38</v>
      </c>
      <c r="L122" t="n">
        <v>31</v>
      </c>
      <c r="M122" t="n">
        <v>2</v>
      </c>
      <c r="N122" t="n">
        <v>58.86</v>
      </c>
      <c r="O122" t="n">
        <v>30356.28</v>
      </c>
      <c r="P122" t="n">
        <v>92.20999999999999</v>
      </c>
      <c r="Q122" t="n">
        <v>198.05</v>
      </c>
      <c r="R122" t="n">
        <v>28.99</v>
      </c>
      <c r="S122" t="n">
        <v>21.27</v>
      </c>
      <c r="T122" t="n">
        <v>1160.61</v>
      </c>
      <c r="U122" t="n">
        <v>0.73</v>
      </c>
      <c r="V122" t="n">
        <v>0.77</v>
      </c>
      <c r="W122" t="n">
        <v>0.11</v>
      </c>
      <c r="X122" t="n">
        <v>0.05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9.4436</v>
      </c>
      <c r="E123" t="n">
        <v>10.59</v>
      </c>
      <c r="F123" t="n">
        <v>7.92</v>
      </c>
      <c r="G123" t="n">
        <v>118.75</v>
      </c>
      <c r="H123" t="n">
        <v>2.27</v>
      </c>
      <c r="I123" t="n">
        <v>4</v>
      </c>
      <c r="J123" t="n">
        <v>244.68</v>
      </c>
      <c r="K123" t="n">
        <v>54.38</v>
      </c>
      <c r="L123" t="n">
        <v>31.25</v>
      </c>
      <c r="M123" t="n">
        <v>2</v>
      </c>
      <c r="N123" t="n">
        <v>59.05</v>
      </c>
      <c r="O123" t="n">
        <v>30410.77</v>
      </c>
      <c r="P123" t="n">
        <v>91.94</v>
      </c>
      <c r="Q123" t="n">
        <v>198.05</v>
      </c>
      <c r="R123" t="n">
        <v>29.32</v>
      </c>
      <c r="S123" t="n">
        <v>21.27</v>
      </c>
      <c r="T123" t="n">
        <v>1328.4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9.4397</v>
      </c>
      <c r="E124" t="n">
        <v>10.59</v>
      </c>
      <c r="F124" t="n">
        <v>7.92</v>
      </c>
      <c r="G124" t="n">
        <v>118.82</v>
      </c>
      <c r="H124" t="n">
        <v>2.29</v>
      </c>
      <c r="I124" t="n">
        <v>4</v>
      </c>
      <c r="J124" t="n">
        <v>245.12</v>
      </c>
      <c r="K124" t="n">
        <v>54.38</v>
      </c>
      <c r="L124" t="n">
        <v>31.5</v>
      </c>
      <c r="M124" t="n">
        <v>2</v>
      </c>
      <c r="N124" t="n">
        <v>59.24</v>
      </c>
      <c r="O124" t="n">
        <v>30465.32</v>
      </c>
      <c r="P124" t="n">
        <v>91.68000000000001</v>
      </c>
      <c r="Q124" t="n">
        <v>198.05</v>
      </c>
      <c r="R124" t="n">
        <v>29.44</v>
      </c>
      <c r="S124" t="n">
        <v>21.27</v>
      </c>
      <c r="T124" t="n">
        <v>1386.82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9.437900000000001</v>
      </c>
      <c r="E125" t="n">
        <v>10.6</v>
      </c>
      <c r="F125" t="n">
        <v>7.92</v>
      </c>
      <c r="G125" t="n">
        <v>118.85</v>
      </c>
      <c r="H125" t="n">
        <v>2.3</v>
      </c>
      <c r="I125" t="n">
        <v>4</v>
      </c>
      <c r="J125" t="n">
        <v>245.56</v>
      </c>
      <c r="K125" t="n">
        <v>54.38</v>
      </c>
      <c r="L125" t="n">
        <v>31.75</v>
      </c>
      <c r="M125" t="n">
        <v>2</v>
      </c>
      <c r="N125" t="n">
        <v>59.43</v>
      </c>
      <c r="O125" t="n">
        <v>30519.94</v>
      </c>
      <c r="P125" t="n">
        <v>91.18000000000001</v>
      </c>
      <c r="Q125" t="n">
        <v>198.05</v>
      </c>
      <c r="R125" t="n">
        <v>29.47</v>
      </c>
      <c r="S125" t="n">
        <v>21.27</v>
      </c>
      <c r="T125" t="n">
        <v>1404.78</v>
      </c>
      <c r="U125" t="n">
        <v>0.72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9.4397</v>
      </c>
      <c r="E126" t="n">
        <v>10.59</v>
      </c>
      <c r="F126" t="n">
        <v>7.92</v>
      </c>
      <c r="G126" t="n">
        <v>118.82</v>
      </c>
      <c r="H126" t="n">
        <v>2.31</v>
      </c>
      <c r="I126" t="n">
        <v>4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91.19</v>
      </c>
      <c r="Q126" t="n">
        <v>198.05</v>
      </c>
      <c r="R126" t="n">
        <v>29.38</v>
      </c>
      <c r="S126" t="n">
        <v>21.27</v>
      </c>
      <c r="T126" t="n">
        <v>1360.44</v>
      </c>
      <c r="U126" t="n">
        <v>0.72</v>
      </c>
      <c r="V126" t="n">
        <v>0.77</v>
      </c>
      <c r="W126" t="n">
        <v>0.12</v>
      </c>
      <c r="X126" t="n">
        <v>0.07000000000000001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9.437200000000001</v>
      </c>
      <c r="E127" t="n">
        <v>10.6</v>
      </c>
      <c r="F127" t="n">
        <v>7.92</v>
      </c>
      <c r="G127" t="n">
        <v>118.86</v>
      </c>
      <c r="H127" t="n">
        <v>2.33</v>
      </c>
      <c r="I127" t="n">
        <v>4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91.06999999999999</v>
      </c>
      <c r="Q127" t="n">
        <v>198.05</v>
      </c>
      <c r="R127" t="n">
        <v>29.48</v>
      </c>
      <c r="S127" t="n">
        <v>21.27</v>
      </c>
      <c r="T127" t="n">
        <v>1408.96</v>
      </c>
      <c r="U127" t="n">
        <v>0.72</v>
      </c>
      <c r="V127" t="n">
        <v>0.77</v>
      </c>
      <c r="W127" t="n">
        <v>0.12</v>
      </c>
      <c r="X127" t="n">
        <v>0.07000000000000001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9.4335</v>
      </c>
      <c r="E128" t="n">
        <v>10.6</v>
      </c>
      <c r="F128" t="n">
        <v>7.93</v>
      </c>
      <c r="G128" t="n">
        <v>118.92</v>
      </c>
      <c r="H128" t="n">
        <v>2.34</v>
      </c>
      <c r="I128" t="n">
        <v>4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90.95999999999999</v>
      </c>
      <c r="Q128" t="n">
        <v>198.05</v>
      </c>
      <c r="R128" t="n">
        <v>29.63</v>
      </c>
      <c r="S128" t="n">
        <v>21.27</v>
      </c>
      <c r="T128" t="n">
        <v>1481.93</v>
      </c>
      <c r="U128" t="n">
        <v>0.72</v>
      </c>
      <c r="V128" t="n">
        <v>0.77</v>
      </c>
      <c r="W128" t="n">
        <v>0.12</v>
      </c>
      <c r="X128" t="n">
        <v>0.08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9.497199999999999</v>
      </c>
      <c r="E129" t="n">
        <v>10.53</v>
      </c>
      <c r="F129" t="n">
        <v>7.9</v>
      </c>
      <c r="G129" t="n">
        <v>157.92</v>
      </c>
      <c r="H129" t="n">
        <v>2.36</v>
      </c>
      <c r="I129" t="n">
        <v>3</v>
      </c>
      <c r="J129" t="n">
        <v>247.34</v>
      </c>
      <c r="K129" t="n">
        <v>54.38</v>
      </c>
      <c r="L129" t="n">
        <v>32.75</v>
      </c>
      <c r="M129" t="n">
        <v>0</v>
      </c>
      <c r="N129" t="n">
        <v>60.21</v>
      </c>
      <c r="O129" t="n">
        <v>30739.14</v>
      </c>
      <c r="P129" t="n">
        <v>90.47</v>
      </c>
      <c r="Q129" t="n">
        <v>198.05</v>
      </c>
      <c r="R129" t="n">
        <v>28.55</v>
      </c>
      <c r="S129" t="n">
        <v>21.27</v>
      </c>
      <c r="T129" t="n">
        <v>947.72</v>
      </c>
      <c r="U129" t="n">
        <v>0.74</v>
      </c>
      <c r="V129" t="n">
        <v>0.77</v>
      </c>
      <c r="W129" t="n">
        <v>0.12</v>
      </c>
      <c r="X129" t="n">
        <v>0.04</v>
      </c>
      <c r="Y129" t="n">
        <v>1</v>
      </c>
      <c r="Z129" t="n">
        <v>10</v>
      </c>
    </row>
    <row r="130">
      <c r="A130" t="n">
        <v>0</v>
      </c>
      <c r="B130" t="n">
        <v>140</v>
      </c>
      <c r="C130" t="inlineStr">
        <is>
          <t xml:space="preserve">CONCLUIDO	</t>
        </is>
      </c>
      <c r="D130" t="n">
        <v>4.9132</v>
      </c>
      <c r="E130" t="n">
        <v>20.35</v>
      </c>
      <c r="F130" t="n">
        <v>10.56</v>
      </c>
      <c r="G130" t="n">
        <v>4.8</v>
      </c>
      <c r="H130" t="n">
        <v>0.06</v>
      </c>
      <c r="I130" t="n">
        <v>132</v>
      </c>
      <c r="J130" t="n">
        <v>274.09</v>
      </c>
      <c r="K130" t="n">
        <v>60.56</v>
      </c>
      <c r="L130" t="n">
        <v>1</v>
      </c>
      <c r="M130" t="n">
        <v>130</v>
      </c>
      <c r="N130" t="n">
        <v>72.53</v>
      </c>
      <c r="O130" t="n">
        <v>34038.11</v>
      </c>
      <c r="P130" t="n">
        <v>182.26</v>
      </c>
      <c r="Q130" t="n">
        <v>198.16</v>
      </c>
      <c r="R130" t="n">
        <v>111.99</v>
      </c>
      <c r="S130" t="n">
        <v>21.27</v>
      </c>
      <c r="T130" t="n">
        <v>42021.59</v>
      </c>
      <c r="U130" t="n">
        <v>0.19</v>
      </c>
      <c r="V130" t="n">
        <v>0.58</v>
      </c>
      <c r="W130" t="n">
        <v>0.32</v>
      </c>
      <c r="X130" t="n">
        <v>2.7</v>
      </c>
      <c r="Y130" t="n">
        <v>1</v>
      </c>
      <c r="Z130" t="n">
        <v>10</v>
      </c>
    </row>
    <row r="131">
      <c r="A131" t="n">
        <v>1</v>
      </c>
      <c r="B131" t="n">
        <v>140</v>
      </c>
      <c r="C131" t="inlineStr">
        <is>
          <t xml:space="preserve">CONCLUIDO	</t>
        </is>
      </c>
      <c r="D131" t="n">
        <v>5.5744</v>
      </c>
      <c r="E131" t="n">
        <v>17.94</v>
      </c>
      <c r="F131" t="n">
        <v>9.869999999999999</v>
      </c>
      <c r="G131" t="n">
        <v>5.98</v>
      </c>
      <c r="H131" t="n">
        <v>0.08</v>
      </c>
      <c r="I131" t="n">
        <v>99</v>
      </c>
      <c r="J131" t="n">
        <v>274.57</v>
      </c>
      <c r="K131" t="n">
        <v>60.56</v>
      </c>
      <c r="L131" t="n">
        <v>1.25</v>
      </c>
      <c r="M131" t="n">
        <v>97</v>
      </c>
      <c r="N131" t="n">
        <v>72.76000000000001</v>
      </c>
      <c r="O131" t="n">
        <v>34097.72</v>
      </c>
      <c r="P131" t="n">
        <v>170.18</v>
      </c>
      <c r="Q131" t="n">
        <v>198.15</v>
      </c>
      <c r="R131" t="n">
        <v>90.48</v>
      </c>
      <c r="S131" t="n">
        <v>21.27</v>
      </c>
      <c r="T131" t="n">
        <v>31434.79</v>
      </c>
      <c r="U131" t="n">
        <v>0.24</v>
      </c>
      <c r="V131" t="n">
        <v>0.62</v>
      </c>
      <c r="W131" t="n">
        <v>0.26</v>
      </c>
      <c r="X131" t="n">
        <v>2.01</v>
      </c>
      <c r="Y131" t="n">
        <v>1</v>
      </c>
      <c r="Z131" t="n">
        <v>10</v>
      </c>
    </row>
    <row r="132">
      <c r="A132" t="n">
        <v>2</v>
      </c>
      <c r="B132" t="n">
        <v>140</v>
      </c>
      <c r="C132" t="inlineStr">
        <is>
          <t xml:space="preserve">CONCLUIDO	</t>
        </is>
      </c>
      <c r="D132" t="n">
        <v>6.072</v>
      </c>
      <c r="E132" t="n">
        <v>16.47</v>
      </c>
      <c r="F132" t="n">
        <v>9.44</v>
      </c>
      <c r="G132" t="n">
        <v>7.17</v>
      </c>
      <c r="H132" t="n">
        <v>0.1</v>
      </c>
      <c r="I132" t="n">
        <v>79</v>
      </c>
      <c r="J132" t="n">
        <v>275.05</v>
      </c>
      <c r="K132" t="n">
        <v>60.56</v>
      </c>
      <c r="L132" t="n">
        <v>1.5</v>
      </c>
      <c r="M132" t="n">
        <v>77</v>
      </c>
      <c r="N132" t="n">
        <v>73</v>
      </c>
      <c r="O132" t="n">
        <v>34157.42</v>
      </c>
      <c r="P132" t="n">
        <v>162.71</v>
      </c>
      <c r="Q132" t="n">
        <v>198.1</v>
      </c>
      <c r="R132" t="n">
        <v>76.88</v>
      </c>
      <c r="S132" t="n">
        <v>21.27</v>
      </c>
      <c r="T132" t="n">
        <v>24731.99</v>
      </c>
      <c r="U132" t="n">
        <v>0.28</v>
      </c>
      <c r="V132" t="n">
        <v>0.64</v>
      </c>
      <c r="W132" t="n">
        <v>0.23</v>
      </c>
      <c r="X132" t="n">
        <v>1.59</v>
      </c>
      <c r="Y132" t="n">
        <v>1</v>
      </c>
      <c r="Z132" t="n">
        <v>10</v>
      </c>
    </row>
    <row r="133">
      <c r="A133" t="n">
        <v>3</v>
      </c>
      <c r="B133" t="n">
        <v>140</v>
      </c>
      <c r="C133" t="inlineStr">
        <is>
          <t xml:space="preserve">CONCLUIDO	</t>
        </is>
      </c>
      <c r="D133" t="n">
        <v>6.445</v>
      </c>
      <c r="E133" t="n">
        <v>15.52</v>
      </c>
      <c r="F133" t="n">
        <v>9.17</v>
      </c>
      <c r="G133" t="n">
        <v>8.33</v>
      </c>
      <c r="H133" t="n">
        <v>0.11</v>
      </c>
      <c r="I133" t="n">
        <v>66</v>
      </c>
      <c r="J133" t="n">
        <v>275.54</v>
      </c>
      <c r="K133" t="n">
        <v>60.56</v>
      </c>
      <c r="L133" t="n">
        <v>1.75</v>
      </c>
      <c r="M133" t="n">
        <v>64</v>
      </c>
      <c r="N133" t="n">
        <v>73.23</v>
      </c>
      <c r="O133" t="n">
        <v>34217.22</v>
      </c>
      <c r="P133" t="n">
        <v>157.9</v>
      </c>
      <c r="Q133" t="n">
        <v>198.05</v>
      </c>
      <c r="R133" t="n">
        <v>68.12</v>
      </c>
      <c r="S133" t="n">
        <v>21.27</v>
      </c>
      <c r="T133" t="n">
        <v>20416.09</v>
      </c>
      <c r="U133" t="n">
        <v>0.31</v>
      </c>
      <c r="V133" t="n">
        <v>0.66</v>
      </c>
      <c r="W133" t="n">
        <v>0.21</v>
      </c>
      <c r="X133" t="n">
        <v>1.31</v>
      </c>
      <c r="Y133" t="n">
        <v>1</v>
      </c>
      <c r="Z133" t="n">
        <v>10</v>
      </c>
    </row>
    <row r="134">
      <c r="A134" t="n">
        <v>4</v>
      </c>
      <c r="B134" t="n">
        <v>140</v>
      </c>
      <c r="C134" t="inlineStr">
        <is>
          <t xml:space="preserve">CONCLUIDO	</t>
        </is>
      </c>
      <c r="D134" t="n">
        <v>6.7249</v>
      </c>
      <c r="E134" t="n">
        <v>14.87</v>
      </c>
      <c r="F134" t="n">
        <v>8.99</v>
      </c>
      <c r="G134" t="n">
        <v>9.470000000000001</v>
      </c>
      <c r="H134" t="n">
        <v>0.13</v>
      </c>
      <c r="I134" t="n">
        <v>57</v>
      </c>
      <c r="J134" t="n">
        <v>276.02</v>
      </c>
      <c r="K134" t="n">
        <v>60.56</v>
      </c>
      <c r="L134" t="n">
        <v>2</v>
      </c>
      <c r="M134" t="n">
        <v>55</v>
      </c>
      <c r="N134" t="n">
        <v>73.47</v>
      </c>
      <c r="O134" t="n">
        <v>34277.1</v>
      </c>
      <c r="P134" t="n">
        <v>154.8</v>
      </c>
      <c r="Q134" t="n">
        <v>198.05</v>
      </c>
      <c r="R134" t="n">
        <v>62.63</v>
      </c>
      <c r="S134" t="n">
        <v>21.27</v>
      </c>
      <c r="T134" t="n">
        <v>17719.52</v>
      </c>
      <c r="U134" t="n">
        <v>0.34</v>
      </c>
      <c r="V134" t="n">
        <v>0.68</v>
      </c>
      <c r="W134" t="n">
        <v>0.2</v>
      </c>
      <c r="X134" t="n">
        <v>1.14</v>
      </c>
      <c r="Y134" t="n">
        <v>1</v>
      </c>
      <c r="Z134" t="n">
        <v>10</v>
      </c>
    </row>
    <row r="135">
      <c r="A135" t="n">
        <v>5</v>
      </c>
      <c r="B135" t="n">
        <v>140</v>
      </c>
      <c r="C135" t="inlineStr">
        <is>
          <t xml:space="preserve">CONCLUIDO	</t>
        </is>
      </c>
      <c r="D135" t="n">
        <v>6.9695</v>
      </c>
      <c r="E135" t="n">
        <v>14.35</v>
      </c>
      <c r="F135" t="n">
        <v>8.84</v>
      </c>
      <c r="G135" t="n">
        <v>10.6</v>
      </c>
      <c r="H135" t="n">
        <v>0.14</v>
      </c>
      <c r="I135" t="n">
        <v>50</v>
      </c>
      <c r="J135" t="n">
        <v>276.51</v>
      </c>
      <c r="K135" t="n">
        <v>60.56</v>
      </c>
      <c r="L135" t="n">
        <v>2.25</v>
      </c>
      <c r="M135" t="n">
        <v>48</v>
      </c>
      <c r="N135" t="n">
        <v>73.70999999999999</v>
      </c>
      <c r="O135" t="n">
        <v>34337.08</v>
      </c>
      <c r="P135" t="n">
        <v>152.02</v>
      </c>
      <c r="Q135" t="n">
        <v>198.05</v>
      </c>
      <c r="R135" t="n">
        <v>57.93</v>
      </c>
      <c r="S135" t="n">
        <v>21.27</v>
      </c>
      <c r="T135" t="n">
        <v>15401.65</v>
      </c>
      <c r="U135" t="n">
        <v>0.37</v>
      </c>
      <c r="V135" t="n">
        <v>0.6899999999999999</v>
      </c>
      <c r="W135" t="n">
        <v>0.19</v>
      </c>
      <c r="X135" t="n">
        <v>0.98</v>
      </c>
      <c r="Y135" t="n">
        <v>1</v>
      </c>
      <c r="Z135" t="n">
        <v>10</v>
      </c>
    </row>
    <row r="136">
      <c r="A136" t="n">
        <v>6</v>
      </c>
      <c r="B136" t="n">
        <v>140</v>
      </c>
      <c r="C136" t="inlineStr">
        <is>
          <t xml:space="preserve">CONCLUIDO	</t>
        </is>
      </c>
      <c r="D136" t="n">
        <v>7.1931</v>
      </c>
      <c r="E136" t="n">
        <v>13.9</v>
      </c>
      <c r="F136" t="n">
        <v>8.699999999999999</v>
      </c>
      <c r="G136" t="n">
        <v>11.87</v>
      </c>
      <c r="H136" t="n">
        <v>0.16</v>
      </c>
      <c r="I136" t="n">
        <v>44</v>
      </c>
      <c r="J136" t="n">
        <v>277</v>
      </c>
      <c r="K136" t="n">
        <v>60.56</v>
      </c>
      <c r="L136" t="n">
        <v>2.5</v>
      </c>
      <c r="M136" t="n">
        <v>42</v>
      </c>
      <c r="N136" t="n">
        <v>73.94</v>
      </c>
      <c r="O136" t="n">
        <v>34397.15</v>
      </c>
      <c r="P136" t="n">
        <v>149.67</v>
      </c>
      <c r="Q136" t="n">
        <v>198.09</v>
      </c>
      <c r="R136" t="n">
        <v>53.7</v>
      </c>
      <c r="S136" t="n">
        <v>21.27</v>
      </c>
      <c r="T136" t="n">
        <v>13315.94</v>
      </c>
      <c r="U136" t="n">
        <v>0.4</v>
      </c>
      <c r="V136" t="n">
        <v>0.7</v>
      </c>
      <c r="W136" t="n">
        <v>0.18</v>
      </c>
      <c r="X136" t="n">
        <v>0.85</v>
      </c>
      <c r="Y136" t="n">
        <v>1</v>
      </c>
      <c r="Z136" t="n">
        <v>10</v>
      </c>
    </row>
    <row r="137">
      <c r="A137" t="n">
        <v>7</v>
      </c>
      <c r="B137" t="n">
        <v>140</v>
      </c>
      <c r="C137" t="inlineStr">
        <is>
          <t xml:space="preserve">CONCLUIDO	</t>
        </is>
      </c>
      <c r="D137" t="n">
        <v>7.3516</v>
      </c>
      <c r="E137" t="n">
        <v>13.6</v>
      </c>
      <c r="F137" t="n">
        <v>8.609999999999999</v>
      </c>
      <c r="G137" t="n">
        <v>12.92</v>
      </c>
      <c r="H137" t="n">
        <v>0.18</v>
      </c>
      <c r="I137" t="n">
        <v>40</v>
      </c>
      <c r="J137" t="n">
        <v>277.48</v>
      </c>
      <c r="K137" t="n">
        <v>60.56</v>
      </c>
      <c r="L137" t="n">
        <v>2.75</v>
      </c>
      <c r="M137" t="n">
        <v>38</v>
      </c>
      <c r="N137" t="n">
        <v>74.18000000000001</v>
      </c>
      <c r="O137" t="n">
        <v>34457.31</v>
      </c>
      <c r="P137" t="n">
        <v>148.05</v>
      </c>
      <c r="Q137" t="n">
        <v>198.07</v>
      </c>
      <c r="R137" t="n">
        <v>50.82</v>
      </c>
      <c r="S137" t="n">
        <v>21.27</v>
      </c>
      <c r="T137" t="n">
        <v>11900.29</v>
      </c>
      <c r="U137" t="n">
        <v>0.42</v>
      </c>
      <c r="V137" t="n">
        <v>0.71</v>
      </c>
      <c r="W137" t="n">
        <v>0.17</v>
      </c>
      <c r="X137" t="n">
        <v>0.76</v>
      </c>
      <c r="Y137" t="n">
        <v>1</v>
      </c>
      <c r="Z137" t="n">
        <v>10</v>
      </c>
    </row>
    <row r="138">
      <c r="A138" t="n">
        <v>8</v>
      </c>
      <c r="B138" t="n">
        <v>140</v>
      </c>
      <c r="C138" t="inlineStr">
        <is>
          <t xml:space="preserve">CONCLUIDO	</t>
        </is>
      </c>
      <c r="D138" t="n">
        <v>7.5683</v>
      </c>
      <c r="E138" t="n">
        <v>13.21</v>
      </c>
      <c r="F138" t="n">
        <v>8.43</v>
      </c>
      <c r="G138" t="n">
        <v>14.05</v>
      </c>
      <c r="H138" t="n">
        <v>0.19</v>
      </c>
      <c r="I138" t="n">
        <v>36</v>
      </c>
      <c r="J138" t="n">
        <v>277.97</v>
      </c>
      <c r="K138" t="n">
        <v>60.56</v>
      </c>
      <c r="L138" t="n">
        <v>3</v>
      </c>
      <c r="M138" t="n">
        <v>34</v>
      </c>
      <c r="N138" t="n">
        <v>74.42</v>
      </c>
      <c r="O138" t="n">
        <v>34517.57</v>
      </c>
      <c r="P138" t="n">
        <v>144.8</v>
      </c>
      <c r="Q138" t="n">
        <v>198.08</v>
      </c>
      <c r="R138" t="n">
        <v>45.02</v>
      </c>
      <c r="S138" t="n">
        <v>21.27</v>
      </c>
      <c r="T138" t="n">
        <v>9018.790000000001</v>
      </c>
      <c r="U138" t="n">
        <v>0.47</v>
      </c>
      <c r="V138" t="n">
        <v>0.72</v>
      </c>
      <c r="W138" t="n">
        <v>0.16</v>
      </c>
      <c r="X138" t="n">
        <v>0.58</v>
      </c>
      <c r="Y138" t="n">
        <v>1</v>
      </c>
      <c r="Z138" t="n">
        <v>10</v>
      </c>
    </row>
    <row r="139">
      <c r="A139" t="n">
        <v>9</v>
      </c>
      <c r="B139" t="n">
        <v>140</v>
      </c>
      <c r="C139" t="inlineStr">
        <is>
          <t xml:space="preserve">CONCLUIDO	</t>
        </is>
      </c>
      <c r="D139" t="n">
        <v>7.5546</v>
      </c>
      <c r="E139" t="n">
        <v>13.24</v>
      </c>
      <c r="F139" t="n">
        <v>8.56</v>
      </c>
      <c r="G139" t="n">
        <v>15.11</v>
      </c>
      <c r="H139" t="n">
        <v>0.21</v>
      </c>
      <c r="I139" t="n">
        <v>34</v>
      </c>
      <c r="J139" t="n">
        <v>278.46</v>
      </c>
      <c r="K139" t="n">
        <v>60.56</v>
      </c>
      <c r="L139" t="n">
        <v>3.25</v>
      </c>
      <c r="M139" t="n">
        <v>32</v>
      </c>
      <c r="N139" t="n">
        <v>74.66</v>
      </c>
      <c r="O139" t="n">
        <v>34577.92</v>
      </c>
      <c r="P139" t="n">
        <v>146.99</v>
      </c>
      <c r="Q139" t="n">
        <v>198.08</v>
      </c>
      <c r="R139" t="n">
        <v>49.58</v>
      </c>
      <c r="S139" t="n">
        <v>21.27</v>
      </c>
      <c r="T139" t="n">
        <v>11307.79</v>
      </c>
      <c r="U139" t="n">
        <v>0.43</v>
      </c>
      <c r="V139" t="n">
        <v>0.71</v>
      </c>
      <c r="W139" t="n">
        <v>0.16</v>
      </c>
      <c r="X139" t="n">
        <v>0.71</v>
      </c>
      <c r="Y139" t="n">
        <v>1</v>
      </c>
      <c r="Z139" t="n">
        <v>10</v>
      </c>
    </row>
    <row r="140">
      <c r="A140" t="n">
        <v>10</v>
      </c>
      <c r="B140" t="n">
        <v>140</v>
      </c>
      <c r="C140" t="inlineStr">
        <is>
          <t xml:space="preserve">CONCLUIDO	</t>
        </is>
      </c>
      <c r="D140" t="n">
        <v>7.6861</v>
      </c>
      <c r="E140" t="n">
        <v>13.01</v>
      </c>
      <c r="F140" t="n">
        <v>8.49</v>
      </c>
      <c r="G140" t="n">
        <v>16.43</v>
      </c>
      <c r="H140" t="n">
        <v>0.22</v>
      </c>
      <c r="I140" t="n">
        <v>31</v>
      </c>
      <c r="J140" t="n">
        <v>278.95</v>
      </c>
      <c r="K140" t="n">
        <v>60.56</v>
      </c>
      <c r="L140" t="n">
        <v>3.5</v>
      </c>
      <c r="M140" t="n">
        <v>29</v>
      </c>
      <c r="N140" t="n">
        <v>74.90000000000001</v>
      </c>
      <c r="O140" t="n">
        <v>34638.36</v>
      </c>
      <c r="P140" t="n">
        <v>145.79</v>
      </c>
      <c r="Q140" t="n">
        <v>198.05</v>
      </c>
      <c r="R140" t="n">
        <v>47.25</v>
      </c>
      <c r="S140" t="n">
        <v>21.27</v>
      </c>
      <c r="T140" t="n">
        <v>10158.5</v>
      </c>
      <c r="U140" t="n">
        <v>0.45</v>
      </c>
      <c r="V140" t="n">
        <v>0.72</v>
      </c>
      <c r="W140" t="n">
        <v>0.16</v>
      </c>
      <c r="X140" t="n">
        <v>0.64</v>
      </c>
      <c r="Y140" t="n">
        <v>1</v>
      </c>
      <c r="Z140" t="n">
        <v>10</v>
      </c>
    </row>
    <row r="141">
      <c r="A141" t="n">
        <v>11</v>
      </c>
      <c r="B141" t="n">
        <v>140</v>
      </c>
      <c r="C141" t="inlineStr">
        <is>
          <t xml:space="preserve">CONCLUIDO	</t>
        </is>
      </c>
      <c r="D141" t="n">
        <v>7.7828</v>
      </c>
      <c r="E141" t="n">
        <v>12.85</v>
      </c>
      <c r="F141" t="n">
        <v>8.43</v>
      </c>
      <c r="G141" t="n">
        <v>17.45</v>
      </c>
      <c r="H141" t="n">
        <v>0.24</v>
      </c>
      <c r="I141" t="n">
        <v>29</v>
      </c>
      <c r="J141" t="n">
        <v>279.44</v>
      </c>
      <c r="K141" t="n">
        <v>60.56</v>
      </c>
      <c r="L141" t="n">
        <v>3.75</v>
      </c>
      <c r="M141" t="n">
        <v>27</v>
      </c>
      <c r="N141" t="n">
        <v>75.14</v>
      </c>
      <c r="O141" t="n">
        <v>34698.9</v>
      </c>
      <c r="P141" t="n">
        <v>144.72</v>
      </c>
      <c r="Q141" t="n">
        <v>198.05</v>
      </c>
      <c r="R141" t="n">
        <v>45.44</v>
      </c>
      <c r="S141" t="n">
        <v>21.27</v>
      </c>
      <c r="T141" t="n">
        <v>9260.549999999999</v>
      </c>
      <c r="U141" t="n">
        <v>0.47</v>
      </c>
      <c r="V141" t="n">
        <v>0.72</v>
      </c>
      <c r="W141" t="n">
        <v>0.15</v>
      </c>
      <c r="X141" t="n">
        <v>0.58</v>
      </c>
      <c r="Y141" t="n">
        <v>1</v>
      </c>
      <c r="Z141" t="n">
        <v>10</v>
      </c>
    </row>
    <row r="142">
      <c r="A142" t="n">
        <v>12</v>
      </c>
      <c r="B142" t="n">
        <v>140</v>
      </c>
      <c r="C142" t="inlineStr">
        <is>
          <t xml:space="preserve">CONCLUIDO	</t>
        </is>
      </c>
      <c r="D142" t="n">
        <v>7.8769</v>
      </c>
      <c r="E142" t="n">
        <v>12.7</v>
      </c>
      <c r="F142" t="n">
        <v>8.380000000000001</v>
      </c>
      <c r="G142" t="n">
        <v>18.63</v>
      </c>
      <c r="H142" t="n">
        <v>0.25</v>
      </c>
      <c r="I142" t="n">
        <v>27</v>
      </c>
      <c r="J142" t="n">
        <v>279.94</v>
      </c>
      <c r="K142" t="n">
        <v>60.56</v>
      </c>
      <c r="L142" t="n">
        <v>4</v>
      </c>
      <c r="M142" t="n">
        <v>25</v>
      </c>
      <c r="N142" t="n">
        <v>75.38</v>
      </c>
      <c r="O142" t="n">
        <v>34759.54</v>
      </c>
      <c r="P142" t="n">
        <v>143.84</v>
      </c>
      <c r="Q142" t="n">
        <v>198.08</v>
      </c>
      <c r="R142" t="n">
        <v>43.75</v>
      </c>
      <c r="S142" t="n">
        <v>21.27</v>
      </c>
      <c r="T142" t="n">
        <v>8428.32</v>
      </c>
      <c r="U142" t="n">
        <v>0.49</v>
      </c>
      <c r="V142" t="n">
        <v>0.72</v>
      </c>
      <c r="W142" t="n">
        <v>0.15</v>
      </c>
      <c r="X142" t="n">
        <v>0.53</v>
      </c>
      <c r="Y142" t="n">
        <v>1</v>
      </c>
      <c r="Z142" t="n">
        <v>10</v>
      </c>
    </row>
    <row r="143">
      <c r="A143" t="n">
        <v>13</v>
      </c>
      <c r="B143" t="n">
        <v>140</v>
      </c>
      <c r="C143" t="inlineStr">
        <is>
          <t xml:space="preserve">CONCLUIDO	</t>
        </is>
      </c>
      <c r="D143" t="n">
        <v>7.9192</v>
      </c>
      <c r="E143" t="n">
        <v>12.63</v>
      </c>
      <c r="F143" t="n">
        <v>8.369999999999999</v>
      </c>
      <c r="G143" t="n">
        <v>19.31</v>
      </c>
      <c r="H143" t="n">
        <v>0.27</v>
      </c>
      <c r="I143" t="n">
        <v>26</v>
      </c>
      <c r="J143" t="n">
        <v>280.43</v>
      </c>
      <c r="K143" t="n">
        <v>60.56</v>
      </c>
      <c r="L143" t="n">
        <v>4.25</v>
      </c>
      <c r="M143" t="n">
        <v>24</v>
      </c>
      <c r="N143" t="n">
        <v>75.62</v>
      </c>
      <c r="O143" t="n">
        <v>34820.27</v>
      </c>
      <c r="P143" t="n">
        <v>143.51</v>
      </c>
      <c r="Q143" t="n">
        <v>198.09</v>
      </c>
      <c r="R143" t="n">
        <v>43.38</v>
      </c>
      <c r="S143" t="n">
        <v>21.27</v>
      </c>
      <c r="T143" t="n">
        <v>8245.870000000001</v>
      </c>
      <c r="U143" t="n">
        <v>0.49</v>
      </c>
      <c r="V143" t="n">
        <v>0.73</v>
      </c>
      <c r="W143" t="n">
        <v>0.15</v>
      </c>
      <c r="X143" t="n">
        <v>0.52</v>
      </c>
      <c r="Y143" t="n">
        <v>1</v>
      </c>
      <c r="Z143" t="n">
        <v>10</v>
      </c>
    </row>
    <row r="144">
      <c r="A144" t="n">
        <v>14</v>
      </c>
      <c r="B144" t="n">
        <v>140</v>
      </c>
      <c r="C144" t="inlineStr">
        <is>
          <t xml:space="preserve">CONCLUIDO	</t>
        </is>
      </c>
      <c r="D144" t="n">
        <v>8.0093</v>
      </c>
      <c r="E144" t="n">
        <v>12.49</v>
      </c>
      <c r="F144" t="n">
        <v>8.33</v>
      </c>
      <c r="G144" t="n">
        <v>20.83</v>
      </c>
      <c r="H144" t="n">
        <v>0.29</v>
      </c>
      <c r="I144" t="n">
        <v>24</v>
      </c>
      <c r="J144" t="n">
        <v>280.92</v>
      </c>
      <c r="K144" t="n">
        <v>60.56</v>
      </c>
      <c r="L144" t="n">
        <v>4.5</v>
      </c>
      <c r="M144" t="n">
        <v>22</v>
      </c>
      <c r="N144" t="n">
        <v>75.87</v>
      </c>
      <c r="O144" t="n">
        <v>34881.09</v>
      </c>
      <c r="P144" t="n">
        <v>142.8</v>
      </c>
      <c r="Q144" t="n">
        <v>198.06</v>
      </c>
      <c r="R144" t="n">
        <v>42.18</v>
      </c>
      <c r="S144" t="n">
        <v>21.27</v>
      </c>
      <c r="T144" t="n">
        <v>7658.22</v>
      </c>
      <c r="U144" t="n">
        <v>0.5</v>
      </c>
      <c r="V144" t="n">
        <v>0.73</v>
      </c>
      <c r="W144" t="n">
        <v>0.15</v>
      </c>
      <c r="X144" t="n">
        <v>0.48</v>
      </c>
      <c r="Y144" t="n">
        <v>1</v>
      </c>
      <c r="Z144" t="n">
        <v>10</v>
      </c>
    </row>
    <row r="145">
      <c r="A145" t="n">
        <v>15</v>
      </c>
      <c r="B145" t="n">
        <v>140</v>
      </c>
      <c r="C145" t="inlineStr">
        <is>
          <t xml:space="preserve">CONCLUIDO	</t>
        </is>
      </c>
      <c r="D145" t="n">
        <v>8.0642</v>
      </c>
      <c r="E145" t="n">
        <v>12.4</v>
      </c>
      <c r="F145" t="n">
        <v>8.300000000000001</v>
      </c>
      <c r="G145" t="n">
        <v>21.65</v>
      </c>
      <c r="H145" t="n">
        <v>0.3</v>
      </c>
      <c r="I145" t="n">
        <v>23</v>
      </c>
      <c r="J145" t="n">
        <v>281.41</v>
      </c>
      <c r="K145" t="n">
        <v>60.56</v>
      </c>
      <c r="L145" t="n">
        <v>4.75</v>
      </c>
      <c r="M145" t="n">
        <v>21</v>
      </c>
      <c r="N145" t="n">
        <v>76.11</v>
      </c>
      <c r="O145" t="n">
        <v>34942.02</v>
      </c>
      <c r="P145" t="n">
        <v>142.17</v>
      </c>
      <c r="Q145" t="n">
        <v>198.1</v>
      </c>
      <c r="R145" t="n">
        <v>41.05</v>
      </c>
      <c r="S145" t="n">
        <v>21.27</v>
      </c>
      <c r="T145" t="n">
        <v>7095.62</v>
      </c>
      <c r="U145" t="n">
        <v>0.52</v>
      </c>
      <c r="V145" t="n">
        <v>0.73</v>
      </c>
      <c r="W145" t="n">
        <v>0.15</v>
      </c>
      <c r="X145" t="n">
        <v>0.44</v>
      </c>
      <c r="Y145" t="n">
        <v>1</v>
      </c>
      <c r="Z145" t="n">
        <v>10</v>
      </c>
    </row>
    <row r="146">
      <c r="A146" t="n">
        <v>16</v>
      </c>
      <c r="B146" t="n">
        <v>140</v>
      </c>
      <c r="C146" t="inlineStr">
        <is>
          <t xml:space="preserve">CONCLUIDO	</t>
        </is>
      </c>
      <c r="D146" t="n">
        <v>8.114000000000001</v>
      </c>
      <c r="E146" t="n">
        <v>12.32</v>
      </c>
      <c r="F146" t="n">
        <v>8.27</v>
      </c>
      <c r="G146" t="n">
        <v>22.57</v>
      </c>
      <c r="H146" t="n">
        <v>0.32</v>
      </c>
      <c r="I146" t="n">
        <v>22</v>
      </c>
      <c r="J146" t="n">
        <v>281.91</v>
      </c>
      <c r="K146" t="n">
        <v>60.56</v>
      </c>
      <c r="L146" t="n">
        <v>5</v>
      </c>
      <c r="M146" t="n">
        <v>20</v>
      </c>
      <c r="N146" t="n">
        <v>76.34999999999999</v>
      </c>
      <c r="O146" t="n">
        <v>35003.04</v>
      </c>
      <c r="P146" t="n">
        <v>141.79</v>
      </c>
      <c r="Q146" t="n">
        <v>198.08</v>
      </c>
      <c r="R146" t="n">
        <v>40.47</v>
      </c>
      <c r="S146" t="n">
        <v>21.27</v>
      </c>
      <c r="T146" t="n">
        <v>6811.37</v>
      </c>
      <c r="U146" t="n">
        <v>0.53</v>
      </c>
      <c r="V146" t="n">
        <v>0.73</v>
      </c>
      <c r="W146" t="n">
        <v>0.14</v>
      </c>
      <c r="X146" t="n">
        <v>0.42</v>
      </c>
      <c r="Y146" t="n">
        <v>1</v>
      </c>
      <c r="Z146" t="n">
        <v>10</v>
      </c>
    </row>
    <row r="147">
      <c r="A147" t="n">
        <v>17</v>
      </c>
      <c r="B147" t="n">
        <v>140</v>
      </c>
      <c r="C147" t="inlineStr">
        <is>
          <t xml:space="preserve">CONCLUIDO	</t>
        </is>
      </c>
      <c r="D147" t="n">
        <v>8.1623</v>
      </c>
      <c r="E147" t="n">
        <v>12.25</v>
      </c>
      <c r="F147" t="n">
        <v>8.25</v>
      </c>
      <c r="G147" t="n">
        <v>23.58</v>
      </c>
      <c r="H147" t="n">
        <v>0.33</v>
      </c>
      <c r="I147" t="n">
        <v>21</v>
      </c>
      <c r="J147" t="n">
        <v>282.4</v>
      </c>
      <c r="K147" t="n">
        <v>60.56</v>
      </c>
      <c r="L147" t="n">
        <v>5.25</v>
      </c>
      <c r="M147" t="n">
        <v>19</v>
      </c>
      <c r="N147" t="n">
        <v>76.59999999999999</v>
      </c>
      <c r="O147" t="n">
        <v>35064.15</v>
      </c>
      <c r="P147" t="n">
        <v>141.33</v>
      </c>
      <c r="Q147" t="n">
        <v>198.07</v>
      </c>
      <c r="R147" t="n">
        <v>39.76</v>
      </c>
      <c r="S147" t="n">
        <v>21.27</v>
      </c>
      <c r="T147" t="n">
        <v>6463.69</v>
      </c>
      <c r="U147" t="n">
        <v>0.53</v>
      </c>
      <c r="V147" t="n">
        <v>0.74</v>
      </c>
      <c r="W147" t="n">
        <v>0.14</v>
      </c>
      <c r="X147" t="n">
        <v>0.4</v>
      </c>
      <c r="Y147" t="n">
        <v>1</v>
      </c>
      <c r="Z147" t="n">
        <v>10</v>
      </c>
    </row>
    <row r="148">
      <c r="A148" t="n">
        <v>18</v>
      </c>
      <c r="B148" t="n">
        <v>140</v>
      </c>
      <c r="C148" t="inlineStr">
        <is>
          <t xml:space="preserve">CONCLUIDO	</t>
        </is>
      </c>
      <c r="D148" t="n">
        <v>8.214700000000001</v>
      </c>
      <c r="E148" t="n">
        <v>12.17</v>
      </c>
      <c r="F148" t="n">
        <v>8.23</v>
      </c>
      <c r="G148" t="n">
        <v>24.68</v>
      </c>
      <c r="H148" t="n">
        <v>0.35</v>
      </c>
      <c r="I148" t="n">
        <v>20</v>
      </c>
      <c r="J148" t="n">
        <v>282.9</v>
      </c>
      <c r="K148" t="n">
        <v>60.56</v>
      </c>
      <c r="L148" t="n">
        <v>5.5</v>
      </c>
      <c r="M148" t="n">
        <v>18</v>
      </c>
      <c r="N148" t="n">
        <v>76.84999999999999</v>
      </c>
      <c r="O148" t="n">
        <v>35125.37</v>
      </c>
      <c r="P148" t="n">
        <v>140.8</v>
      </c>
      <c r="Q148" t="n">
        <v>198.05</v>
      </c>
      <c r="R148" t="n">
        <v>38.95</v>
      </c>
      <c r="S148" t="n">
        <v>21.27</v>
      </c>
      <c r="T148" t="n">
        <v>6063.03</v>
      </c>
      <c r="U148" t="n">
        <v>0.55</v>
      </c>
      <c r="V148" t="n">
        <v>0.74</v>
      </c>
      <c r="W148" t="n">
        <v>0.14</v>
      </c>
      <c r="X148" t="n">
        <v>0.37</v>
      </c>
      <c r="Y148" t="n">
        <v>1</v>
      </c>
      <c r="Z148" t="n">
        <v>10</v>
      </c>
    </row>
    <row r="149">
      <c r="A149" t="n">
        <v>19</v>
      </c>
      <c r="B149" t="n">
        <v>140</v>
      </c>
      <c r="C149" t="inlineStr">
        <is>
          <t xml:space="preserve">CONCLUIDO	</t>
        </is>
      </c>
      <c r="D149" t="n">
        <v>8.289400000000001</v>
      </c>
      <c r="E149" t="n">
        <v>12.06</v>
      </c>
      <c r="F149" t="n">
        <v>8.17</v>
      </c>
      <c r="G149" t="n">
        <v>25.8</v>
      </c>
      <c r="H149" t="n">
        <v>0.36</v>
      </c>
      <c r="I149" t="n">
        <v>19</v>
      </c>
      <c r="J149" t="n">
        <v>283.4</v>
      </c>
      <c r="K149" t="n">
        <v>60.56</v>
      </c>
      <c r="L149" t="n">
        <v>5.75</v>
      </c>
      <c r="M149" t="n">
        <v>17</v>
      </c>
      <c r="N149" t="n">
        <v>77.09</v>
      </c>
      <c r="O149" t="n">
        <v>35186.68</v>
      </c>
      <c r="P149" t="n">
        <v>139.77</v>
      </c>
      <c r="Q149" t="n">
        <v>198.06</v>
      </c>
      <c r="R149" t="n">
        <v>36.83</v>
      </c>
      <c r="S149" t="n">
        <v>21.27</v>
      </c>
      <c r="T149" t="n">
        <v>5009.58</v>
      </c>
      <c r="U149" t="n">
        <v>0.58</v>
      </c>
      <c r="V149" t="n">
        <v>0.74</v>
      </c>
      <c r="W149" t="n">
        <v>0.14</v>
      </c>
      <c r="X149" t="n">
        <v>0.32</v>
      </c>
      <c r="Y149" t="n">
        <v>1</v>
      </c>
      <c r="Z149" t="n">
        <v>10</v>
      </c>
    </row>
    <row r="150">
      <c r="A150" t="n">
        <v>20</v>
      </c>
      <c r="B150" t="n">
        <v>140</v>
      </c>
      <c r="C150" t="inlineStr">
        <is>
          <t xml:space="preserve">CONCLUIDO	</t>
        </is>
      </c>
      <c r="D150" t="n">
        <v>8.3218</v>
      </c>
      <c r="E150" t="n">
        <v>12.02</v>
      </c>
      <c r="F150" t="n">
        <v>8.18</v>
      </c>
      <c r="G150" t="n">
        <v>27.25</v>
      </c>
      <c r="H150" t="n">
        <v>0.38</v>
      </c>
      <c r="I150" t="n">
        <v>18</v>
      </c>
      <c r="J150" t="n">
        <v>283.9</v>
      </c>
      <c r="K150" t="n">
        <v>60.56</v>
      </c>
      <c r="L150" t="n">
        <v>6</v>
      </c>
      <c r="M150" t="n">
        <v>16</v>
      </c>
      <c r="N150" t="n">
        <v>77.34</v>
      </c>
      <c r="O150" t="n">
        <v>35248.1</v>
      </c>
      <c r="P150" t="n">
        <v>139.82</v>
      </c>
      <c r="Q150" t="n">
        <v>198.05</v>
      </c>
      <c r="R150" t="n">
        <v>37.58</v>
      </c>
      <c r="S150" t="n">
        <v>21.27</v>
      </c>
      <c r="T150" t="n">
        <v>5385.58</v>
      </c>
      <c r="U150" t="n">
        <v>0.57</v>
      </c>
      <c r="V150" t="n">
        <v>0.74</v>
      </c>
      <c r="W150" t="n">
        <v>0.13</v>
      </c>
      <c r="X150" t="n">
        <v>0.32</v>
      </c>
      <c r="Y150" t="n">
        <v>1</v>
      </c>
      <c r="Z150" t="n">
        <v>10</v>
      </c>
    </row>
    <row r="151">
      <c r="A151" t="n">
        <v>21</v>
      </c>
      <c r="B151" t="n">
        <v>140</v>
      </c>
      <c r="C151" t="inlineStr">
        <is>
          <t xml:space="preserve">CONCLUIDO	</t>
        </is>
      </c>
      <c r="D151" t="n">
        <v>8.292299999999999</v>
      </c>
      <c r="E151" t="n">
        <v>12.06</v>
      </c>
      <c r="F151" t="n">
        <v>8.220000000000001</v>
      </c>
      <c r="G151" t="n">
        <v>27.39</v>
      </c>
      <c r="H151" t="n">
        <v>0.39</v>
      </c>
      <c r="I151" t="n">
        <v>18</v>
      </c>
      <c r="J151" t="n">
        <v>284.4</v>
      </c>
      <c r="K151" t="n">
        <v>60.56</v>
      </c>
      <c r="L151" t="n">
        <v>6.25</v>
      </c>
      <c r="M151" t="n">
        <v>16</v>
      </c>
      <c r="N151" t="n">
        <v>77.59</v>
      </c>
      <c r="O151" t="n">
        <v>35309.61</v>
      </c>
      <c r="P151" t="n">
        <v>140.48</v>
      </c>
      <c r="Q151" t="n">
        <v>198.06</v>
      </c>
      <c r="R151" t="n">
        <v>38.87</v>
      </c>
      <c r="S151" t="n">
        <v>21.27</v>
      </c>
      <c r="T151" t="n">
        <v>6031.41</v>
      </c>
      <c r="U151" t="n">
        <v>0.55</v>
      </c>
      <c r="V151" t="n">
        <v>0.74</v>
      </c>
      <c r="W151" t="n">
        <v>0.13</v>
      </c>
      <c r="X151" t="n">
        <v>0.36</v>
      </c>
      <c r="Y151" t="n">
        <v>1</v>
      </c>
      <c r="Z151" t="n">
        <v>10</v>
      </c>
    </row>
    <row r="152">
      <c r="A152" t="n">
        <v>22</v>
      </c>
      <c r="B152" t="n">
        <v>140</v>
      </c>
      <c r="C152" t="inlineStr">
        <is>
          <t xml:space="preserve">CONCLUIDO	</t>
        </is>
      </c>
      <c r="D152" t="n">
        <v>8.349</v>
      </c>
      <c r="E152" t="n">
        <v>11.98</v>
      </c>
      <c r="F152" t="n">
        <v>8.19</v>
      </c>
      <c r="G152" t="n">
        <v>28.9</v>
      </c>
      <c r="H152" t="n">
        <v>0.41</v>
      </c>
      <c r="I152" t="n">
        <v>17</v>
      </c>
      <c r="J152" t="n">
        <v>284.89</v>
      </c>
      <c r="K152" t="n">
        <v>60.56</v>
      </c>
      <c r="L152" t="n">
        <v>6.5</v>
      </c>
      <c r="M152" t="n">
        <v>15</v>
      </c>
      <c r="N152" t="n">
        <v>77.84</v>
      </c>
      <c r="O152" t="n">
        <v>35371.22</v>
      </c>
      <c r="P152" t="n">
        <v>139.96</v>
      </c>
      <c r="Q152" t="n">
        <v>198.06</v>
      </c>
      <c r="R152" t="n">
        <v>37.82</v>
      </c>
      <c r="S152" t="n">
        <v>21.27</v>
      </c>
      <c r="T152" t="n">
        <v>5514.38</v>
      </c>
      <c r="U152" t="n">
        <v>0.5600000000000001</v>
      </c>
      <c r="V152" t="n">
        <v>0.74</v>
      </c>
      <c r="W152" t="n">
        <v>0.14</v>
      </c>
      <c r="X152" t="n">
        <v>0.34</v>
      </c>
      <c r="Y152" t="n">
        <v>1</v>
      </c>
      <c r="Z152" t="n">
        <v>10</v>
      </c>
    </row>
    <row r="153">
      <c r="A153" t="n">
        <v>23</v>
      </c>
      <c r="B153" t="n">
        <v>140</v>
      </c>
      <c r="C153" t="inlineStr">
        <is>
          <t xml:space="preserve">CONCLUIDO	</t>
        </is>
      </c>
      <c r="D153" t="n">
        <v>8.4055</v>
      </c>
      <c r="E153" t="n">
        <v>11.9</v>
      </c>
      <c r="F153" t="n">
        <v>8.16</v>
      </c>
      <c r="G153" t="n">
        <v>30.6</v>
      </c>
      <c r="H153" t="n">
        <v>0.42</v>
      </c>
      <c r="I153" t="n">
        <v>16</v>
      </c>
      <c r="J153" t="n">
        <v>285.39</v>
      </c>
      <c r="K153" t="n">
        <v>60.56</v>
      </c>
      <c r="L153" t="n">
        <v>6.75</v>
      </c>
      <c r="M153" t="n">
        <v>14</v>
      </c>
      <c r="N153" t="n">
        <v>78.09</v>
      </c>
      <c r="O153" t="n">
        <v>35432.93</v>
      </c>
      <c r="P153" t="n">
        <v>139.38</v>
      </c>
      <c r="Q153" t="n">
        <v>198.05</v>
      </c>
      <c r="R153" t="n">
        <v>36.87</v>
      </c>
      <c r="S153" t="n">
        <v>21.27</v>
      </c>
      <c r="T153" t="n">
        <v>5043.38</v>
      </c>
      <c r="U153" t="n">
        <v>0.58</v>
      </c>
      <c r="V153" t="n">
        <v>0.74</v>
      </c>
      <c r="W153" t="n">
        <v>0.13</v>
      </c>
      <c r="X153" t="n">
        <v>0.31</v>
      </c>
      <c r="Y153" t="n">
        <v>1</v>
      </c>
      <c r="Z153" t="n">
        <v>10</v>
      </c>
    </row>
    <row r="154">
      <c r="A154" t="n">
        <v>24</v>
      </c>
      <c r="B154" t="n">
        <v>140</v>
      </c>
      <c r="C154" t="inlineStr">
        <is>
          <t xml:space="preserve">CONCLUIDO	</t>
        </is>
      </c>
      <c r="D154" t="n">
        <v>8.406700000000001</v>
      </c>
      <c r="E154" t="n">
        <v>11.9</v>
      </c>
      <c r="F154" t="n">
        <v>8.16</v>
      </c>
      <c r="G154" t="n">
        <v>30.59</v>
      </c>
      <c r="H154" t="n">
        <v>0.44</v>
      </c>
      <c r="I154" t="n">
        <v>16</v>
      </c>
      <c r="J154" t="n">
        <v>285.9</v>
      </c>
      <c r="K154" t="n">
        <v>60.56</v>
      </c>
      <c r="L154" t="n">
        <v>7</v>
      </c>
      <c r="M154" t="n">
        <v>14</v>
      </c>
      <c r="N154" t="n">
        <v>78.34</v>
      </c>
      <c r="O154" t="n">
        <v>35494.74</v>
      </c>
      <c r="P154" t="n">
        <v>139.3</v>
      </c>
      <c r="Q154" t="n">
        <v>198.05</v>
      </c>
      <c r="R154" t="n">
        <v>36.82</v>
      </c>
      <c r="S154" t="n">
        <v>21.27</v>
      </c>
      <c r="T154" t="n">
        <v>5018.39</v>
      </c>
      <c r="U154" t="n">
        <v>0.58</v>
      </c>
      <c r="V154" t="n">
        <v>0.74</v>
      </c>
      <c r="W154" t="n">
        <v>0.13</v>
      </c>
      <c r="X154" t="n">
        <v>0.31</v>
      </c>
      <c r="Y154" t="n">
        <v>1</v>
      </c>
      <c r="Z154" t="n">
        <v>10</v>
      </c>
    </row>
    <row r="155">
      <c r="A155" t="n">
        <v>25</v>
      </c>
      <c r="B155" t="n">
        <v>140</v>
      </c>
      <c r="C155" t="inlineStr">
        <is>
          <t xml:space="preserve">CONCLUIDO	</t>
        </is>
      </c>
      <c r="D155" t="n">
        <v>8.4598</v>
      </c>
      <c r="E155" t="n">
        <v>11.82</v>
      </c>
      <c r="F155" t="n">
        <v>8.140000000000001</v>
      </c>
      <c r="G155" t="n">
        <v>32.54</v>
      </c>
      <c r="H155" t="n">
        <v>0.45</v>
      </c>
      <c r="I155" t="n">
        <v>15</v>
      </c>
      <c r="J155" t="n">
        <v>286.4</v>
      </c>
      <c r="K155" t="n">
        <v>60.56</v>
      </c>
      <c r="L155" t="n">
        <v>7.25</v>
      </c>
      <c r="M155" t="n">
        <v>13</v>
      </c>
      <c r="N155" t="n">
        <v>78.59</v>
      </c>
      <c r="O155" t="n">
        <v>35556.78</v>
      </c>
      <c r="P155" t="n">
        <v>138.86</v>
      </c>
      <c r="Q155" t="n">
        <v>198.05</v>
      </c>
      <c r="R155" t="n">
        <v>36.09</v>
      </c>
      <c r="S155" t="n">
        <v>21.27</v>
      </c>
      <c r="T155" t="n">
        <v>4656.24</v>
      </c>
      <c r="U155" t="n">
        <v>0.59</v>
      </c>
      <c r="V155" t="n">
        <v>0.75</v>
      </c>
      <c r="W155" t="n">
        <v>0.13</v>
      </c>
      <c r="X155" t="n">
        <v>0.28</v>
      </c>
      <c r="Y155" t="n">
        <v>1</v>
      </c>
      <c r="Z155" t="n">
        <v>10</v>
      </c>
    </row>
    <row r="156">
      <c r="A156" t="n">
        <v>26</v>
      </c>
      <c r="B156" t="n">
        <v>140</v>
      </c>
      <c r="C156" t="inlineStr">
        <is>
          <t xml:space="preserve">CONCLUIDO	</t>
        </is>
      </c>
      <c r="D156" t="n">
        <v>8.4537</v>
      </c>
      <c r="E156" t="n">
        <v>11.83</v>
      </c>
      <c r="F156" t="n">
        <v>8.140000000000001</v>
      </c>
      <c r="G156" t="n">
        <v>32.58</v>
      </c>
      <c r="H156" t="n">
        <v>0.47</v>
      </c>
      <c r="I156" t="n">
        <v>15</v>
      </c>
      <c r="J156" t="n">
        <v>286.9</v>
      </c>
      <c r="K156" t="n">
        <v>60.56</v>
      </c>
      <c r="L156" t="n">
        <v>7.5</v>
      </c>
      <c r="M156" t="n">
        <v>13</v>
      </c>
      <c r="N156" t="n">
        <v>78.84999999999999</v>
      </c>
      <c r="O156" t="n">
        <v>35618.8</v>
      </c>
      <c r="P156" t="n">
        <v>138.85</v>
      </c>
      <c r="Q156" t="n">
        <v>198.05</v>
      </c>
      <c r="R156" t="n">
        <v>36.43</v>
      </c>
      <c r="S156" t="n">
        <v>21.27</v>
      </c>
      <c r="T156" t="n">
        <v>4829.12</v>
      </c>
      <c r="U156" t="n">
        <v>0.58</v>
      </c>
      <c r="V156" t="n">
        <v>0.75</v>
      </c>
      <c r="W156" t="n">
        <v>0.13</v>
      </c>
      <c r="X156" t="n">
        <v>0.29</v>
      </c>
      <c r="Y156" t="n">
        <v>1</v>
      </c>
      <c r="Z156" t="n">
        <v>10</v>
      </c>
    </row>
    <row r="157">
      <c r="A157" t="n">
        <v>27</v>
      </c>
      <c r="B157" t="n">
        <v>140</v>
      </c>
      <c r="C157" t="inlineStr">
        <is>
          <t xml:space="preserve">CONCLUIDO	</t>
        </is>
      </c>
      <c r="D157" t="n">
        <v>8.5106</v>
      </c>
      <c r="E157" t="n">
        <v>11.75</v>
      </c>
      <c r="F157" t="n">
        <v>8.119999999999999</v>
      </c>
      <c r="G157" t="n">
        <v>34.79</v>
      </c>
      <c r="H157" t="n">
        <v>0.48</v>
      </c>
      <c r="I157" t="n">
        <v>14</v>
      </c>
      <c r="J157" t="n">
        <v>287.41</v>
      </c>
      <c r="K157" t="n">
        <v>60.56</v>
      </c>
      <c r="L157" t="n">
        <v>7.75</v>
      </c>
      <c r="M157" t="n">
        <v>12</v>
      </c>
      <c r="N157" t="n">
        <v>79.09999999999999</v>
      </c>
      <c r="O157" t="n">
        <v>35680.92</v>
      </c>
      <c r="P157" t="n">
        <v>138.51</v>
      </c>
      <c r="Q157" t="n">
        <v>198.05</v>
      </c>
      <c r="R157" t="n">
        <v>35.44</v>
      </c>
      <c r="S157" t="n">
        <v>21.27</v>
      </c>
      <c r="T157" t="n">
        <v>4337.18</v>
      </c>
      <c r="U157" t="n">
        <v>0.6</v>
      </c>
      <c r="V157" t="n">
        <v>0.75</v>
      </c>
      <c r="W157" t="n">
        <v>0.13</v>
      </c>
      <c r="X157" t="n">
        <v>0.26</v>
      </c>
      <c r="Y157" t="n">
        <v>1</v>
      </c>
      <c r="Z157" t="n">
        <v>10</v>
      </c>
    </row>
    <row r="158">
      <c r="A158" t="n">
        <v>28</v>
      </c>
      <c r="B158" t="n">
        <v>140</v>
      </c>
      <c r="C158" t="inlineStr">
        <is>
          <t xml:space="preserve">CONCLUIDO	</t>
        </is>
      </c>
      <c r="D158" t="n">
        <v>8.508599999999999</v>
      </c>
      <c r="E158" t="n">
        <v>11.75</v>
      </c>
      <c r="F158" t="n">
        <v>8.119999999999999</v>
      </c>
      <c r="G158" t="n">
        <v>34.8</v>
      </c>
      <c r="H158" t="n">
        <v>0.49</v>
      </c>
      <c r="I158" t="n">
        <v>14</v>
      </c>
      <c r="J158" t="n">
        <v>287.91</v>
      </c>
      <c r="K158" t="n">
        <v>60.56</v>
      </c>
      <c r="L158" t="n">
        <v>8</v>
      </c>
      <c r="M158" t="n">
        <v>12</v>
      </c>
      <c r="N158" t="n">
        <v>79.36</v>
      </c>
      <c r="O158" t="n">
        <v>35743.15</v>
      </c>
      <c r="P158" t="n">
        <v>138.53</v>
      </c>
      <c r="Q158" t="n">
        <v>198.05</v>
      </c>
      <c r="R158" t="n">
        <v>35.57</v>
      </c>
      <c r="S158" t="n">
        <v>21.27</v>
      </c>
      <c r="T158" t="n">
        <v>4403.43</v>
      </c>
      <c r="U158" t="n">
        <v>0.6</v>
      </c>
      <c r="V158" t="n">
        <v>0.75</v>
      </c>
      <c r="W158" t="n">
        <v>0.13</v>
      </c>
      <c r="X158" t="n">
        <v>0.27</v>
      </c>
      <c r="Y158" t="n">
        <v>1</v>
      </c>
      <c r="Z158" t="n">
        <v>10</v>
      </c>
    </row>
    <row r="159">
      <c r="A159" t="n">
        <v>29</v>
      </c>
      <c r="B159" t="n">
        <v>140</v>
      </c>
      <c r="C159" t="inlineStr">
        <is>
          <t xml:space="preserve">CONCLUIDO	</t>
        </is>
      </c>
      <c r="D159" t="n">
        <v>8.5716</v>
      </c>
      <c r="E159" t="n">
        <v>11.67</v>
      </c>
      <c r="F159" t="n">
        <v>8.09</v>
      </c>
      <c r="G159" t="n">
        <v>37.32</v>
      </c>
      <c r="H159" t="n">
        <v>0.51</v>
      </c>
      <c r="I159" t="n">
        <v>13</v>
      </c>
      <c r="J159" t="n">
        <v>288.42</v>
      </c>
      <c r="K159" t="n">
        <v>60.56</v>
      </c>
      <c r="L159" t="n">
        <v>8.25</v>
      </c>
      <c r="M159" t="n">
        <v>11</v>
      </c>
      <c r="N159" t="n">
        <v>79.61</v>
      </c>
      <c r="O159" t="n">
        <v>35805.48</v>
      </c>
      <c r="P159" t="n">
        <v>137.77</v>
      </c>
      <c r="Q159" t="n">
        <v>198.05</v>
      </c>
      <c r="R159" t="n">
        <v>34.42</v>
      </c>
      <c r="S159" t="n">
        <v>21.27</v>
      </c>
      <c r="T159" t="n">
        <v>3834.97</v>
      </c>
      <c r="U159" t="n">
        <v>0.62</v>
      </c>
      <c r="V159" t="n">
        <v>0.75</v>
      </c>
      <c r="W159" t="n">
        <v>0.13</v>
      </c>
      <c r="X159" t="n">
        <v>0.23</v>
      </c>
      <c r="Y159" t="n">
        <v>1</v>
      </c>
      <c r="Z159" t="n">
        <v>10</v>
      </c>
    </row>
    <row r="160">
      <c r="A160" t="n">
        <v>30</v>
      </c>
      <c r="B160" t="n">
        <v>140</v>
      </c>
      <c r="C160" t="inlineStr">
        <is>
          <t xml:space="preserve">CONCLUIDO	</t>
        </is>
      </c>
      <c r="D160" t="n">
        <v>8.578200000000001</v>
      </c>
      <c r="E160" t="n">
        <v>11.66</v>
      </c>
      <c r="F160" t="n">
        <v>8.08</v>
      </c>
      <c r="G160" t="n">
        <v>37.28</v>
      </c>
      <c r="H160" t="n">
        <v>0.52</v>
      </c>
      <c r="I160" t="n">
        <v>13</v>
      </c>
      <c r="J160" t="n">
        <v>288.92</v>
      </c>
      <c r="K160" t="n">
        <v>60.56</v>
      </c>
      <c r="L160" t="n">
        <v>8.5</v>
      </c>
      <c r="M160" t="n">
        <v>11</v>
      </c>
      <c r="N160" t="n">
        <v>79.87</v>
      </c>
      <c r="O160" t="n">
        <v>35867.91</v>
      </c>
      <c r="P160" t="n">
        <v>137.57</v>
      </c>
      <c r="Q160" t="n">
        <v>198.05</v>
      </c>
      <c r="R160" t="n">
        <v>34.06</v>
      </c>
      <c r="S160" t="n">
        <v>21.27</v>
      </c>
      <c r="T160" t="n">
        <v>3653.69</v>
      </c>
      <c r="U160" t="n">
        <v>0.62</v>
      </c>
      <c r="V160" t="n">
        <v>0.75</v>
      </c>
      <c r="W160" t="n">
        <v>0.13</v>
      </c>
      <c r="X160" t="n">
        <v>0.22</v>
      </c>
      <c r="Y160" t="n">
        <v>1</v>
      </c>
      <c r="Z160" t="n">
        <v>10</v>
      </c>
    </row>
    <row r="161">
      <c r="A161" t="n">
        <v>31</v>
      </c>
      <c r="B161" t="n">
        <v>140</v>
      </c>
      <c r="C161" t="inlineStr">
        <is>
          <t xml:space="preserve">CONCLUIDO	</t>
        </is>
      </c>
      <c r="D161" t="n">
        <v>8.5991</v>
      </c>
      <c r="E161" t="n">
        <v>11.63</v>
      </c>
      <c r="F161" t="n">
        <v>8.050000000000001</v>
      </c>
      <c r="G161" t="n">
        <v>37.15</v>
      </c>
      <c r="H161" t="n">
        <v>0.54</v>
      </c>
      <c r="I161" t="n">
        <v>13</v>
      </c>
      <c r="J161" t="n">
        <v>289.43</v>
      </c>
      <c r="K161" t="n">
        <v>60.56</v>
      </c>
      <c r="L161" t="n">
        <v>8.75</v>
      </c>
      <c r="M161" t="n">
        <v>11</v>
      </c>
      <c r="N161" t="n">
        <v>80.12</v>
      </c>
      <c r="O161" t="n">
        <v>35930.44</v>
      </c>
      <c r="P161" t="n">
        <v>136.96</v>
      </c>
      <c r="Q161" t="n">
        <v>198.05</v>
      </c>
      <c r="R161" t="n">
        <v>33.37</v>
      </c>
      <c r="S161" t="n">
        <v>21.27</v>
      </c>
      <c r="T161" t="n">
        <v>3306.68</v>
      </c>
      <c r="U161" t="n">
        <v>0.64</v>
      </c>
      <c r="V161" t="n">
        <v>0.75</v>
      </c>
      <c r="W161" t="n">
        <v>0.12</v>
      </c>
      <c r="X161" t="n">
        <v>0.2</v>
      </c>
      <c r="Y161" t="n">
        <v>1</v>
      </c>
      <c r="Z161" t="n">
        <v>10</v>
      </c>
    </row>
    <row r="162">
      <c r="A162" t="n">
        <v>32</v>
      </c>
      <c r="B162" t="n">
        <v>140</v>
      </c>
      <c r="C162" t="inlineStr">
        <is>
          <t xml:space="preserve">CONCLUIDO	</t>
        </is>
      </c>
      <c r="D162" t="n">
        <v>8.596</v>
      </c>
      <c r="E162" t="n">
        <v>11.63</v>
      </c>
      <c r="F162" t="n">
        <v>8.109999999999999</v>
      </c>
      <c r="G162" t="n">
        <v>40.53</v>
      </c>
      <c r="H162" t="n">
        <v>0.55</v>
      </c>
      <c r="I162" t="n">
        <v>12</v>
      </c>
      <c r="J162" t="n">
        <v>289.94</v>
      </c>
      <c r="K162" t="n">
        <v>60.56</v>
      </c>
      <c r="L162" t="n">
        <v>9</v>
      </c>
      <c r="M162" t="n">
        <v>10</v>
      </c>
      <c r="N162" t="n">
        <v>80.38</v>
      </c>
      <c r="O162" t="n">
        <v>35993.08</v>
      </c>
      <c r="P162" t="n">
        <v>137.87</v>
      </c>
      <c r="Q162" t="n">
        <v>198.05</v>
      </c>
      <c r="R162" t="n">
        <v>35.3</v>
      </c>
      <c r="S162" t="n">
        <v>21.27</v>
      </c>
      <c r="T162" t="n">
        <v>4280.16</v>
      </c>
      <c r="U162" t="n">
        <v>0.6</v>
      </c>
      <c r="V162" t="n">
        <v>0.75</v>
      </c>
      <c r="W162" t="n">
        <v>0.13</v>
      </c>
      <c r="X162" t="n">
        <v>0.25</v>
      </c>
      <c r="Y162" t="n">
        <v>1</v>
      </c>
      <c r="Z162" t="n">
        <v>10</v>
      </c>
    </row>
    <row r="163">
      <c r="A163" t="n">
        <v>33</v>
      </c>
      <c r="B163" t="n">
        <v>140</v>
      </c>
      <c r="C163" t="inlineStr">
        <is>
          <t xml:space="preserve">CONCLUIDO	</t>
        </is>
      </c>
      <c r="D163" t="n">
        <v>8.6091</v>
      </c>
      <c r="E163" t="n">
        <v>11.62</v>
      </c>
      <c r="F163" t="n">
        <v>8.09</v>
      </c>
      <c r="G163" t="n">
        <v>40.44</v>
      </c>
      <c r="H163" t="n">
        <v>0.57</v>
      </c>
      <c r="I163" t="n">
        <v>12</v>
      </c>
      <c r="J163" t="n">
        <v>290.45</v>
      </c>
      <c r="K163" t="n">
        <v>60.56</v>
      </c>
      <c r="L163" t="n">
        <v>9.25</v>
      </c>
      <c r="M163" t="n">
        <v>10</v>
      </c>
      <c r="N163" t="n">
        <v>80.64</v>
      </c>
      <c r="O163" t="n">
        <v>36055.83</v>
      </c>
      <c r="P163" t="n">
        <v>137.64</v>
      </c>
      <c r="Q163" t="n">
        <v>198.05</v>
      </c>
      <c r="R163" t="n">
        <v>34.68</v>
      </c>
      <c r="S163" t="n">
        <v>21.27</v>
      </c>
      <c r="T163" t="n">
        <v>3967.81</v>
      </c>
      <c r="U163" t="n">
        <v>0.61</v>
      </c>
      <c r="V163" t="n">
        <v>0.75</v>
      </c>
      <c r="W163" t="n">
        <v>0.13</v>
      </c>
      <c r="X163" t="n">
        <v>0.23</v>
      </c>
      <c r="Y163" t="n">
        <v>1</v>
      </c>
      <c r="Z163" t="n">
        <v>10</v>
      </c>
    </row>
    <row r="164">
      <c r="A164" t="n">
        <v>34</v>
      </c>
      <c r="B164" t="n">
        <v>140</v>
      </c>
      <c r="C164" t="inlineStr">
        <is>
          <t xml:space="preserve">CONCLUIDO	</t>
        </is>
      </c>
      <c r="D164" t="n">
        <v>8.613099999999999</v>
      </c>
      <c r="E164" t="n">
        <v>11.61</v>
      </c>
      <c r="F164" t="n">
        <v>8.08</v>
      </c>
      <c r="G164" t="n">
        <v>40.41</v>
      </c>
      <c r="H164" t="n">
        <v>0.58</v>
      </c>
      <c r="I164" t="n">
        <v>12</v>
      </c>
      <c r="J164" t="n">
        <v>290.96</v>
      </c>
      <c r="K164" t="n">
        <v>60.56</v>
      </c>
      <c r="L164" t="n">
        <v>9.5</v>
      </c>
      <c r="M164" t="n">
        <v>10</v>
      </c>
      <c r="N164" t="n">
        <v>80.90000000000001</v>
      </c>
      <c r="O164" t="n">
        <v>36118.68</v>
      </c>
      <c r="P164" t="n">
        <v>137.6</v>
      </c>
      <c r="Q164" t="n">
        <v>198.06</v>
      </c>
      <c r="R164" t="n">
        <v>34.51</v>
      </c>
      <c r="S164" t="n">
        <v>21.27</v>
      </c>
      <c r="T164" t="n">
        <v>3883.76</v>
      </c>
      <c r="U164" t="n">
        <v>0.62</v>
      </c>
      <c r="V164" t="n">
        <v>0.75</v>
      </c>
      <c r="W164" t="n">
        <v>0.13</v>
      </c>
      <c r="X164" t="n">
        <v>0.23</v>
      </c>
      <c r="Y164" t="n">
        <v>1</v>
      </c>
      <c r="Z164" t="n">
        <v>10</v>
      </c>
    </row>
    <row r="165">
      <c r="A165" t="n">
        <v>35</v>
      </c>
      <c r="B165" t="n">
        <v>140</v>
      </c>
      <c r="C165" t="inlineStr">
        <is>
          <t xml:space="preserve">CONCLUIDO	</t>
        </is>
      </c>
      <c r="D165" t="n">
        <v>8.6135</v>
      </c>
      <c r="E165" t="n">
        <v>11.61</v>
      </c>
      <c r="F165" t="n">
        <v>8.08</v>
      </c>
      <c r="G165" t="n">
        <v>40.41</v>
      </c>
      <c r="H165" t="n">
        <v>0.6</v>
      </c>
      <c r="I165" t="n">
        <v>12</v>
      </c>
      <c r="J165" t="n">
        <v>291.47</v>
      </c>
      <c r="K165" t="n">
        <v>60.56</v>
      </c>
      <c r="L165" t="n">
        <v>9.75</v>
      </c>
      <c r="M165" t="n">
        <v>10</v>
      </c>
      <c r="N165" t="n">
        <v>81.16</v>
      </c>
      <c r="O165" t="n">
        <v>36181.64</v>
      </c>
      <c r="P165" t="n">
        <v>137.45</v>
      </c>
      <c r="Q165" t="n">
        <v>198.05</v>
      </c>
      <c r="R165" t="n">
        <v>34.52</v>
      </c>
      <c r="S165" t="n">
        <v>21.27</v>
      </c>
      <c r="T165" t="n">
        <v>3889.19</v>
      </c>
      <c r="U165" t="n">
        <v>0.62</v>
      </c>
      <c r="V165" t="n">
        <v>0.75</v>
      </c>
      <c r="W165" t="n">
        <v>0.12</v>
      </c>
      <c r="X165" t="n">
        <v>0.23</v>
      </c>
      <c r="Y165" t="n">
        <v>1</v>
      </c>
      <c r="Z165" t="n">
        <v>10</v>
      </c>
    </row>
    <row r="166">
      <c r="A166" t="n">
        <v>36</v>
      </c>
      <c r="B166" t="n">
        <v>140</v>
      </c>
      <c r="C166" t="inlineStr">
        <is>
          <t xml:space="preserve">CONCLUIDO	</t>
        </is>
      </c>
      <c r="D166" t="n">
        <v>8.671799999999999</v>
      </c>
      <c r="E166" t="n">
        <v>11.53</v>
      </c>
      <c r="F166" t="n">
        <v>8.06</v>
      </c>
      <c r="G166" t="n">
        <v>43.94</v>
      </c>
      <c r="H166" t="n">
        <v>0.61</v>
      </c>
      <c r="I166" t="n">
        <v>11</v>
      </c>
      <c r="J166" t="n">
        <v>291.98</v>
      </c>
      <c r="K166" t="n">
        <v>60.56</v>
      </c>
      <c r="L166" t="n">
        <v>10</v>
      </c>
      <c r="M166" t="n">
        <v>9</v>
      </c>
      <c r="N166" t="n">
        <v>81.42</v>
      </c>
      <c r="O166" t="n">
        <v>36244.71</v>
      </c>
      <c r="P166" t="n">
        <v>136.92</v>
      </c>
      <c r="Q166" t="n">
        <v>198.05</v>
      </c>
      <c r="R166" t="n">
        <v>33.61</v>
      </c>
      <c r="S166" t="n">
        <v>21.27</v>
      </c>
      <c r="T166" t="n">
        <v>3438.74</v>
      </c>
      <c r="U166" t="n">
        <v>0.63</v>
      </c>
      <c r="V166" t="n">
        <v>0.75</v>
      </c>
      <c r="W166" t="n">
        <v>0.13</v>
      </c>
      <c r="X166" t="n">
        <v>0.2</v>
      </c>
      <c r="Y166" t="n">
        <v>1</v>
      </c>
      <c r="Z166" t="n">
        <v>10</v>
      </c>
    </row>
    <row r="167">
      <c r="A167" t="n">
        <v>37</v>
      </c>
      <c r="B167" t="n">
        <v>140</v>
      </c>
      <c r="C167" t="inlineStr">
        <is>
          <t xml:space="preserve">CONCLUIDO	</t>
        </is>
      </c>
      <c r="D167" t="n">
        <v>8.672599999999999</v>
      </c>
      <c r="E167" t="n">
        <v>11.53</v>
      </c>
      <c r="F167" t="n">
        <v>8.050000000000001</v>
      </c>
      <c r="G167" t="n">
        <v>43.94</v>
      </c>
      <c r="H167" t="n">
        <v>0.62</v>
      </c>
      <c r="I167" t="n">
        <v>11</v>
      </c>
      <c r="J167" t="n">
        <v>292.49</v>
      </c>
      <c r="K167" t="n">
        <v>60.56</v>
      </c>
      <c r="L167" t="n">
        <v>10.25</v>
      </c>
      <c r="M167" t="n">
        <v>9</v>
      </c>
      <c r="N167" t="n">
        <v>81.68000000000001</v>
      </c>
      <c r="O167" t="n">
        <v>36307.88</v>
      </c>
      <c r="P167" t="n">
        <v>136.95</v>
      </c>
      <c r="Q167" t="n">
        <v>198.05</v>
      </c>
      <c r="R167" t="n">
        <v>33.54</v>
      </c>
      <c r="S167" t="n">
        <v>21.27</v>
      </c>
      <c r="T167" t="n">
        <v>3405.29</v>
      </c>
      <c r="U167" t="n">
        <v>0.63</v>
      </c>
      <c r="V167" t="n">
        <v>0.75</v>
      </c>
      <c r="W167" t="n">
        <v>0.13</v>
      </c>
      <c r="X167" t="n">
        <v>0.2</v>
      </c>
      <c r="Y167" t="n">
        <v>1</v>
      </c>
      <c r="Z167" t="n">
        <v>10</v>
      </c>
    </row>
    <row r="168">
      <c r="A168" t="n">
        <v>38</v>
      </c>
      <c r="B168" t="n">
        <v>140</v>
      </c>
      <c r="C168" t="inlineStr">
        <is>
          <t xml:space="preserve">CONCLUIDO	</t>
        </is>
      </c>
      <c r="D168" t="n">
        <v>8.668200000000001</v>
      </c>
      <c r="E168" t="n">
        <v>11.54</v>
      </c>
      <c r="F168" t="n">
        <v>8.06</v>
      </c>
      <c r="G168" t="n">
        <v>43.97</v>
      </c>
      <c r="H168" t="n">
        <v>0.64</v>
      </c>
      <c r="I168" t="n">
        <v>11</v>
      </c>
      <c r="J168" t="n">
        <v>293</v>
      </c>
      <c r="K168" t="n">
        <v>60.56</v>
      </c>
      <c r="L168" t="n">
        <v>10.5</v>
      </c>
      <c r="M168" t="n">
        <v>9</v>
      </c>
      <c r="N168" t="n">
        <v>81.95</v>
      </c>
      <c r="O168" t="n">
        <v>36371.17</v>
      </c>
      <c r="P168" t="n">
        <v>136.97</v>
      </c>
      <c r="Q168" t="n">
        <v>198.05</v>
      </c>
      <c r="R168" t="n">
        <v>33.75</v>
      </c>
      <c r="S168" t="n">
        <v>21.27</v>
      </c>
      <c r="T168" t="n">
        <v>3510.35</v>
      </c>
      <c r="U168" t="n">
        <v>0.63</v>
      </c>
      <c r="V168" t="n">
        <v>0.75</v>
      </c>
      <c r="W168" t="n">
        <v>0.13</v>
      </c>
      <c r="X168" t="n">
        <v>0.21</v>
      </c>
      <c r="Y168" t="n">
        <v>1</v>
      </c>
      <c r="Z168" t="n">
        <v>10</v>
      </c>
    </row>
    <row r="169">
      <c r="A169" t="n">
        <v>39</v>
      </c>
      <c r="B169" t="n">
        <v>140</v>
      </c>
      <c r="C169" t="inlineStr">
        <is>
          <t xml:space="preserve">CONCLUIDO	</t>
        </is>
      </c>
      <c r="D169" t="n">
        <v>8.6678</v>
      </c>
      <c r="E169" t="n">
        <v>11.54</v>
      </c>
      <c r="F169" t="n">
        <v>8.06</v>
      </c>
      <c r="G169" t="n">
        <v>43.97</v>
      </c>
      <c r="H169" t="n">
        <v>0.65</v>
      </c>
      <c r="I169" t="n">
        <v>11</v>
      </c>
      <c r="J169" t="n">
        <v>293.52</v>
      </c>
      <c r="K169" t="n">
        <v>60.56</v>
      </c>
      <c r="L169" t="n">
        <v>10.75</v>
      </c>
      <c r="M169" t="n">
        <v>9</v>
      </c>
      <c r="N169" t="n">
        <v>82.20999999999999</v>
      </c>
      <c r="O169" t="n">
        <v>36434.56</v>
      </c>
      <c r="P169" t="n">
        <v>136.99</v>
      </c>
      <c r="Q169" t="n">
        <v>198.05</v>
      </c>
      <c r="R169" t="n">
        <v>33.76</v>
      </c>
      <c r="S169" t="n">
        <v>21.27</v>
      </c>
      <c r="T169" t="n">
        <v>3511.67</v>
      </c>
      <c r="U169" t="n">
        <v>0.63</v>
      </c>
      <c r="V169" t="n">
        <v>0.75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40</v>
      </c>
      <c r="B170" t="n">
        <v>140</v>
      </c>
      <c r="C170" t="inlineStr">
        <is>
          <t xml:space="preserve">CONCLUIDO	</t>
        </is>
      </c>
      <c r="D170" t="n">
        <v>8.728999999999999</v>
      </c>
      <c r="E170" t="n">
        <v>11.46</v>
      </c>
      <c r="F170" t="n">
        <v>8.029999999999999</v>
      </c>
      <c r="G170" t="n">
        <v>48.2</v>
      </c>
      <c r="H170" t="n">
        <v>0.67</v>
      </c>
      <c r="I170" t="n">
        <v>10</v>
      </c>
      <c r="J170" t="n">
        <v>294.03</v>
      </c>
      <c r="K170" t="n">
        <v>60.56</v>
      </c>
      <c r="L170" t="n">
        <v>11</v>
      </c>
      <c r="M170" t="n">
        <v>8</v>
      </c>
      <c r="N170" t="n">
        <v>82.48</v>
      </c>
      <c r="O170" t="n">
        <v>36498.06</v>
      </c>
      <c r="P170" t="n">
        <v>136.54</v>
      </c>
      <c r="Q170" t="n">
        <v>198.05</v>
      </c>
      <c r="R170" t="n">
        <v>32.84</v>
      </c>
      <c r="S170" t="n">
        <v>21.27</v>
      </c>
      <c r="T170" t="n">
        <v>3056.14</v>
      </c>
      <c r="U170" t="n">
        <v>0.65</v>
      </c>
      <c r="V170" t="n">
        <v>0.76</v>
      </c>
      <c r="W170" t="n">
        <v>0.12</v>
      </c>
      <c r="X170" t="n">
        <v>0.18</v>
      </c>
      <c r="Y170" t="n">
        <v>1</v>
      </c>
      <c r="Z170" t="n">
        <v>10</v>
      </c>
    </row>
    <row r="171">
      <c r="A171" t="n">
        <v>41</v>
      </c>
      <c r="B171" t="n">
        <v>140</v>
      </c>
      <c r="C171" t="inlineStr">
        <is>
          <t xml:space="preserve">CONCLUIDO	</t>
        </is>
      </c>
      <c r="D171" t="n">
        <v>8.7355</v>
      </c>
      <c r="E171" t="n">
        <v>11.45</v>
      </c>
      <c r="F171" t="n">
        <v>8.02</v>
      </c>
      <c r="G171" t="n">
        <v>48.14</v>
      </c>
      <c r="H171" t="n">
        <v>0.68</v>
      </c>
      <c r="I171" t="n">
        <v>10</v>
      </c>
      <c r="J171" t="n">
        <v>294.55</v>
      </c>
      <c r="K171" t="n">
        <v>60.56</v>
      </c>
      <c r="L171" t="n">
        <v>11.25</v>
      </c>
      <c r="M171" t="n">
        <v>8</v>
      </c>
      <c r="N171" t="n">
        <v>82.73999999999999</v>
      </c>
      <c r="O171" t="n">
        <v>36561.67</v>
      </c>
      <c r="P171" t="n">
        <v>136.46</v>
      </c>
      <c r="Q171" t="n">
        <v>198.05</v>
      </c>
      <c r="R171" t="n">
        <v>32.56</v>
      </c>
      <c r="S171" t="n">
        <v>21.27</v>
      </c>
      <c r="T171" t="n">
        <v>2919.37</v>
      </c>
      <c r="U171" t="n">
        <v>0.65</v>
      </c>
      <c r="V171" t="n">
        <v>0.76</v>
      </c>
      <c r="W171" t="n">
        <v>0.12</v>
      </c>
      <c r="X171" t="n">
        <v>0.17</v>
      </c>
      <c r="Y171" t="n">
        <v>1</v>
      </c>
      <c r="Z171" t="n">
        <v>10</v>
      </c>
    </row>
    <row r="172">
      <c r="A172" t="n">
        <v>42</v>
      </c>
      <c r="B172" t="n">
        <v>140</v>
      </c>
      <c r="C172" t="inlineStr">
        <is>
          <t xml:space="preserve">CONCLUIDO	</t>
        </is>
      </c>
      <c r="D172" t="n">
        <v>8.7608</v>
      </c>
      <c r="E172" t="n">
        <v>11.41</v>
      </c>
      <c r="F172" t="n">
        <v>7.99</v>
      </c>
      <c r="G172" t="n">
        <v>47.95</v>
      </c>
      <c r="H172" t="n">
        <v>0.6899999999999999</v>
      </c>
      <c r="I172" t="n">
        <v>10</v>
      </c>
      <c r="J172" t="n">
        <v>295.06</v>
      </c>
      <c r="K172" t="n">
        <v>60.56</v>
      </c>
      <c r="L172" t="n">
        <v>11.5</v>
      </c>
      <c r="M172" t="n">
        <v>8</v>
      </c>
      <c r="N172" t="n">
        <v>83.01000000000001</v>
      </c>
      <c r="O172" t="n">
        <v>36625.39</v>
      </c>
      <c r="P172" t="n">
        <v>135.82</v>
      </c>
      <c r="Q172" t="n">
        <v>198.05</v>
      </c>
      <c r="R172" t="n">
        <v>31.41</v>
      </c>
      <c r="S172" t="n">
        <v>21.27</v>
      </c>
      <c r="T172" t="n">
        <v>2342.12</v>
      </c>
      <c r="U172" t="n">
        <v>0.68</v>
      </c>
      <c r="V172" t="n">
        <v>0.76</v>
      </c>
      <c r="W172" t="n">
        <v>0.12</v>
      </c>
      <c r="X172" t="n">
        <v>0.14</v>
      </c>
      <c r="Y172" t="n">
        <v>1</v>
      </c>
      <c r="Z172" t="n">
        <v>10</v>
      </c>
    </row>
    <row r="173">
      <c r="A173" t="n">
        <v>43</v>
      </c>
      <c r="B173" t="n">
        <v>140</v>
      </c>
      <c r="C173" t="inlineStr">
        <is>
          <t xml:space="preserve">CONCLUIDO	</t>
        </is>
      </c>
      <c r="D173" t="n">
        <v>8.724500000000001</v>
      </c>
      <c r="E173" t="n">
        <v>11.46</v>
      </c>
      <c r="F173" t="n">
        <v>8.039999999999999</v>
      </c>
      <c r="G173" t="n">
        <v>48.23</v>
      </c>
      <c r="H173" t="n">
        <v>0.71</v>
      </c>
      <c r="I173" t="n">
        <v>10</v>
      </c>
      <c r="J173" t="n">
        <v>295.58</v>
      </c>
      <c r="K173" t="n">
        <v>60.56</v>
      </c>
      <c r="L173" t="n">
        <v>11.75</v>
      </c>
      <c r="M173" t="n">
        <v>8</v>
      </c>
      <c r="N173" t="n">
        <v>83.28</v>
      </c>
      <c r="O173" t="n">
        <v>36689.22</v>
      </c>
      <c r="P173" t="n">
        <v>136.53</v>
      </c>
      <c r="Q173" t="n">
        <v>198.05</v>
      </c>
      <c r="R173" t="n">
        <v>33.26</v>
      </c>
      <c r="S173" t="n">
        <v>21.27</v>
      </c>
      <c r="T173" t="n">
        <v>3266.28</v>
      </c>
      <c r="U173" t="n">
        <v>0.64</v>
      </c>
      <c r="V173" t="n">
        <v>0.76</v>
      </c>
      <c r="W173" t="n">
        <v>0.12</v>
      </c>
      <c r="X173" t="n">
        <v>0.19</v>
      </c>
      <c r="Y173" t="n">
        <v>1</v>
      </c>
      <c r="Z173" t="n">
        <v>10</v>
      </c>
    </row>
    <row r="174">
      <c r="A174" t="n">
        <v>44</v>
      </c>
      <c r="B174" t="n">
        <v>140</v>
      </c>
      <c r="C174" t="inlineStr">
        <is>
          <t xml:space="preserve">CONCLUIDO	</t>
        </is>
      </c>
      <c r="D174" t="n">
        <v>8.7226</v>
      </c>
      <c r="E174" t="n">
        <v>11.46</v>
      </c>
      <c r="F174" t="n">
        <v>8.039999999999999</v>
      </c>
      <c r="G174" t="n">
        <v>48.25</v>
      </c>
      <c r="H174" t="n">
        <v>0.72</v>
      </c>
      <c r="I174" t="n">
        <v>10</v>
      </c>
      <c r="J174" t="n">
        <v>296.1</v>
      </c>
      <c r="K174" t="n">
        <v>60.56</v>
      </c>
      <c r="L174" t="n">
        <v>12</v>
      </c>
      <c r="M174" t="n">
        <v>8</v>
      </c>
      <c r="N174" t="n">
        <v>83.54000000000001</v>
      </c>
      <c r="O174" t="n">
        <v>36753.16</v>
      </c>
      <c r="P174" t="n">
        <v>136.43</v>
      </c>
      <c r="Q174" t="n">
        <v>198.06</v>
      </c>
      <c r="R174" t="n">
        <v>33.19</v>
      </c>
      <c r="S174" t="n">
        <v>21.27</v>
      </c>
      <c r="T174" t="n">
        <v>3235.09</v>
      </c>
      <c r="U174" t="n">
        <v>0.64</v>
      </c>
      <c r="V174" t="n">
        <v>0.76</v>
      </c>
      <c r="W174" t="n">
        <v>0.12</v>
      </c>
      <c r="X174" t="n">
        <v>0.19</v>
      </c>
      <c r="Y174" t="n">
        <v>1</v>
      </c>
      <c r="Z174" t="n">
        <v>10</v>
      </c>
    </row>
    <row r="175">
      <c r="A175" t="n">
        <v>45</v>
      </c>
      <c r="B175" t="n">
        <v>140</v>
      </c>
      <c r="C175" t="inlineStr">
        <is>
          <t xml:space="preserve">CONCLUIDO	</t>
        </is>
      </c>
      <c r="D175" t="n">
        <v>8.775399999999999</v>
      </c>
      <c r="E175" t="n">
        <v>11.4</v>
      </c>
      <c r="F175" t="n">
        <v>8.02</v>
      </c>
      <c r="G175" t="n">
        <v>53.5</v>
      </c>
      <c r="H175" t="n">
        <v>0.74</v>
      </c>
      <c r="I175" t="n">
        <v>9</v>
      </c>
      <c r="J175" t="n">
        <v>296.62</v>
      </c>
      <c r="K175" t="n">
        <v>60.56</v>
      </c>
      <c r="L175" t="n">
        <v>12.25</v>
      </c>
      <c r="M175" t="n">
        <v>7</v>
      </c>
      <c r="N175" t="n">
        <v>83.81</v>
      </c>
      <c r="O175" t="n">
        <v>36817.22</v>
      </c>
      <c r="P175" t="n">
        <v>135.95</v>
      </c>
      <c r="Q175" t="n">
        <v>198.05</v>
      </c>
      <c r="R175" t="n">
        <v>32.62</v>
      </c>
      <c r="S175" t="n">
        <v>21.27</v>
      </c>
      <c r="T175" t="n">
        <v>2955.08</v>
      </c>
      <c r="U175" t="n">
        <v>0.65</v>
      </c>
      <c r="V175" t="n">
        <v>0.76</v>
      </c>
      <c r="W175" t="n">
        <v>0.12</v>
      </c>
      <c r="X175" t="n">
        <v>0.17</v>
      </c>
      <c r="Y175" t="n">
        <v>1</v>
      </c>
      <c r="Z175" t="n">
        <v>10</v>
      </c>
    </row>
    <row r="176">
      <c r="A176" t="n">
        <v>46</v>
      </c>
      <c r="B176" t="n">
        <v>140</v>
      </c>
      <c r="C176" t="inlineStr">
        <is>
          <t xml:space="preserve">CONCLUIDO	</t>
        </is>
      </c>
      <c r="D176" t="n">
        <v>8.7858</v>
      </c>
      <c r="E176" t="n">
        <v>11.38</v>
      </c>
      <c r="F176" t="n">
        <v>8.01</v>
      </c>
      <c r="G176" t="n">
        <v>53.41</v>
      </c>
      <c r="H176" t="n">
        <v>0.75</v>
      </c>
      <c r="I176" t="n">
        <v>9</v>
      </c>
      <c r="J176" t="n">
        <v>297.14</v>
      </c>
      <c r="K176" t="n">
        <v>60.56</v>
      </c>
      <c r="L176" t="n">
        <v>12.5</v>
      </c>
      <c r="M176" t="n">
        <v>7</v>
      </c>
      <c r="N176" t="n">
        <v>84.08</v>
      </c>
      <c r="O176" t="n">
        <v>36881.39</v>
      </c>
      <c r="P176" t="n">
        <v>135.79</v>
      </c>
      <c r="Q176" t="n">
        <v>198.09</v>
      </c>
      <c r="R176" t="n">
        <v>32.23</v>
      </c>
      <c r="S176" t="n">
        <v>21.27</v>
      </c>
      <c r="T176" t="n">
        <v>2756.43</v>
      </c>
      <c r="U176" t="n">
        <v>0.66</v>
      </c>
      <c r="V176" t="n">
        <v>0.76</v>
      </c>
      <c r="W176" t="n">
        <v>0.12</v>
      </c>
      <c r="X176" t="n">
        <v>0.16</v>
      </c>
      <c r="Y176" t="n">
        <v>1</v>
      </c>
      <c r="Z176" t="n">
        <v>10</v>
      </c>
    </row>
    <row r="177">
      <c r="A177" t="n">
        <v>47</v>
      </c>
      <c r="B177" t="n">
        <v>140</v>
      </c>
      <c r="C177" t="inlineStr">
        <is>
          <t xml:space="preserve">CONCLUIDO	</t>
        </is>
      </c>
      <c r="D177" t="n">
        <v>8.780099999999999</v>
      </c>
      <c r="E177" t="n">
        <v>11.39</v>
      </c>
      <c r="F177" t="n">
        <v>8.02</v>
      </c>
      <c r="G177" t="n">
        <v>53.46</v>
      </c>
      <c r="H177" t="n">
        <v>0.76</v>
      </c>
      <c r="I177" t="n">
        <v>9</v>
      </c>
      <c r="J177" t="n">
        <v>297.66</v>
      </c>
      <c r="K177" t="n">
        <v>60.56</v>
      </c>
      <c r="L177" t="n">
        <v>12.75</v>
      </c>
      <c r="M177" t="n">
        <v>7</v>
      </c>
      <c r="N177" t="n">
        <v>84.36</v>
      </c>
      <c r="O177" t="n">
        <v>36945.67</v>
      </c>
      <c r="P177" t="n">
        <v>136.02</v>
      </c>
      <c r="Q177" t="n">
        <v>198.05</v>
      </c>
      <c r="R177" t="n">
        <v>32.42</v>
      </c>
      <c r="S177" t="n">
        <v>21.27</v>
      </c>
      <c r="T177" t="n">
        <v>2853.2</v>
      </c>
      <c r="U177" t="n">
        <v>0.66</v>
      </c>
      <c r="V177" t="n">
        <v>0.76</v>
      </c>
      <c r="W177" t="n">
        <v>0.12</v>
      </c>
      <c r="X177" t="n">
        <v>0.17</v>
      </c>
      <c r="Y177" t="n">
        <v>1</v>
      </c>
      <c r="Z177" t="n">
        <v>10</v>
      </c>
    </row>
    <row r="178">
      <c r="A178" t="n">
        <v>48</v>
      </c>
      <c r="B178" t="n">
        <v>140</v>
      </c>
      <c r="C178" t="inlineStr">
        <is>
          <t xml:space="preserve">CONCLUIDO	</t>
        </is>
      </c>
      <c r="D178" t="n">
        <v>8.7751</v>
      </c>
      <c r="E178" t="n">
        <v>11.4</v>
      </c>
      <c r="F178" t="n">
        <v>8.02</v>
      </c>
      <c r="G178" t="n">
        <v>53.5</v>
      </c>
      <c r="H178" t="n">
        <v>0.78</v>
      </c>
      <c r="I178" t="n">
        <v>9</v>
      </c>
      <c r="J178" t="n">
        <v>298.18</v>
      </c>
      <c r="K178" t="n">
        <v>60.56</v>
      </c>
      <c r="L178" t="n">
        <v>13</v>
      </c>
      <c r="M178" t="n">
        <v>7</v>
      </c>
      <c r="N178" t="n">
        <v>84.63</v>
      </c>
      <c r="O178" t="n">
        <v>37010.06</v>
      </c>
      <c r="P178" t="n">
        <v>136.14</v>
      </c>
      <c r="Q178" t="n">
        <v>198.05</v>
      </c>
      <c r="R178" t="n">
        <v>32.67</v>
      </c>
      <c r="S178" t="n">
        <v>21.27</v>
      </c>
      <c r="T178" t="n">
        <v>2979.6</v>
      </c>
      <c r="U178" t="n">
        <v>0.65</v>
      </c>
      <c r="V178" t="n">
        <v>0.76</v>
      </c>
      <c r="W178" t="n">
        <v>0.12</v>
      </c>
      <c r="X178" t="n">
        <v>0.17</v>
      </c>
      <c r="Y178" t="n">
        <v>1</v>
      </c>
      <c r="Z178" t="n">
        <v>10</v>
      </c>
    </row>
    <row r="179">
      <c r="A179" t="n">
        <v>49</v>
      </c>
      <c r="B179" t="n">
        <v>140</v>
      </c>
      <c r="C179" t="inlineStr">
        <is>
          <t xml:space="preserve">CONCLUIDO	</t>
        </is>
      </c>
      <c r="D179" t="n">
        <v>8.779400000000001</v>
      </c>
      <c r="E179" t="n">
        <v>11.39</v>
      </c>
      <c r="F179" t="n">
        <v>8.02</v>
      </c>
      <c r="G179" t="n">
        <v>53.46</v>
      </c>
      <c r="H179" t="n">
        <v>0.79</v>
      </c>
      <c r="I179" t="n">
        <v>9</v>
      </c>
      <c r="J179" t="n">
        <v>298.71</v>
      </c>
      <c r="K179" t="n">
        <v>60.56</v>
      </c>
      <c r="L179" t="n">
        <v>13.25</v>
      </c>
      <c r="M179" t="n">
        <v>7</v>
      </c>
      <c r="N179" t="n">
        <v>84.90000000000001</v>
      </c>
      <c r="O179" t="n">
        <v>37074.57</v>
      </c>
      <c r="P179" t="n">
        <v>135.9</v>
      </c>
      <c r="Q179" t="n">
        <v>198.05</v>
      </c>
      <c r="R179" t="n">
        <v>32.45</v>
      </c>
      <c r="S179" t="n">
        <v>21.27</v>
      </c>
      <c r="T179" t="n">
        <v>2866.38</v>
      </c>
      <c r="U179" t="n">
        <v>0.66</v>
      </c>
      <c r="V179" t="n">
        <v>0.76</v>
      </c>
      <c r="W179" t="n">
        <v>0.12</v>
      </c>
      <c r="X179" t="n">
        <v>0.17</v>
      </c>
      <c r="Y179" t="n">
        <v>1</v>
      </c>
      <c r="Z179" t="n">
        <v>10</v>
      </c>
    </row>
    <row r="180">
      <c r="A180" t="n">
        <v>50</v>
      </c>
      <c r="B180" t="n">
        <v>140</v>
      </c>
      <c r="C180" t="inlineStr">
        <is>
          <t xml:space="preserve">CONCLUIDO	</t>
        </is>
      </c>
      <c r="D180" t="n">
        <v>8.7805</v>
      </c>
      <c r="E180" t="n">
        <v>11.39</v>
      </c>
      <c r="F180" t="n">
        <v>8.02</v>
      </c>
      <c r="G180" t="n">
        <v>53.45</v>
      </c>
      <c r="H180" t="n">
        <v>0.8</v>
      </c>
      <c r="I180" t="n">
        <v>9</v>
      </c>
      <c r="J180" t="n">
        <v>299.23</v>
      </c>
      <c r="K180" t="n">
        <v>60.56</v>
      </c>
      <c r="L180" t="n">
        <v>13.5</v>
      </c>
      <c r="M180" t="n">
        <v>7</v>
      </c>
      <c r="N180" t="n">
        <v>85.18000000000001</v>
      </c>
      <c r="O180" t="n">
        <v>37139.2</v>
      </c>
      <c r="P180" t="n">
        <v>135.73</v>
      </c>
      <c r="Q180" t="n">
        <v>198.05</v>
      </c>
      <c r="R180" t="n">
        <v>32.43</v>
      </c>
      <c r="S180" t="n">
        <v>21.27</v>
      </c>
      <c r="T180" t="n">
        <v>2856.62</v>
      </c>
      <c r="U180" t="n">
        <v>0.66</v>
      </c>
      <c r="V180" t="n">
        <v>0.76</v>
      </c>
      <c r="W180" t="n">
        <v>0.12</v>
      </c>
      <c r="X180" t="n">
        <v>0.16</v>
      </c>
      <c r="Y180" t="n">
        <v>1</v>
      </c>
      <c r="Z180" t="n">
        <v>10</v>
      </c>
    </row>
    <row r="181">
      <c r="A181" t="n">
        <v>51</v>
      </c>
      <c r="B181" t="n">
        <v>140</v>
      </c>
      <c r="C181" t="inlineStr">
        <is>
          <t xml:space="preserve">CONCLUIDO	</t>
        </is>
      </c>
      <c r="D181" t="n">
        <v>8.7788</v>
      </c>
      <c r="E181" t="n">
        <v>11.39</v>
      </c>
      <c r="F181" t="n">
        <v>8.02</v>
      </c>
      <c r="G181" t="n">
        <v>53.47</v>
      </c>
      <c r="H181" t="n">
        <v>0.82</v>
      </c>
      <c r="I181" t="n">
        <v>9</v>
      </c>
      <c r="J181" t="n">
        <v>299.76</v>
      </c>
      <c r="K181" t="n">
        <v>60.56</v>
      </c>
      <c r="L181" t="n">
        <v>13.75</v>
      </c>
      <c r="M181" t="n">
        <v>7</v>
      </c>
      <c r="N181" t="n">
        <v>85.45</v>
      </c>
      <c r="O181" t="n">
        <v>37204.07</v>
      </c>
      <c r="P181" t="n">
        <v>135.61</v>
      </c>
      <c r="Q181" t="n">
        <v>198.05</v>
      </c>
      <c r="R181" t="n">
        <v>32.46</v>
      </c>
      <c r="S181" t="n">
        <v>21.27</v>
      </c>
      <c r="T181" t="n">
        <v>2873.61</v>
      </c>
      <c r="U181" t="n">
        <v>0.66</v>
      </c>
      <c r="V181" t="n">
        <v>0.76</v>
      </c>
      <c r="W181" t="n">
        <v>0.12</v>
      </c>
      <c r="X181" t="n">
        <v>0.17</v>
      </c>
      <c r="Y181" t="n">
        <v>1</v>
      </c>
      <c r="Z181" t="n">
        <v>10</v>
      </c>
    </row>
    <row r="182">
      <c r="A182" t="n">
        <v>52</v>
      </c>
      <c r="B182" t="n">
        <v>140</v>
      </c>
      <c r="C182" t="inlineStr">
        <is>
          <t xml:space="preserve">CONCLUIDO	</t>
        </is>
      </c>
      <c r="D182" t="n">
        <v>8.8454</v>
      </c>
      <c r="E182" t="n">
        <v>11.31</v>
      </c>
      <c r="F182" t="n">
        <v>7.99</v>
      </c>
      <c r="G182" t="n">
        <v>59.9</v>
      </c>
      <c r="H182" t="n">
        <v>0.83</v>
      </c>
      <c r="I182" t="n">
        <v>8</v>
      </c>
      <c r="J182" t="n">
        <v>300.28</v>
      </c>
      <c r="K182" t="n">
        <v>60.56</v>
      </c>
      <c r="L182" t="n">
        <v>14</v>
      </c>
      <c r="M182" t="n">
        <v>6</v>
      </c>
      <c r="N182" t="n">
        <v>85.73</v>
      </c>
      <c r="O182" t="n">
        <v>37268.93</v>
      </c>
      <c r="P182" t="n">
        <v>135.07</v>
      </c>
      <c r="Q182" t="n">
        <v>198.06</v>
      </c>
      <c r="R182" t="n">
        <v>31.34</v>
      </c>
      <c r="S182" t="n">
        <v>21.27</v>
      </c>
      <c r="T182" t="n">
        <v>2316.15</v>
      </c>
      <c r="U182" t="n">
        <v>0.68</v>
      </c>
      <c r="V182" t="n">
        <v>0.76</v>
      </c>
      <c r="W182" t="n">
        <v>0.12</v>
      </c>
      <c r="X182" t="n">
        <v>0.13</v>
      </c>
      <c r="Y182" t="n">
        <v>1</v>
      </c>
      <c r="Z182" t="n">
        <v>10</v>
      </c>
    </row>
    <row r="183">
      <c r="A183" t="n">
        <v>53</v>
      </c>
      <c r="B183" t="n">
        <v>140</v>
      </c>
      <c r="C183" t="inlineStr">
        <is>
          <t xml:space="preserve">CONCLUIDO	</t>
        </is>
      </c>
      <c r="D183" t="n">
        <v>8.867699999999999</v>
      </c>
      <c r="E183" t="n">
        <v>11.28</v>
      </c>
      <c r="F183" t="n">
        <v>7.96</v>
      </c>
      <c r="G183" t="n">
        <v>59.69</v>
      </c>
      <c r="H183" t="n">
        <v>0.84</v>
      </c>
      <c r="I183" t="n">
        <v>8</v>
      </c>
      <c r="J183" t="n">
        <v>300.81</v>
      </c>
      <c r="K183" t="n">
        <v>60.56</v>
      </c>
      <c r="L183" t="n">
        <v>14.25</v>
      </c>
      <c r="M183" t="n">
        <v>6</v>
      </c>
      <c r="N183" t="n">
        <v>86</v>
      </c>
      <c r="O183" t="n">
        <v>37333.9</v>
      </c>
      <c r="P183" t="n">
        <v>134.73</v>
      </c>
      <c r="Q183" t="n">
        <v>198.05</v>
      </c>
      <c r="R183" t="n">
        <v>30.41</v>
      </c>
      <c r="S183" t="n">
        <v>21.27</v>
      </c>
      <c r="T183" t="n">
        <v>1854.06</v>
      </c>
      <c r="U183" t="n">
        <v>0.7</v>
      </c>
      <c r="V183" t="n">
        <v>0.76</v>
      </c>
      <c r="W183" t="n">
        <v>0.12</v>
      </c>
      <c r="X183" t="n">
        <v>0.11</v>
      </c>
      <c r="Y183" t="n">
        <v>1</v>
      </c>
      <c r="Z183" t="n">
        <v>10</v>
      </c>
    </row>
    <row r="184">
      <c r="A184" t="n">
        <v>54</v>
      </c>
      <c r="B184" t="n">
        <v>140</v>
      </c>
      <c r="C184" t="inlineStr">
        <is>
          <t xml:space="preserve">CONCLUIDO	</t>
        </is>
      </c>
      <c r="D184" t="n">
        <v>8.847799999999999</v>
      </c>
      <c r="E184" t="n">
        <v>11.3</v>
      </c>
      <c r="F184" t="n">
        <v>7.98</v>
      </c>
      <c r="G184" t="n">
        <v>59.88</v>
      </c>
      <c r="H184" t="n">
        <v>0.86</v>
      </c>
      <c r="I184" t="n">
        <v>8</v>
      </c>
      <c r="J184" t="n">
        <v>301.34</v>
      </c>
      <c r="K184" t="n">
        <v>60.56</v>
      </c>
      <c r="L184" t="n">
        <v>14.5</v>
      </c>
      <c r="M184" t="n">
        <v>6</v>
      </c>
      <c r="N184" t="n">
        <v>86.28</v>
      </c>
      <c r="O184" t="n">
        <v>37399</v>
      </c>
      <c r="P184" t="n">
        <v>135.15</v>
      </c>
      <c r="Q184" t="n">
        <v>198.05</v>
      </c>
      <c r="R184" t="n">
        <v>31.4</v>
      </c>
      <c r="S184" t="n">
        <v>21.27</v>
      </c>
      <c r="T184" t="n">
        <v>2346.97</v>
      </c>
      <c r="U184" t="n">
        <v>0.68</v>
      </c>
      <c r="V184" t="n">
        <v>0.76</v>
      </c>
      <c r="W184" t="n">
        <v>0.12</v>
      </c>
      <c r="X184" t="n">
        <v>0.13</v>
      </c>
      <c r="Y184" t="n">
        <v>1</v>
      </c>
      <c r="Z184" t="n">
        <v>10</v>
      </c>
    </row>
    <row r="185">
      <c r="A185" t="n">
        <v>55</v>
      </c>
      <c r="B185" t="n">
        <v>140</v>
      </c>
      <c r="C185" t="inlineStr">
        <is>
          <t xml:space="preserve">CONCLUIDO	</t>
        </is>
      </c>
      <c r="D185" t="n">
        <v>8.8307</v>
      </c>
      <c r="E185" t="n">
        <v>11.32</v>
      </c>
      <c r="F185" t="n">
        <v>8.01</v>
      </c>
      <c r="G185" t="n">
        <v>60.04</v>
      </c>
      <c r="H185" t="n">
        <v>0.87</v>
      </c>
      <c r="I185" t="n">
        <v>8</v>
      </c>
      <c r="J185" t="n">
        <v>301.86</v>
      </c>
      <c r="K185" t="n">
        <v>60.56</v>
      </c>
      <c r="L185" t="n">
        <v>14.75</v>
      </c>
      <c r="M185" t="n">
        <v>6</v>
      </c>
      <c r="N185" t="n">
        <v>86.56</v>
      </c>
      <c r="O185" t="n">
        <v>37464.21</v>
      </c>
      <c r="P185" t="n">
        <v>135.55</v>
      </c>
      <c r="Q185" t="n">
        <v>198.05</v>
      </c>
      <c r="R185" t="n">
        <v>32.06</v>
      </c>
      <c r="S185" t="n">
        <v>21.27</v>
      </c>
      <c r="T185" t="n">
        <v>2679.55</v>
      </c>
      <c r="U185" t="n">
        <v>0.66</v>
      </c>
      <c r="V185" t="n">
        <v>0.76</v>
      </c>
      <c r="W185" t="n">
        <v>0.12</v>
      </c>
      <c r="X185" t="n">
        <v>0.15</v>
      </c>
      <c r="Y185" t="n">
        <v>1</v>
      </c>
      <c r="Z185" t="n">
        <v>10</v>
      </c>
    </row>
    <row r="186">
      <c r="A186" t="n">
        <v>56</v>
      </c>
      <c r="B186" t="n">
        <v>140</v>
      </c>
      <c r="C186" t="inlineStr">
        <is>
          <t xml:space="preserve">CONCLUIDO	</t>
        </is>
      </c>
      <c r="D186" t="n">
        <v>8.835699999999999</v>
      </c>
      <c r="E186" t="n">
        <v>11.32</v>
      </c>
      <c r="F186" t="n">
        <v>8</v>
      </c>
      <c r="G186" t="n">
        <v>59.99</v>
      </c>
      <c r="H186" t="n">
        <v>0.88</v>
      </c>
      <c r="I186" t="n">
        <v>8</v>
      </c>
      <c r="J186" t="n">
        <v>302.39</v>
      </c>
      <c r="K186" t="n">
        <v>60.56</v>
      </c>
      <c r="L186" t="n">
        <v>15</v>
      </c>
      <c r="M186" t="n">
        <v>6</v>
      </c>
      <c r="N186" t="n">
        <v>86.84</v>
      </c>
      <c r="O186" t="n">
        <v>37529.55</v>
      </c>
      <c r="P186" t="n">
        <v>135.38</v>
      </c>
      <c r="Q186" t="n">
        <v>198.05</v>
      </c>
      <c r="R186" t="n">
        <v>31.9</v>
      </c>
      <c r="S186" t="n">
        <v>21.27</v>
      </c>
      <c r="T186" t="n">
        <v>2596.48</v>
      </c>
      <c r="U186" t="n">
        <v>0.67</v>
      </c>
      <c r="V186" t="n">
        <v>0.76</v>
      </c>
      <c r="W186" t="n">
        <v>0.12</v>
      </c>
      <c r="X186" t="n">
        <v>0.15</v>
      </c>
      <c r="Y186" t="n">
        <v>1</v>
      </c>
      <c r="Z186" t="n">
        <v>10</v>
      </c>
    </row>
    <row r="187">
      <c r="A187" t="n">
        <v>57</v>
      </c>
      <c r="B187" t="n">
        <v>140</v>
      </c>
      <c r="C187" t="inlineStr">
        <is>
          <t xml:space="preserve">CONCLUIDO	</t>
        </is>
      </c>
      <c r="D187" t="n">
        <v>8.8339</v>
      </c>
      <c r="E187" t="n">
        <v>11.32</v>
      </c>
      <c r="F187" t="n">
        <v>8</v>
      </c>
      <c r="G187" t="n">
        <v>60.01</v>
      </c>
      <c r="H187" t="n">
        <v>0.9</v>
      </c>
      <c r="I187" t="n">
        <v>8</v>
      </c>
      <c r="J187" t="n">
        <v>302.92</v>
      </c>
      <c r="K187" t="n">
        <v>60.56</v>
      </c>
      <c r="L187" t="n">
        <v>15.25</v>
      </c>
      <c r="M187" t="n">
        <v>6</v>
      </c>
      <c r="N187" t="n">
        <v>87.12</v>
      </c>
      <c r="O187" t="n">
        <v>37595</v>
      </c>
      <c r="P187" t="n">
        <v>135.52</v>
      </c>
      <c r="Q187" t="n">
        <v>198.05</v>
      </c>
      <c r="R187" t="n">
        <v>31.89</v>
      </c>
      <c r="S187" t="n">
        <v>21.27</v>
      </c>
      <c r="T187" t="n">
        <v>2590.69</v>
      </c>
      <c r="U187" t="n">
        <v>0.67</v>
      </c>
      <c r="V187" t="n">
        <v>0.76</v>
      </c>
      <c r="W187" t="n">
        <v>0.12</v>
      </c>
      <c r="X187" t="n">
        <v>0.15</v>
      </c>
      <c r="Y187" t="n">
        <v>1</v>
      </c>
      <c r="Z187" t="n">
        <v>10</v>
      </c>
    </row>
    <row r="188">
      <c r="A188" t="n">
        <v>58</v>
      </c>
      <c r="B188" t="n">
        <v>140</v>
      </c>
      <c r="C188" t="inlineStr">
        <is>
          <t xml:space="preserve">CONCLUIDO	</t>
        </is>
      </c>
      <c r="D188" t="n">
        <v>8.8348</v>
      </c>
      <c r="E188" t="n">
        <v>11.32</v>
      </c>
      <c r="F188" t="n">
        <v>8</v>
      </c>
      <c r="G188" t="n">
        <v>60</v>
      </c>
      <c r="H188" t="n">
        <v>0.91</v>
      </c>
      <c r="I188" t="n">
        <v>8</v>
      </c>
      <c r="J188" t="n">
        <v>303.46</v>
      </c>
      <c r="K188" t="n">
        <v>60.56</v>
      </c>
      <c r="L188" t="n">
        <v>15.5</v>
      </c>
      <c r="M188" t="n">
        <v>6</v>
      </c>
      <c r="N188" t="n">
        <v>87.40000000000001</v>
      </c>
      <c r="O188" t="n">
        <v>37660.57</v>
      </c>
      <c r="P188" t="n">
        <v>135.15</v>
      </c>
      <c r="Q188" t="n">
        <v>198.05</v>
      </c>
      <c r="R188" t="n">
        <v>31.9</v>
      </c>
      <c r="S188" t="n">
        <v>21.27</v>
      </c>
      <c r="T188" t="n">
        <v>2598.08</v>
      </c>
      <c r="U188" t="n">
        <v>0.67</v>
      </c>
      <c r="V188" t="n">
        <v>0.76</v>
      </c>
      <c r="W188" t="n">
        <v>0.12</v>
      </c>
      <c r="X188" t="n">
        <v>0.15</v>
      </c>
      <c r="Y188" t="n">
        <v>1</v>
      </c>
      <c r="Z188" t="n">
        <v>10</v>
      </c>
    </row>
    <row r="189">
      <c r="A189" t="n">
        <v>59</v>
      </c>
      <c r="B189" t="n">
        <v>140</v>
      </c>
      <c r="C189" t="inlineStr">
        <is>
          <t xml:space="preserve">CONCLUIDO	</t>
        </is>
      </c>
      <c r="D189" t="n">
        <v>8.8292</v>
      </c>
      <c r="E189" t="n">
        <v>11.33</v>
      </c>
      <c r="F189" t="n">
        <v>8.01</v>
      </c>
      <c r="G189" t="n">
        <v>60.05</v>
      </c>
      <c r="H189" t="n">
        <v>0.92</v>
      </c>
      <c r="I189" t="n">
        <v>8</v>
      </c>
      <c r="J189" t="n">
        <v>303.99</v>
      </c>
      <c r="K189" t="n">
        <v>60.56</v>
      </c>
      <c r="L189" t="n">
        <v>15.75</v>
      </c>
      <c r="M189" t="n">
        <v>6</v>
      </c>
      <c r="N189" t="n">
        <v>87.68000000000001</v>
      </c>
      <c r="O189" t="n">
        <v>37726.27</v>
      </c>
      <c r="P189" t="n">
        <v>135.21</v>
      </c>
      <c r="Q189" t="n">
        <v>198.05</v>
      </c>
      <c r="R189" t="n">
        <v>32.09</v>
      </c>
      <c r="S189" t="n">
        <v>21.27</v>
      </c>
      <c r="T189" t="n">
        <v>2693.06</v>
      </c>
      <c r="U189" t="n">
        <v>0.66</v>
      </c>
      <c r="V189" t="n">
        <v>0.76</v>
      </c>
      <c r="W189" t="n">
        <v>0.12</v>
      </c>
      <c r="X189" t="n">
        <v>0.15</v>
      </c>
      <c r="Y189" t="n">
        <v>1</v>
      </c>
      <c r="Z189" t="n">
        <v>10</v>
      </c>
    </row>
    <row r="190">
      <c r="A190" t="n">
        <v>60</v>
      </c>
      <c r="B190" t="n">
        <v>140</v>
      </c>
      <c r="C190" t="inlineStr">
        <is>
          <t xml:space="preserve">CONCLUIDO	</t>
        </is>
      </c>
      <c r="D190" t="n">
        <v>8.831099999999999</v>
      </c>
      <c r="E190" t="n">
        <v>11.32</v>
      </c>
      <c r="F190" t="n">
        <v>8</v>
      </c>
      <c r="G190" t="n">
        <v>60.04</v>
      </c>
      <c r="H190" t="n">
        <v>0.9399999999999999</v>
      </c>
      <c r="I190" t="n">
        <v>8</v>
      </c>
      <c r="J190" t="n">
        <v>304.52</v>
      </c>
      <c r="K190" t="n">
        <v>60.56</v>
      </c>
      <c r="L190" t="n">
        <v>16</v>
      </c>
      <c r="M190" t="n">
        <v>6</v>
      </c>
      <c r="N190" t="n">
        <v>87.97</v>
      </c>
      <c r="O190" t="n">
        <v>37792.08</v>
      </c>
      <c r="P190" t="n">
        <v>134.95</v>
      </c>
      <c r="Q190" t="n">
        <v>198.05</v>
      </c>
      <c r="R190" t="n">
        <v>32.04</v>
      </c>
      <c r="S190" t="n">
        <v>21.27</v>
      </c>
      <c r="T190" t="n">
        <v>2667.22</v>
      </c>
      <c r="U190" t="n">
        <v>0.66</v>
      </c>
      <c r="V190" t="n">
        <v>0.76</v>
      </c>
      <c r="W190" t="n">
        <v>0.12</v>
      </c>
      <c r="X190" t="n">
        <v>0.15</v>
      </c>
      <c r="Y190" t="n">
        <v>1</v>
      </c>
      <c r="Z190" t="n">
        <v>10</v>
      </c>
    </row>
    <row r="191">
      <c r="A191" t="n">
        <v>61</v>
      </c>
      <c r="B191" t="n">
        <v>140</v>
      </c>
      <c r="C191" t="inlineStr">
        <is>
          <t xml:space="preserve">CONCLUIDO	</t>
        </is>
      </c>
      <c r="D191" t="n">
        <v>8.8979</v>
      </c>
      <c r="E191" t="n">
        <v>11.24</v>
      </c>
      <c r="F191" t="n">
        <v>7.97</v>
      </c>
      <c r="G191" t="n">
        <v>68.33</v>
      </c>
      <c r="H191" t="n">
        <v>0.95</v>
      </c>
      <c r="I191" t="n">
        <v>7</v>
      </c>
      <c r="J191" t="n">
        <v>305.06</v>
      </c>
      <c r="K191" t="n">
        <v>60.56</v>
      </c>
      <c r="L191" t="n">
        <v>16.25</v>
      </c>
      <c r="M191" t="n">
        <v>5</v>
      </c>
      <c r="N191" t="n">
        <v>88.25</v>
      </c>
      <c r="O191" t="n">
        <v>37858.02</v>
      </c>
      <c r="P191" t="n">
        <v>134.42</v>
      </c>
      <c r="Q191" t="n">
        <v>198.05</v>
      </c>
      <c r="R191" t="n">
        <v>30.99</v>
      </c>
      <c r="S191" t="n">
        <v>21.27</v>
      </c>
      <c r="T191" t="n">
        <v>2145.66</v>
      </c>
      <c r="U191" t="n">
        <v>0.6899999999999999</v>
      </c>
      <c r="V191" t="n">
        <v>0.76</v>
      </c>
      <c r="W191" t="n">
        <v>0.12</v>
      </c>
      <c r="X191" t="n">
        <v>0.12</v>
      </c>
      <c r="Y191" t="n">
        <v>1</v>
      </c>
      <c r="Z191" t="n">
        <v>10</v>
      </c>
    </row>
    <row r="192">
      <c r="A192" t="n">
        <v>62</v>
      </c>
      <c r="B192" t="n">
        <v>140</v>
      </c>
      <c r="C192" t="inlineStr">
        <is>
          <t xml:space="preserve">CONCLUIDO	</t>
        </is>
      </c>
      <c r="D192" t="n">
        <v>8.901</v>
      </c>
      <c r="E192" t="n">
        <v>11.23</v>
      </c>
      <c r="F192" t="n">
        <v>7.97</v>
      </c>
      <c r="G192" t="n">
        <v>68.3</v>
      </c>
      <c r="H192" t="n">
        <v>0.96</v>
      </c>
      <c r="I192" t="n">
        <v>7</v>
      </c>
      <c r="J192" t="n">
        <v>305.59</v>
      </c>
      <c r="K192" t="n">
        <v>60.56</v>
      </c>
      <c r="L192" t="n">
        <v>16.5</v>
      </c>
      <c r="M192" t="n">
        <v>5</v>
      </c>
      <c r="N192" t="n">
        <v>88.54000000000001</v>
      </c>
      <c r="O192" t="n">
        <v>37924.08</v>
      </c>
      <c r="P192" t="n">
        <v>134.48</v>
      </c>
      <c r="Q192" t="n">
        <v>198.05</v>
      </c>
      <c r="R192" t="n">
        <v>30.84</v>
      </c>
      <c r="S192" t="n">
        <v>21.27</v>
      </c>
      <c r="T192" t="n">
        <v>2072.88</v>
      </c>
      <c r="U192" t="n">
        <v>0.6899999999999999</v>
      </c>
      <c r="V192" t="n">
        <v>0.76</v>
      </c>
      <c r="W192" t="n">
        <v>0.12</v>
      </c>
      <c r="X192" t="n">
        <v>0.12</v>
      </c>
      <c r="Y192" t="n">
        <v>1</v>
      </c>
      <c r="Z192" t="n">
        <v>10</v>
      </c>
    </row>
    <row r="193">
      <c r="A193" t="n">
        <v>63</v>
      </c>
      <c r="B193" t="n">
        <v>140</v>
      </c>
      <c r="C193" t="inlineStr">
        <is>
          <t xml:space="preserve">CONCLUIDO	</t>
        </is>
      </c>
      <c r="D193" t="n">
        <v>8.900499999999999</v>
      </c>
      <c r="E193" t="n">
        <v>11.24</v>
      </c>
      <c r="F193" t="n">
        <v>7.97</v>
      </c>
      <c r="G193" t="n">
        <v>68.3</v>
      </c>
      <c r="H193" t="n">
        <v>0.97</v>
      </c>
      <c r="I193" t="n">
        <v>7</v>
      </c>
      <c r="J193" t="n">
        <v>306.13</v>
      </c>
      <c r="K193" t="n">
        <v>60.56</v>
      </c>
      <c r="L193" t="n">
        <v>16.75</v>
      </c>
      <c r="M193" t="n">
        <v>5</v>
      </c>
      <c r="N193" t="n">
        <v>88.83</v>
      </c>
      <c r="O193" t="n">
        <v>37990.27</v>
      </c>
      <c r="P193" t="n">
        <v>134.57</v>
      </c>
      <c r="Q193" t="n">
        <v>198.05</v>
      </c>
      <c r="R193" t="n">
        <v>30.74</v>
      </c>
      <c r="S193" t="n">
        <v>21.27</v>
      </c>
      <c r="T193" t="n">
        <v>2023.33</v>
      </c>
      <c r="U193" t="n">
        <v>0.6899999999999999</v>
      </c>
      <c r="V193" t="n">
        <v>0.76</v>
      </c>
      <c r="W193" t="n">
        <v>0.12</v>
      </c>
      <c r="X193" t="n">
        <v>0.12</v>
      </c>
      <c r="Y193" t="n">
        <v>1</v>
      </c>
      <c r="Z193" t="n">
        <v>10</v>
      </c>
    </row>
    <row r="194">
      <c r="A194" t="n">
        <v>64</v>
      </c>
      <c r="B194" t="n">
        <v>140</v>
      </c>
      <c r="C194" t="inlineStr">
        <is>
          <t xml:space="preserve">CONCLUIDO	</t>
        </is>
      </c>
      <c r="D194" t="n">
        <v>8.919499999999999</v>
      </c>
      <c r="E194" t="n">
        <v>11.21</v>
      </c>
      <c r="F194" t="n">
        <v>7.94</v>
      </c>
      <c r="G194" t="n">
        <v>68.09999999999999</v>
      </c>
      <c r="H194" t="n">
        <v>0.99</v>
      </c>
      <c r="I194" t="n">
        <v>7</v>
      </c>
      <c r="J194" t="n">
        <v>306.67</v>
      </c>
      <c r="K194" t="n">
        <v>60.56</v>
      </c>
      <c r="L194" t="n">
        <v>17</v>
      </c>
      <c r="M194" t="n">
        <v>5</v>
      </c>
      <c r="N194" t="n">
        <v>89.11</v>
      </c>
      <c r="O194" t="n">
        <v>38056.58</v>
      </c>
      <c r="P194" t="n">
        <v>134.08</v>
      </c>
      <c r="Q194" t="n">
        <v>198.05</v>
      </c>
      <c r="R194" t="n">
        <v>30.03</v>
      </c>
      <c r="S194" t="n">
        <v>21.27</v>
      </c>
      <c r="T194" t="n">
        <v>1668.07</v>
      </c>
      <c r="U194" t="n">
        <v>0.71</v>
      </c>
      <c r="V194" t="n">
        <v>0.76</v>
      </c>
      <c r="W194" t="n">
        <v>0.12</v>
      </c>
      <c r="X194" t="n">
        <v>0.09</v>
      </c>
      <c r="Y194" t="n">
        <v>1</v>
      </c>
      <c r="Z194" t="n">
        <v>10</v>
      </c>
    </row>
    <row r="195">
      <c r="A195" t="n">
        <v>65</v>
      </c>
      <c r="B195" t="n">
        <v>140</v>
      </c>
      <c r="C195" t="inlineStr">
        <is>
          <t xml:space="preserve">CONCLUIDO	</t>
        </is>
      </c>
      <c r="D195" t="n">
        <v>8.9054</v>
      </c>
      <c r="E195" t="n">
        <v>11.23</v>
      </c>
      <c r="F195" t="n">
        <v>7.96</v>
      </c>
      <c r="G195" t="n">
        <v>68.25</v>
      </c>
      <c r="H195" t="n">
        <v>1</v>
      </c>
      <c r="I195" t="n">
        <v>7</v>
      </c>
      <c r="J195" t="n">
        <v>307.21</v>
      </c>
      <c r="K195" t="n">
        <v>60.56</v>
      </c>
      <c r="L195" t="n">
        <v>17.25</v>
      </c>
      <c r="M195" t="n">
        <v>5</v>
      </c>
      <c r="N195" t="n">
        <v>89.40000000000001</v>
      </c>
      <c r="O195" t="n">
        <v>38123.01</v>
      </c>
      <c r="P195" t="n">
        <v>134.5</v>
      </c>
      <c r="Q195" t="n">
        <v>198.05</v>
      </c>
      <c r="R195" t="n">
        <v>30.72</v>
      </c>
      <c r="S195" t="n">
        <v>21.27</v>
      </c>
      <c r="T195" t="n">
        <v>2014.01</v>
      </c>
      <c r="U195" t="n">
        <v>0.6899999999999999</v>
      </c>
      <c r="V195" t="n">
        <v>0.76</v>
      </c>
      <c r="W195" t="n">
        <v>0.12</v>
      </c>
      <c r="X195" t="n">
        <v>0.11</v>
      </c>
      <c r="Y195" t="n">
        <v>1</v>
      </c>
      <c r="Z195" t="n">
        <v>10</v>
      </c>
    </row>
    <row r="196">
      <c r="A196" t="n">
        <v>66</v>
      </c>
      <c r="B196" t="n">
        <v>140</v>
      </c>
      <c r="C196" t="inlineStr">
        <is>
          <t xml:space="preserve">CONCLUIDO	</t>
        </is>
      </c>
      <c r="D196" t="n">
        <v>8.885199999999999</v>
      </c>
      <c r="E196" t="n">
        <v>11.25</v>
      </c>
      <c r="F196" t="n">
        <v>7.99</v>
      </c>
      <c r="G196" t="n">
        <v>68.47</v>
      </c>
      <c r="H196" t="n">
        <v>1.01</v>
      </c>
      <c r="I196" t="n">
        <v>7</v>
      </c>
      <c r="J196" t="n">
        <v>307.75</v>
      </c>
      <c r="K196" t="n">
        <v>60.56</v>
      </c>
      <c r="L196" t="n">
        <v>17.5</v>
      </c>
      <c r="M196" t="n">
        <v>5</v>
      </c>
      <c r="N196" t="n">
        <v>89.69</v>
      </c>
      <c r="O196" t="n">
        <v>38189.58</v>
      </c>
      <c r="P196" t="n">
        <v>134.99</v>
      </c>
      <c r="Q196" t="n">
        <v>198.05</v>
      </c>
      <c r="R196" t="n">
        <v>31.59</v>
      </c>
      <c r="S196" t="n">
        <v>21.27</v>
      </c>
      <c r="T196" t="n">
        <v>2445.66</v>
      </c>
      <c r="U196" t="n">
        <v>0.67</v>
      </c>
      <c r="V196" t="n">
        <v>0.76</v>
      </c>
      <c r="W196" t="n">
        <v>0.12</v>
      </c>
      <c r="X196" t="n">
        <v>0.14</v>
      </c>
      <c r="Y196" t="n">
        <v>1</v>
      </c>
      <c r="Z196" t="n">
        <v>10</v>
      </c>
    </row>
    <row r="197">
      <c r="A197" t="n">
        <v>67</v>
      </c>
      <c r="B197" t="n">
        <v>140</v>
      </c>
      <c r="C197" t="inlineStr">
        <is>
          <t xml:space="preserve">CONCLUIDO	</t>
        </is>
      </c>
      <c r="D197" t="n">
        <v>8.8935</v>
      </c>
      <c r="E197" t="n">
        <v>11.24</v>
      </c>
      <c r="F197" t="n">
        <v>7.98</v>
      </c>
      <c r="G197" t="n">
        <v>68.38</v>
      </c>
      <c r="H197" t="n">
        <v>1.03</v>
      </c>
      <c r="I197" t="n">
        <v>7</v>
      </c>
      <c r="J197" t="n">
        <v>308.29</v>
      </c>
      <c r="K197" t="n">
        <v>60.56</v>
      </c>
      <c r="L197" t="n">
        <v>17.75</v>
      </c>
      <c r="M197" t="n">
        <v>5</v>
      </c>
      <c r="N197" t="n">
        <v>89.98</v>
      </c>
      <c r="O197" t="n">
        <v>38256.26</v>
      </c>
      <c r="P197" t="n">
        <v>134.72</v>
      </c>
      <c r="Q197" t="n">
        <v>198.05</v>
      </c>
      <c r="R197" t="n">
        <v>31.15</v>
      </c>
      <c r="S197" t="n">
        <v>21.27</v>
      </c>
      <c r="T197" t="n">
        <v>2228.64</v>
      </c>
      <c r="U197" t="n">
        <v>0.68</v>
      </c>
      <c r="V197" t="n">
        <v>0.76</v>
      </c>
      <c r="W197" t="n">
        <v>0.12</v>
      </c>
      <c r="X197" t="n">
        <v>0.12</v>
      </c>
      <c r="Y197" t="n">
        <v>1</v>
      </c>
      <c r="Z197" t="n">
        <v>10</v>
      </c>
    </row>
    <row r="198">
      <c r="A198" t="n">
        <v>68</v>
      </c>
      <c r="B198" t="n">
        <v>140</v>
      </c>
      <c r="C198" t="inlineStr">
        <is>
          <t xml:space="preserve">CONCLUIDO	</t>
        </is>
      </c>
      <c r="D198" t="n">
        <v>8.8895</v>
      </c>
      <c r="E198" t="n">
        <v>11.25</v>
      </c>
      <c r="F198" t="n">
        <v>7.98</v>
      </c>
      <c r="G198" t="n">
        <v>68.42</v>
      </c>
      <c r="H198" t="n">
        <v>1.04</v>
      </c>
      <c r="I198" t="n">
        <v>7</v>
      </c>
      <c r="J198" t="n">
        <v>308.83</v>
      </c>
      <c r="K198" t="n">
        <v>60.56</v>
      </c>
      <c r="L198" t="n">
        <v>18</v>
      </c>
      <c r="M198" t="n">
        <v>5</v>
      </c>
      <c r="N198" t="n">
        <v>90.27</v>
      </c>
      <c r="O198" t="n">
        <v>38323.08</v>
      </c>
      <c r="P198" t="n">
        <v>134.71</v>
      </c>
      <c r="Q198" t="n">
        <v>198.08</v>
      </c>
      <c r="R198" t="n">
        <v>31.33</v>
      </c>
      <c r="S198" t="n">
        <v>21.27</v>
      </c>
      <c r="T198" t="n">
        <v>2315.54</v>
      </c>
      <c r="U198" t="n">
        <v>0.68</v>
      </c>
      <c r="V198" t="n">
        <v>0.76</v>
      </c>
      <c r="W198" t="n">
        <v>0.12</v>
      </c>
      <c r="X198" t="n">
        <v>0.13</v>
      </c>
      <c r="Y198" t="n">
        <v>1</v>
      </c>
      <c r="Z198" t="n">
        <v>10</v>
      </c>
    </row>
    <row r="199">
      <c r="A199" t="n">
        <v>69</v>
      </c>
      <c r="B199" t="n">
        <v>140</v>
      </c>
      <c r="C199" t="inlineStr">
        <is>
          <t xml:space="preserve">CONCLUIDO	</t>
        </is>
      </c>
      <c r="D199" t="n">
        <v>8.892799999999999</v>
      </c>
      <c r="E199" t="n">
        <v>11.24</v>
      </c>
      <c r="F199" t="n">
        <v>7.98</v>
      </c>
      <c r="G199" t="n">
        <v>68.39</v>
      </c>
      <c r="H199" t="n">
        <v>1.05</v>
      </c>
      <c r="I199" t="n">
        <v>7</v>
      </c>
      <c r="J199" t="n">
        <v>309.37</v>
      </c>
      <c r="K199" t="n">
        <v>60.56</v>
      </c>
      <c r="L199" t="n">
        <v>18.25</v>
      </c>
      <c r="M199" t="n">
        <v>5</v>
      </c>
      <c r="N199" t="n">
        <v>90.56999999999999</v>
      </c>
      <c r="O199" t="n">
        <v>38390.02</v>
      </c>
      <c r="P199" t="n">
        <v>134.48</v>
      </c>
      <c r="Q199" t="n">
        <v>198.05</v>
      </c>
      <c r="R199" t="n">
        <v>31.2</v>
      </c>
      <c r="S199" t="n">
        <v>21.27</v>
      </c>
      <c r="T199" t="n">
        <v>2251.98</v>
      </c>
      <c r="U199" t="n">
        <v>0.68</v>
      </c>
      <c r="V199" t="n">
        <v>0.76</v>
      </c>
      <c r="W199" t="n">
        <v>0.12</v>
      </c>
      <c r="X199" t="n">
        <v>0.13</v>
      </c>
      <c r="Y199" t="n">
        <v>1</v>
      </c>
      <c r="Z199" t="n">
        <v>10</v>
      </c>
    </row>
    <row r="200">
      <c r="A200" t="n">
        <v>70</v>
      </c>
      <c r="B200" t="n">
        <v>140</v>
      </c>
      <c r="C200" t="inlineStr">
        <is>
          <t xml:space="preserve">CONCLUIDO	</t>
        </is>
      </c>
      <c r="D200" t="n">
        <v>8.888</v>
      </c>
      <c r="E200" t="n">
        <v>11.25</v>
      </c>
      <c r="F200" t="n">
        <v>7.98</v>
      </c>
      <c r="G200" t="n">
        <v>68.44</v>
      </c>
      <c r="H200" t="n">
        <v>1.06</v>
      </c>
      <c r="I200" t="n">
        <v>7</v>
      </c>
      <c r="J200" t="n">
        <v>309.91</v>
      </c>
      <c r="K200" t="n">
        <v>60.56</v>
      </c>
      <c r="L200" t="n">
        <v>18.5</v>
      </c>
      <c r="M200" t="n">
        <v>5</v>
      </c>
      <c r="N200" t="n">
        <v>90.86</v>
      </c>
      <c r="O200" t="n">
        <v>38457.09</v>
      </c>
      <c r="P200" t="n">
        <v>134.54</v>
      </c>
      <c r="Q200" t="n">
        <v>198.06</v>
      </c>
      <c r="R200" t="n">
        <v>31.43</v>
      </c>
      <c r="S200" t="n">
        <v>21.27</v>
      </c>
      <c r="T200" t="n">
        <v>2366.99</v>
      </c>
      <c r="U200" t="n">
        <v>0.68</v>
      </c>
      <c r="V200" t="n">
        <v>0.76</v>
      </c>
      <c r="W200" t="n">
        <v>0.12</v>
      </c>
      <c r="X200" t="n">
        <v>0.13</v>
      </c>
      <c r="Y200" t="n">
        <v>1</v>
      </c>
      <c r="Z200" t="n">
        <v>10</v>
      </c>
    </row>
    <row r="201">
      <c r="A201" t="n">
        <v>71</v>
      </c>
      <c r="B201" t="n">
        <v>140</v>
      </c>
      <c r="C201" t="inlineStr">
        <is>
          <t xml:space="preserve">CONCLUIDO	</t>
        </is>
      </c>
      <c r="D201" t="n">
        <v>8.8933</v>
      </c>
      <c r="E201" t="n">
        <v>11.24</v>
      </c>
      <c r="F201" t="n">
        <v>7.98</v>
      </c>
      <c r="G201" t="n">
        <v>68.38</v>
      </c>
      <c r="H201" t="n">
        <v>1.08</v>
      </c>
      <c r="I201" t="n">
        <v>7</v>
      </c>
      <c r="J201" t="n">
        <v>310.46</v>
      </c>
      <c r="K201" t="n">
        <v>60.56</v>
      </c>
      <c r="L201" t="n">
        <v>18.75</v>
      </c>
      <c r="M201" t="n">
        <v>5</v>
      </c>
      <c r="N201" t="n">
        <v>91.16</v>
      </c>
      <c r="O201" t="n">
        <v>38524.29</v>
      </c>
      <c r="P201" t="n">
        <v>134.3</v>
      </c>
      <c r="Q201" t="n">
        <v>198.05</v>
      </c>
      <c r="R201" t="n">
        <v>31.12</v>
      </c>
      <c r="S201" t="n">
        <v>21.27</v>
      </c>
      <c r="T201" t="n">
        <v>2215.48</v>
      </c>
      <c r="U201" t="n">
        <v>0.68</v>
      </c>
      <c r="V201" t="n">
        <v>0.76</v>
      </c>
      <c r="W201" t="n">
        <v>0.12</v>
      </c>
      <c r="X201" t="n">
        <v>0.12</v>
      </c>
      <c r="Y201" t="n">
        <v>1</v>
      </c>
      <c r="Z201" t="n">
        <v>10</v>
      </c>
    </row>
    <row r="202">
      <c r="A202" t="n">
        <v>72</v>
      </c>
      <c r="B202" t="n">
        <v>140</v>
      </c>
      <c r="C202" t="inlineStr">
        <is>
          <t xml:space="preserve">CONCLUIDO	</t>
        </is>
      </c>
      <c r="D202" t="n">
        <v>8.892200000000001</v>
      </c>
      <c r="E202" t="n">
        <v>11.25</v>
      </c>
      <c r="F202" t="n">
        <v>7.98</v>
      </c>
      <c r="G202" t="n">
        <v>68.39</v>
      </c>
      <c r="H202" t="n">
        <v>1.09</v>
      </c>
      <c r="I202" t="n">
        <v>7</v>
      </c>
      <c r="J202" t="n">
        <v>311.01</v>
      </c>
      <c r="K202" t="n">
        <v>60.56</v>
      </c>
      <c r="L202" t="n">
        <v>19</v>
      </c>
      <c r="M202" t="n">
        <v>5</v>
      </c>
      <c r="N202" t="n">
        <v>91.45</v>
      </c>
      <c r="O202" t="n">
        <v>38591.62</v>
      </c>
      <c r="P202" t="n">
        <v>134.19</v>
      </c>
      <c r="Q202" t="n">
        <v>198.05</v>
      </c>
      <c r="R202" t="n">
        <v>31.25</v>
      </c>
      <c r="S202" t="n">
        <v>21.27</v>
      </c>
      <c r="T202" t="n">
        <v>2278.92</v>
      </c>
      <c r="U202" t="n">
        <v>0.68</v>
      </c>
      <c r="V202" t="n">
        <v>0.76</v>
      </c>
      <c r="W202" t="n">
        <v>0.12</v>
      </c>
      <c r="X202" t="n">
        <v>0.13</v>
      </c>
      <c r="Y202" t="n">
        <v>1</v>
      </c>
      <c r="Z202" t="n">
        <v>10</v>
      </c>
    </row>
    <row r="203">
      <c r="A203" t="n">
        <v>73</v>
      </c>
      <c r="B203" t="n">
        <v>140</v>
      </c>
      <c r="C203" t="inlineStr">
        <is>
          <t xml:space="preserve">CONCLUIDO	</t>
        </is>
      </c>
      <c r="D203" t="n">
        <v>8.9566</v>
      </c>
      <c r="E203" t="n">
        <v>11.16</v>
      </c>
      <c r="F203" t="n">
        <v>7.95</v>
      </c>
      <c r="G203" t="n">
        <v>79.51000000000001</v>
      </c>
      <c r="H203" t="n">
        <v>1.1</v>
      </c>
      <c r="I203" t="n">
        <v>6</v>
      </c>
      <c r="J203" t="n">
        <v>311.55</v>
      </c>
      <c r="K203" t="n">
        <v>60.56</v>
      </c>
      <c r="L203" t="n">
        <v>19.25</v>
      </c>
      <c r="M203" t="n">
        <v>4</v>
      </c>
      <c r="N203" t="n">
        <v>91.75</v>
      </c>
      <c r="O203" t="n">
        <v>38659.08</v>
      </c>
      <c r="P203" t="n">
        <v>133.49</v>
      </c>
      <c r="Q203" t="n">
        <v>198.07</v>
      </c>
      <c r="R203" t="n">
        <v>30.29</v>
      </c>
      <c r="S203" t="n">
        <v>21.27</v>
      </c>
      <c r="T203" t="n">
        <v>1804.56</v>
      </c>
      <c r="U203" t="n">
        <v>0.7</v>
      </c>
      <c r="V203" t="n">
        <v>0.76</v>
      </c>
      <c r="W203" t="n">
        <v>0.12</v>
      </c>
      <c r="X203" t="n">
        <v>0.1</v>
      </c>
      <c r="Y203" t="n">
        <v>1</v>
      </c>
      <c r="Z203" t="n">
        <v>10</v>
      </c>
    </row>
    <row r="204">
      <c r="A204" t="n">
        <v>74</v>
      </c>
      <c r="B204" t="n">
        <v>140</v>
      </c>
      <c r="C204" t="inlineStr">
        <is>
          <t xml:space="preserve">CONCLUIDO	</t>
        </is>
      </c>
      <c r="D204" t="n">
        <v>8.9604</v>
      </c>
      <c r="E204" t="n">
        <v>11.16</v>
      </c>
      <c r="F204" t="n">
        <v>7.95</v>
      </c>
      <c r="G204" t="n">
        <v>79.45999999999999</v>
      </c>
      <c r="H204" t="n">
        <v>1.11</v>
      </c>
      <c r="I204" t="n">
        <v>6</v>
      </c>
      <c r="J204" t="n">
        <v>312.1</v>
      </c>
      <c r="K204" t="n">
        <v>60.56</v>
      </c>
      <c r="L204" t="n">
        <v>19.5</v>
      </c>
      <c r="M204" t="n">
        <v>4</v>
      </c>
      <c r="N204" t="n">
        <v>92.05</v>
      </c>
      <c r="O204" t="n">
        <v>38726.8</v>
      </c>
      <c r="P204" t="n">
        <v>133.42</v>
      </c>
      <c r="Q204" t="n">
        <v>198.05</v>
      </c>
      <c r="R204" t="n">
        <v>30.03</v>
      </c>
      <c r="S204" t="n">
        <v>21.27</v>
      </c>
      <c r="T204" t="n">
        <v>1675.03</v>
      </c>
      <c r="U204" t="n">
        <v>0.71</v>
      </c>
      <c r="V204" t="n">
        <v>0.76</v>
      </c>
      <c r="W204" t="n">
        <v>0.12</v>
      </c>
      <c r="X204" t="n">
        <v>0.09</v>
      </c>
      <c r="Y204" t="n">
        <v>1</v>
      </c>
      <c r="Z204" t="n">
        <v>10</v>
      </c>
    </row>
    <row r="205">
      <c r="A205" t="n">
        <v>75</v>
      </c>
      <c r="B205" t="n">
        <v>140</v>
      </c>
      <c r="C205" t="inlineStr">
        <is>
          <t xml:space="preserve">CONCLUIDO	</t>
        </is>
      </c>
      <c r="D205" t="n">
        <v>8.975099999999999</v>
      </c>
      <c r="E205" t="n">
        <v>11.14</v>
      </c>
      <c r="F205" t="n">
        <v>7.93</v>
      </c>
      <c r="G205" t="n">
        <v>79.28</v>
      </c>
      <c r="H205" t="n">
        <v>1.13</v>
      </c>
      <c r="I205" t="n">
        <v>6</v>
      </c>
      <c r="J205" t="n">
        <v>312.65</v>
      </c>
      <c r="K205" t="n">
        <v>60.56</v>
      </c>
      <c r="L205" t="n">
        <v>19.75</v>
      </c>
      <c r="M205" t="n">
        <v>4</v>
      </c>
      <c r="N205" t="n">
        <v>92.34999999999999</v>
      </c>
      <c r="O205" t="n">
        <v>38794.53</v>
      </c>
      <c r="P205" t="n">
        <v>133.29</v>
      </c>
      <c r="Q205" t="n">
        <v>198.05</v>
      </c>
      <c r="R205" t="n">
        <v>29.52</v>
      </c>
      <c r="S205" t="n">
        <v>21.27</v>
      </c>
      <c r="T205" t="n">
        <v>1420.05</v>
      </c>
      <c r="U205" t="n">
        <v>0.72</v>
      </c>
      <c r="V205" t="n">
        <v>0.77</v>
      </c>
      <c r="W205" t="n">
        <v>0.12</v>
      </c>
      <c r="X205" t="n">
        <v>0.07000000000000001</v>
      </c>
      <c r="Y205" t="n">
        <v>1</v>
      </c>
      <c r="Z205" t="n">
        <v>10</v>
      </c>
    </row>
    <row r="206">
      <c r="A206" t="n">
        <v>76</v>
      </c>
      <c r="B206" t="n">
        <v>140</v>
      </c>
      <c r="C206" t="inlineStr">
        <is>
          <t xml:space="preserve">CONCLUIDO	</t>
        </is>
      </c>
      <c r="D206" t="n">
        <v>8.9641</v>
      </c>
      <c r="E206" t="n">
        <v>11.16</v>
      </c>
      <c r="F206" t="n">
        <v>7.94</v>
      </c>
      <c r="G206" t="n">
        <v>79.41</v>
      </c>
      <c r="H206" t="n">
        <v>1.14</v>
      </c>
      <c r="I206" t="n">
        <v>6</v>
      </c>
      <c r="J206" t="n">
        <v>313.2</v>
      </c>
      <c r="K206" t="n">
        <v>60.56</v>
      </c>
      <c r="L206" t="n">
        <v>20</v>
      </c>
      <c r="M206" t="n">
        <v>4</v>
      </c>
      <c r="N206" t="n">
        <v>92.65000000000001</v>
      </c>
      <c r="O206" t="n">
        <v>38862.4</v>
      </c>
      <c r="P206" t="n">
        <v>133.68</v>
      </c>
      <c r="Q206" t="n">
        <v>198.05</v>
      </c>
      <c r="R206" t="n">
        <v>30</v>
      </c>
      <c r="S206" t="n">
        <v>21.27</v>
      </c>
      <c r="T206" t="n">
        <v>1656.53</v>
      </c>
      <c r="U206" t="n">
        <v>0.71</v>
      </c>
      <c r="V206" t="n">
        <v>0.76</v>
      </c>
      <c r="W206" t="n">
        <v>0.12</v>
      </c>
      <c r="X206" t="n">
        <v>0.09</v>
      </c>
      <c r="Y206" t="n">
        <v>1</v>
      </c>
      <c r="Z206" t="n">
        <v>10</v>
      </c>
    </row>
    <row r="207">
      <c r="A207" t="n">
        <v>77</v>
      </c>
      <c r="B207" t="n">
        <v>140</v>
      </c>
      <c r="C207" t="inlineStr">
        <is>
          <t xml:space="preserve">CONCLUIDO	</t>
        </is>
      </c>
      <c r="D207" t="n">
        <v>8.9452</v>
      </c>
      <c r="E207" t="n">
        <v>11.18</v>
      </c>
      <c r="F207" t="n">
        <v>7.96</v>
      </c>
      <c r="G207" t="n">
        <v>79.65000000000001</v>
      </c>
      <c r="H207" t="n">
        <v>1.15</v>
      </c>
      <c r="I207" t="n">
        <v>6</v>
      </c>
      <c r="J207" t="n">
        <v>313.75</v>
      </c>
      <c r="K207" t="n">
        <v>60.56</v>
      </c>
      <c r="L207" t="n">
        <v>20.25</v>
      </c>
      <c r="M207" t="n">
        <v>4</v>
      </c>
      <c r="N207" t="n">
        <v>92.95</v>
      </c>
      <c r="O207" t="n">
        <v>38930.39</v>
      </c>
      <c r="P207" t="n">
        <v>134.16</v>
      </c>
      <c r="Q207" t="n">
        <v>198.05</v>
      </c>
      <c r="R207" t="n">
        <v>30.83</v>
      </c>
      <c r="S207" t="n">
        <v>21.27</v>
      </c>
      <c r="T207" t="n">
        <v>2075.45</v>
      </c>
      <c r="U207" t="n">
        <v>0.6899999999999999</v>
      </c>
      <c r="V207" t="n">
        <v>0.76</v>
      </c>
      <c r="W207" t="n">
        <v>0.12</v>
      </c>
      <c r="X207" t="n">
        <v>0.11</v>
      </c>
      <c r="Y207" t="n">
        <v>1</v>
      </c>
      <c r="Z207" t="n">
        <v>10</v>
      </c>
    </row>
    <row r="208">
      <c r="A208" t="n">
        <v>78</v>
      </c>
      <c r="B208" t="n">
        <v>140</v>
      </c>
      <c r="C208" t="inlineStr">
        <is>
          <t xml:space="preserve">CONCLUIDO	</t>
        </is>
      </c>
      <c r="D208" t="n">
        <v>8.950799999999999</v>
      </c>
      <c r="E208" t="n">
        <v>11.17</v>
      </c>
      <c r="F208" t="n">
        <v>7.96</v>
      </c>
      <c r="G208" t="n">
        <v>79.58</v>
      </c>
      <c r="H208" t="n">
        <v>1.16</v>
      </c>
      <c r="I208" t="n">
        <v>6</v>
      </c>
      <c r="J208" t="n">
        <v>314.3</v>
      </c>
      <c r="K208" t="n">
        <v>60.56</v>
      </c>
      <c r="L208" t="n">
        <v>20.5</v>
      </c>
      <c r="M208" t="n">
        <v>4</v>
      </c>
      <c r="N208" t="n">
        <v>93.25</v>
      </c>
      <c r="O208" t="n">
        <v>38998.53</v>
      </c>
      <c r="P208" t="n">
        <v>134</v>
      </c>
      <c r="Q208" t="n">
        <v>198.05</v>
      </c>
      <c r="R208" t="n">
        <v>30.51</v>
      </c>
      <c r="S208" t="n">
        <v>21.27</v>
      </c>
      <c r="T208" t="n">
        <v>1914.4</v>
      </c>
      <c r="U208" t="n">
        <v>0.7</v>
      </c>
      <c r="V208" t="n">
        <v>0.76</v>
      </c>
      <c r="W208" t="n">
        <v>0.12</v>
      </c>
      <c r="X208" t="n">
        <v>0.1</v>
      </c>
      <c r="Y208" t="n">
        <v>1</v>
      </c>
      <c r="Z208" t="n">
        <v>10</v>
      </c>
    </row>
    <row r="209">
      <c r="A209" t="n">
        <v>79</v>
      </c>
      <c r="B209" t="n">
        <v>140</v>
      </c>
      <c r="C209" t="inlineStr">
        <is>
          <t xml:space="preserve">CONCLUIDO	</t>
        </is>
      </c>
      <c r="D209" t="n">
        <v>8.9543</v>
      </c>
      <c r="E209" t="n">
        <v>11.17</v>
      </c>
      <c r="F209" t="n">
        <v>7.95</v>
      </c>
      <c r="G209" t="n">
        <v>79.53</v>
      </c>
      <c r="H209" t="n">
        <v>1.17</v>
      </c>
      <c r="I209" t="n">
        <v>6</v>
      </c>
      <c r="J209" t="n">
        <v>314.86</v>
      </c>
      <c r="K209" t="n">
        <v>60.56</v>
      </c>
      <c r="L209" t="n">
        <v>20.75</v>
      </c>
      <c r="M209" t="n">
        <v>4</v>
      </c>
      <c r="N209" t="n">
        <v>93.55</v>
      </c>
      <c r="O209" t="n">
        <v>39066.8</v>
      </c>
      <c r="P209" t="n">
        <v>134.06</v>
      </c>
      <c r="Q209" t="n">
        <v>198.05</v>
      </c>
      <c r="R209" t="n">
        <v>30.43</v>
      </c>
      <c r="S209" t="n">
        <v>21.27</v>
      </c>
      <c r="T209" t="n">
        <v>1871.61</v>
      </c>
      <c r="U209" t="n">
        <v>0.7</v>
      </c>
      <c r="V209" t="n">
        <v>0.76</v>
      </c>
      <c r="W209" t="n">
        <v>0.12</v>
      </c>
      <c r="X209" t="n">
        <v>0.1</v>
      </c>
      <c r="Y209" t="n">
        <v>1</v>
      </c>
      <c r="Z209" t="n">
        <v>10</v>
      </c>
    </row>
    <row r="210">
      <c r="A210" t="n">
        <v>80</v>
      </c>
      <c r="B210" t="n">
        <v>140</v>
      </c>
      <c r="C210" t="inlineStr">
        <is>
          <t xml:space="preserve">CONCLUIDO	</t>
        </is>
      </c>
      <c r="D210" t="n">
        <v>8.9483</v>
      </c>
      <c r="E210" t="n">
        <v>11.18</v>
      </c>
      <c r="F210" t="n">
        <v>7.96</v>
      </c>
      <c r="G210" t="n">
        <v>79.61</v>
      </c>
      <c r="H210" t="n">
        <v>1.19</v>
      </c>
      <c r="I210" t="n">
        <v>6</v>
      </c>
      <c r="J210" t="n">
        <v>315.41</v>
      </c>
      <c r="K210" t="n">
        <v>60.56</v>
      </c>
      <c r="L210" t="n">
        <v>21</v>
      </c>
      <c r="M210" t="n">
        <v>4</v>
      </c>
      <c r="N210" t="n">
        <v>93.86</v>
      </c>
      <c r="O210" t="n">
        <v>39135.2</v>
      </c>
      <c r="P210" t="n">
        <v>134.31</v>
      </c>
      <c r="Q210" t="n">
        <v>198.05</v>
      </c>
      <c r="R210" t="n">
        <v>30.67</v>
      </c>
      <c r="S210" t="n">
        <v>21.27</v>
      </c>
      <c r="T210" t="n">
        <v>1993.96</v>
      </c>
      <c r="U210" t="n">
        <v>0.6899999999999999</v>
      </c>
      <c r="V210" t="n">
        <v>0.76</v>
      </c>
      <c r="W210" t="n">
        <v>0.12</v>
      </c>
      <c r="X210" t="n">
        <v>0.11</v>
      </c>
      <c r="Y210" t="n">
        <v>1</v>
      </c>
      <c r="Z210" t="n">
        <v>10</v>
      </c>
    </row>
    <row r="211">
      <c r="A211" t="n">
        <v>81</v>
      </c>
      <c r="B211" t="n">
        <v>140</v>
      </c>
      <c r="C211" t="inlineStr">
        <is>
          <t xml:space="preserve">CONCLUIDO	</t>
        </is>
      </c>
      <c r="D211" t="n">
        <v>8.9483</v>
      </c>
      <c r="E211" t="n">
        <v>11.18</v>
      </c>
      <c r="F211" t="n">
        <v>7.96</v>
      </c>
      <c r="G211" t="n">
        <v>79.61</v>
      </c>
      <c r="H211" t="n">
        <v>1.2</v>
      </c>
      <c r="I211" t="n">
        <v>6</v>
      </c>
      <c r="J211" t="n">
        <v>315.97</v>
      </c>
      <c r="K211" t="n">
        <v>60.56</v>
      </c>
      <c r="L211" t="n">
        <v>21.25</v>
      </c>
      <c r="M211" t="n">
        <v>4</v>
      </c>
      <c r="N211" t="n">
        <v>94.16</v>
      </c>
      <c r="O211" t="n">
        <v>39203.74</v>
      </c>
      <c r="P211" t="n">
        <v>134.3</v>
      </c>
      <c r="Q211" t="n">
        <v>198.05</v>
      </c>
      <c r="R211" t="n">
        <v>30.59</v>
      </c>
      <c r="S211" t="n">
        <v>21.27</v>
      </c>
      <c r="T211" t="n">
        <v>1951.2</v>
      </c>
      <c r="U211" t="n">
        <v>0.7</v>
      </c>
      <c r="V211" t="n">
        <v>0.76</v>
      </c>
      <c r="W211" t="n">
        <v>0.12</v>
      </c>
      <c r="X211" t="n">
        <v>0.11</v>
      </c>
      <c r="Y211" t="n">
        <v>1</v>
      </c>
      <c r="Z211" t="n">
        <v>10</v>
      </c>
    </row>
    <row r="212">
      <c r="A212" t="n">
        <v>82</v>
      </c>
      <c r="B212" t="n">
        <v>140</v>
      </c>
      <c r="C212" t="inlineStr">
        <is>
          <t xml:space="preserve">CONCLUIDO	</t>
        </is>
      </c>
      <c r="D212" t="n">
        <v>8.953200000000001</v>
      </c>
      <c r="E212" t="n">
        <v>11.17</v>
      </c>
      <c r="F212" t="n">
        <v>7.95</v>
      </c>
      <c r="G212" t="n">
        <v>79.55</v>
      </c>
      <c r="H212" t="n">
        <v>1.21</v>
      </c>
      <c r="I212" t="n">
        <v>6</v>
      </c>
      <c r="J212" t="n">
        <v>316.53</v>
      </c>
      <c r="K212" t="n">
        <v>60.56</v>
      </c>
      <c r="L212" t="n">
        <v>21.5</v>
      </c>
      <c r="M212" t="n">
        <v>4</v>
      </c>
      <c r="N212" t="n">
        <v>94.47</v>
      </c>
      <c r="O212" t="n">
        <v>39272.42</v>
      </c>
      <c r="P212" t="n">
        <v>134.16</v>
      </c>
      <c r="Q212" t="n">
        <v>198.05</v>
      </c>
      <c r="R212" t="n">
        <v>30.44</v>
      </c>
      <c r="S212" t="n">
        <v>21.27</v>
      </c>
      <c r="T212" t="n">
        <v>1877.25</v>
      </c>
      <c r="U212" t="n">
        <v>0.7</v>
      </c>
      <c r="V212" t="n">
        <v>0.76</v>
      </c>
      <c r="W212" t="n">
        <v>0.12</v>
      </c>
      <c r="X212" t="n">
        <v>0.1</v>
      </c>
      <c r="Y212" t="n">
        <v>1</v>
      </c>
      <c r="Z212" t="n">
        <v>10</v>
      </c>
    </row>
    <row r="213">
      <c r="A213" t="n">
        <v>83</v>
      </c>
      <c r="B213" t="n">
        <v>140</v>
      </c>
      <c r="C213" t="inlineStr">
        <is>
          <t xml:space="preserve">CONCLUIDO	</t>
        </is>
      </c>
      <c r="D213" t="n">
        <v>8.950799999999999</v>
      </c>
      <c r="E213" t="n">
        <v>11.17</v>
      </c>
      <c r="F213" t="n">
        <v>7.96</v>
      </c>
      <c r="G213" t="n">
        <v>79.58</v>
      </c>
      <c r="H213" t="n">
        <v>1.22</v>
      </c>
      <c r="I213" t="n">
        <v>6</v>
      </c>
      <c r="J213" t="n">
        <v>317.08</v>
      </c>
      <c r="K213" t="n">
        <v>60.56</v>
      </c>
      <c r="L213" t="n">
        <v>21.75</v>
      </c>
      <c r="M213" t="n">
        <v>4</v>
      </c>
      <c r="N213" t="n">
        <v>94.78</v>
      </c>
      <c r="O213" t="n">
        <v>39341.24</v>
      </c>
      <c r="P213" t="n">
        <v>134.17</v>
      </c>
      <c r="Q213" t="n">
        <v>198.09</v>
      </c>
      <c r="R213" t="n">
        <v>30.53</v>
      </c>
      <c r="S213" t="n">
        <v>21.27</v>
      </c>
      <c r="T213" t="n">
        <v>1922.16</v>
      </c>
      <c r="U213" t="n">
        <v>0.7</v>
      </c>
      <c r="V213" t="n">
        <v>0.76</v>
      </c>
      <c r="W213" t="n">
        <v>0.12</v>
      </c>
      <c r="X213" t="n">
        <v>0.1</v>
      </c>
      <c r="Y213" t="n">
        <v>1</v>
      </c>
      <c r="Z213" t="n">
        <v>10</v>
      </c>
    </row>
    <row r="214">
      <c r="A214" t="n">
        <v>84</v>
      </c>
      <c r="B214" t="n">
        <v>140</v>
      </c>
      <c r="C214" t="inlineStr">
        <is>
          <t xml:space="preserve">CONCLUIDO	</t>
        </is>
      </c>
      <c r="D214" t="n">
        <v>8.9519</v>
      </c>
      <c r="E214" t="n">
        <v>11.17</v>
      </c>
      <c r="F214" t="n">
        <v>7.96</v>
      </c>
      <c r="G214" t="n">
        <v>79.56</v>
      </c>
      <c r="H214" t="n">
        <v>1.23</v>
      </c>
      <c r="I214" t="n">
        <v>6</v>
      </c>
      <c r="J214" t="n">
        <v>317.64</v>
      </c>
      <c r="K214" t="n">
        <v>60.56</v>
      </c>
      <c r="L214" t="n">
        <v>22</v>
      </c>
      <c r="M214" t="n">
        <v>4</v>
      </c>
      <c r="N214" t="n">
        <v>95.09</v>
      </c>
      <c r="O214" t="n">
        <v>39410.2</v>
      </c>
      <c r="P214" t="n">
        <v>134.02</v>
      </c>
      <c r="Q214" t="n">
        <v>198.06</v>
      </c>
      <c r="R214" t="n">
        <v>30.5</v>
      </c>
      <c r="S214" t="n">
        <v>21.27</v>
      </c>
      <c r="T214" t="n">
        <v>1907.01</v>
      </c>
      <c r="U214" t="n">
        <v>0.7</v>
      </c>
      <c r="V214" t="n">
        <v>0.76</v>
      </c>
      <c r="W214" t="n">
        <v>0.12</v>
      </c>
      <c r="X214" t="n">
        <v>0.1</v>
      </c>
      <c r="Y214" t="n">
        <v>1</v>
      </c>
      <c r="Z214" t="n">
        <v>10</v>
      </c>
    </row>
    <row r="215">
      <c r="A215" t="n">
        <v>85</v>
      </c>
      <c r="B215" t="n">
        <v>140</v>
      </c>
      <c r="C215" t="inlineStr">
        <is>
          <t xml:space="preserve">CONCLUIDO	</t>
        </is>
      </c>
      <c r="D215" t="n">
        <v>8.9557</v>
      </c>
      <c r="E215" t="n">
        <v>11.17</v>
      </c>
      <c r="F215" t="n">
        <v>7.95</v>
      </c>
      <c r="G215" t="n">
        <v>79.52</v>
      </c>
      <c r="H215" t="n">
        <v>1.25</v>
      </c>
      <c r="I215" t="n">
        <v>6</v>
      </c>
      <c r="J215" t="n">
        <v>318.2</v>
      </c>
      <c r="K215" t="n">
        <v>60.56</v>
      </c>
      <c r="L215" t="n">
        <v>22.25</v>
      </c>
      <c r="M215" t="n">
        <v>4</v>
      </c>
      <c r="N215" t="n">
        <v>95.40000000000001</v>
      </c>
      <c r="O215" t="n">
        <v>39479.3</v>
      </c>
      <c r="P215" t="n">
        <v>133.94</v>
      </c>
      <c r="Q215" t="n">
        <v>198.05</v>
      </c>
      <c r="R215" t="n">
        <v>30.29</v>
      </c>
      <c r="S215" t="n">
        <v>21.27</v>
      </c>
      <c r="T215" t="n">
        <v>1801.15</v>
      </c>
      <c r="U215" t="n">
        <v>0.7</v>
      </c>
      <c r="V215" t="n">
        <v>0.76</v>
      </c>
      <c r="W215" t="n">
        <v>0.12</v>
      </c>
      <c r="X215" t="n">
        <v>0.1</v>
      </c>
      <c r="Y215" t="n">
        <v>1</v>
      </c>
      <c r="Z215" t="n">
        <v>10</v>
      </c>
    </row>
    <row r="216">
      <c r="A216" t="n">
        <v>86</v>
      </c>
      <c r="B216" t="n">
        <v>140</v>
      </c>
      <c r="C216" t="inlineStr">
        <is>
          <t xml:space="preserve">CONCLUIDO	</t>
        </is>
      </c>
      <c r="D216" t="n">
        <v>8.968400000000001</v>
      </c>
      <c r="E216" t="n">
        <v>11.15</v>
      </c>
      <c r="F216" t="n">
        <v>7.94</v>
      </c>
      <c r="G216" t="n">
        <v>79.36</v>
      </c>
      <c r="H216" t="n">
        <v>1.26</v>
      </c>
      <c r="I216" t="n">
        <v>6</v>
      </c>
      <c r="J216" t="n">
        <v>318.76</v>
      </c>
      <c r="K216" t="n">
        <v>60.56</v>
      </c>
      <c r="L216" t="n">
        <v>22.5</v>
      </c>
      <c r="M216" t="n">
        <v>4</v>
      </c>
      <c r="N216" t="n">
        <v>95.70999999999999</v>
      </c>
      <c r="O216" t="n">
        <v>39548.54</v>
      </c>
      <c r="P216" t="n">
        <v>133.5</v>
      </c>
      <c r="Q216" t="n">
        <v>198.05</v>
      </c>
      <c r="R216" t="n">
        <v>29.76</v>
      </c>
      <c r="S216" t="n">
        <v>21.27</v>
      </c>
      <c r="T216" t="n">
        <v>1538.94</v>
      </c>
      <c r="U216" t="n">
        <v>0.71</v>
      </c>
      <c r="V216" t="n">
        <v>0.77</v>
      </c>
      <c r="W216" t="n">
        <v>0.12</v>
      </c>
      <c r="X216" t="n">
        <v>0.08</v>
      </c>
      <c r="Y216" t="n">
        <v>1</v>
      </c>
      <c r="Z216" t="n">
        <v>10</v>
      </c>
    </row>
    <row r="217">
      <c r="A217" t="n">
        <v>87</v>
      </c>
      <c r="B217" t="n">
        <v>140</v>
      </c>
      <c r="C217" t="inlineStr">
        <is>
          <t xml:space="preserve">CONCLUIDO	</t>
        </is>
      </c>
      <c r="D217" t="n">
        <v>8.9633</v>
      </c>
      <c r="E217" t="n">
        <v>11.16</v>
      </c>
      <c r="F217" t="n">
        <v>7.94</v>
      </c>
      <c r="G217" t="n">
        <v>79.42</v>
      </c>
      <c r="H217" t="n">
        <v>1.27</v>
      </c>
      <c r="I217" t="n">
        <v>6</v>
      </c>
      <c r="J217" t="n">
        <v>319.33</v>
      </c>
      <c r="K217" t="n">
        <v>60.56</v>
      </c>
      <c r="L217" t="n">
        <v>22.75</v>
      </c>
      <c r="M217" t="n">
        <v>4</v>
      </c>
      <c r="N217" t="n">
        <v>96.02</v>
      </c>
      <c r="O217" t="n">
        <v>39617.93</v>
      </c>
      <c r="P217" t="n">
        <v>133.43</v>
      </c>
      <c r="Q217" t="n">
        <v>198.05</v>
      </c>
      <c r="R217" t="n">
        <v>30.09</v>
      </c>
      <c r="S217" t="n">
        <v>21.27</v>
      </c>
      <c r="T217" t="n">
        <v>1704.91</v>
      </c>
      <c r="U217" t="n">
        <v>0.71</v>
      </c>
      <c r="V217" t="n">
        <v>0.76</v>
      </c>
      <c r="W217" t="n">
        <v>0.12</v>
      </c>
      <c r="X217" t="n">
        <v>0.09</v>
      </c>
      <c r="Y217" t="n">
        <v>1</v>
      </c>
      <c r="Z217" t="n">
        <v>10</v>
      </c>
    </row>
    <row r="218">
      <c r="A218" t="n">
        <v>88</v>
      </c>
      <c r="B218" t="n">
        <v>140</v>
      </c>
      <c r="C218" t="inlineStr">
        <is>
          <t xml:space="preserve">CONCLUIDO	</t>
        </is>
      </c>
      <c r="D218" t="n">
        <v>8.9468</v>
      </c>
      <c r="E218" t="n">
        <v>11.18</v>
      </c>
      <c r="F218" t="n">
        <v>7.96</v>
      </c>
      <c r="G218" t="n">
        <v>79.63</v>
      </c>
      <c r="H218" t="n">
        <v>1.28</v>
      </c>
      <c r="I218" t="n">
        <v>6</v>
      </c>
      <c r="J218" t="n">
        <v>319.89</v>
      </c>
      <c r="K218" t="n">
        <v>60.56</v>
      </c>
      <c r="L218" t="n">
        <v>23</v>
      </c>
      <c r="M218" t="n">
        <v>4</v>
      </c>
      <c r="N218" t="n">
        <v>96.34</v>
      </c>
      <c r="O218" t="n">
        <v>39687.46</v>
      </c>
      <c r="P218" t="n">
        <v>133.77</v>
      </c>
      <c r="Q218" t="n">
        <v>198.05</v>
      </c>
      <c r="R218" t="n">
        <v>30.81</v>
      </c>
      <c r="S218" t="n">
        <v>21.27</v>
      </c>
      <c r="T218" t="n">
        <v>2065.14</v>
      </c>
      <c r="U218" t="n">
        <v>0.6899999999999999</v>
      </c>
      <c r="V218" t="n">
        <v>0.76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89</v>
      </c>
      <c r="B219" t="n">
        <v>140</v>
      </c>
      <c r="C219" t="inlineStr">
        <is>
          <t xml:space="preserve">CONCLUIDO	</t>
        </is>
      </c>
      <c r="D219" t="n">
        <v>8.9465</v>
      </c>
      <c r="E219" t="n">
        <v>11.18</v>
      </c>
      <c r="F219" t="n">
        <v>7.96</v>
      </c>
      <c r="G219" t="n">
        <v>79.63</v>
      </c>
      <c r="H219" t="n">
        <v>1.29</v>
      </c>
      <c r="I219" t="n">
        <v>6</v>
      </c>
      <c r="J219" t="n">
        <v>320.46</v>
      </c>
      <c r="K219" t="n">
        <v>60.56</v>
      </c>
      <c r="L219" t="n">
        <v>23.25</v>
      </c>
      <c r="M219" t="n">
        <v>4</v>
      </c>
      <c r="N219" t="n">
        <v>96.65000000000001</v>
      </c>
      <c r="O219" t="n">
        <v>39757.13</v>
      </c>
      <c r="P219" t="n">
        <v>133.68</v>
      </c>
      <c r="Q219" t="n">
        <v>198.05</v>
      </c>
      <c r="R219" t="n">
        <v>30.73</v>
      </c>
      <c r="S219" t="n">
        <v>21.27</v>
      </c>
      <c r="T219" t="n">
        <v>2022.22</v>
      </c>
      <c r="U219" t="n">
        <v>0.6899999999999999</v>
      </c>
      <c r="V219" t="n">
        <v>0.76</v>
      </c>
      <c r="W219" t="n">
        <v>0.12</v>
      </c>
      <c r="X219" t="n">
        <v>0.11</v>
      </c>
      <c r="Y219" t="n">
        <v>1</v>
      </c>
      <c r="Z219" t="n">
        <v>10</v>
      </c>
    </row>
    <row r="220">
      <c r="A220" t="n">
        <v>90</v>
      </c>
      <c r="B220" t="n">
        <v>140</v>
      </c>
      <c r="C220" t="inlineStr">
        <is>
          <t xml:space="preserve">CONCLUIDO	</t>
        </is>
      </c>
      <c r="D220" t="n">
        <v>8.9497</v>
      </c>
      <c r="E220" t="n">
        <v>11.17</v>
      </c>
      <c r="F220" t="n">
        <v>7.96</v>
      </c>
      <c r="G220" t="n">
        <v>79.59</v>
      </c>
      <c r="H220" t="n">
        <v>1.3</v>
      </c>
      <c r="I220" t="n">
        <v>6</v>
      </c>
      <c r="J220" t="n">
        <v>321.02</v>
      </c>
      <c r="K220" t="n">
        <v>60.56</v>
      </c>
      <c r="L220" t="n">
        <v>23.5</v>
      </c>
      <c r="M220" t="n">
        <v>4</v>
      </c>
      <c r="N220" t="n">
        <v>96.97</v>
      </c>
      <c r="O220" t="n">
        <v>39826.95</v>
      </c>
      <c r="P220" t="n">
        <v>133.47</v>
      </c>
      <c r="Q220" t="n">
        <v>198.05</v>
      </c>
      <c r="R220" t="n">
        <v>30.63</v>
      </c>
      <c r="S220" t="n">
        <v>21.27</v>
      </c>
      <c r="T220" t="n">
        <v>1971.32</v>
      </c>
      <c r="U220" t="n">
        <v>0.6899999999999999</v>
      </c>
      <c r="V220" t="n">
        <v>0.76</v>
      </c>
      <c r="W220" t="n">
        <v>0.12</v>
      </c>
      <c r="X220" t="n">
        <v>0.11</v>
      </c>
      <c r="Y220" t="n">
        <v>1</v>
      </c>
      <c r="Z220" t="n">
        <v>10</v>
      </c>
    </row>
    <row r="221">
      <c r="A221" t="n">
        <v>91</v>
      </c>
      <c r="B221" t="n">
        <v>140</v>
      </c>
      <c r="C221" t="inlineStr">
        <is>
          <t xml:space="preserve">CONCLUIDO	</t>
        </is>
      </c>
      <c r="D221" t="n">
        <v>9.012600000000001</v>
      </c>
      <c r="E221" t="n">
        <v>11.1</v>
      </c>
      <c r="F221" t="n">
        <v>7.93</v>
      </c>
      <c r="G221" t="n">
        <v>95.2</v>
      </c>
      <c r="H221" t="n">
        <v>1.32</v>
      </c>
      <c r="I221" t="n">
        <v>5</v>
      </c>
      <c r="J221" t="n">
        <v>321.59</v>
      </c>
      <c r="K221" t="n">
        <v>60.56</v>
      </c>
      <c r="L221" t="n">
        <v>23.75</v>
      </c>
      <c r="M221" t="n">
        <v>3</v>
      </c>
      <c r="N221" t="n">
        <v>97.28</v>
      </c>
      <c r="O221" t="n">
        <v>39896.91</v>
      </c>
      <c r="P221" t="n">
        <v>132.64</v>
      </c>
      <c r="Q221" t="n">
        <v>198.06</v>
      </c>
      <c r="R221" t="n">
        <v>29.79</v>
      </c>
      <c r="S221" t="n">
        <v>21.27</v>
      </c>
      <c r="T221" t="n">
        <v>1558.59</v>
      </c>
      <c r="U221" t="n">
        <v>0.71</v>
      </c>
      <c r="V221" t="n">
        <v>0.77</v>
      </c>
      <c r="W221" t="n">
        <v>0.12</v>
      </c>
      <c r="X221" t="n">
        <v>0.08</v>
      </c>
      <c r="Y221" t="n">
        <v>1</v>
      </c>
      <c r="Z221" t="n">
        <v>10</v>
      </c>
    </row>
    <row r="222">
      <c r="A222" t="n">
        <v>92</v>
      </c>
      <c r="B222" t="n">
        <v>140</v>
      </c>
      <c r="C222" t="inlineStr">
        <is>
          <t xml:space="preserve">CONCLUIDO	</t>
        </is>
      </c>
      <c r="D222" t="n">
        <v>9.0059</v>
      </c>
      <c r="E222" t="n">
        <v>11.1</v>
      </c>
      <c r="F222" t="n">
        <v>7.94</v>
      </c>
      <c r="G222" t="n">
        <v>95.3</v>
      </c>
      <c r="H222" t="n">
        <v>1.33</v>
      </c>
      <c r="I222" t="n">
        <v>5</v>
      </c>
      <c r="J222" t="n">
        <v>322.16</v>
      </c>
      <c r="K222" t="n">
        <v>60.56</v>
      </c>
      <c r="L222" t="n">
        <v>24</v>
      </c>
      <c r="M222" t="n">
        <v>3</v>
      </c>
      <c r="N222" t="n">
        <v>97.59999999999999</v>
      </c>
      <c r="O222" t="n">
        <v>39967.02</v>
      </c>
      <c r="P222" t="n">
        <v>132.85</v>
      </c>
      <c r="Q222" t="n">
        <v>198.05</v>
      </c>
      <c r="R222" t="n">
        <v>29.98</v>
      </c>
      <c r="S222" t="n">
        <v>21.27</v>
      </c>
      <c r="T222" t="n">
        <v>1653.85</v>
      </c>
      <c r="U222" t="n">
        <v>0.71</v>
      </c>
      <c r="V222" t="n">
        <v>0.76</v>
      </c>
      <c r="W222" t="n">
        <v>0.12</v>
      </c>
      <c r="X222" t="n">
        <v>0.09</v>
      </c>
      <c r="Y222" t="n">
        <v>1</v>
      </c>
      <c r="Z222" t="n">
        <v>10</v>
      </c>
    </row>
    <row r="223">
      <c r="A223" t="n">
        <v>93</v>
      </c>
      <c r="B223" t="n">
        <v>140</v>
      </c>
      <c r="C223" t="inlineStr">
        <is>
          <t xml:space="preserve">CONCLUIDO	</t>
        </is>
      </c>
      <c r="D223" t="n">
        <v>9.015599999999999</v>
      </c>
      <c r="E223" t="n">
        <v>11.09</v>
      </c>
      <c r="F223" t="n">
        <v>7.93</v>
      </c>
      <c r="G223" t="n">
        <v>95.16</v>
      </c>
      <c r="H223" t="n">
        <v>1.34</v>
      </c>
      <c r="I223" t="n">
        <v>5</v>
      </c>
      <c r="J223" t="n">
        <v>322.73</v>
      </c>
      <c r="K223" t="n">
        <v>60.56</v>
      </c>
      <c r="L223" t="n">
        <v>24.25</v>
      </c>
      <c r="M223" t="n">
        <v>3</v>
      </c>
      <c r="N223" t="n">
        <v>97.92</v>
      </c>
      <c r="O223" t="n">
        <v>40037.28</v>
      </c>
      <c r="P223" t="n">
        <v>132.75</v>
      </c>
      <c r="Q223" t="n">
        <v>198.05</v>
      </c>
      <c r="R223" t="n">
        <v>29.6</v>
      </c>
      <c r="S223" t="n">
        <v>21.27</v>
      </c>
      <c r="T223" t="n">
        <v>1460.77</v>
      </c>
      <c r="U223" t="n">
        <v>0.72</v>
      </c>
      <c r="V223" t="n">
        <v>0.77</v>
      </c>
      <c r="W223" t="n">
        <v>0.12</v>
      </c>
      <c r="X223" t="n">
        <v>0.08</v>
      </c>
      <c r="Y223" t="n">
        <v>1</v>
      </c>
      <c r="Z223" t="n">
        <v>10</v>
      </c>
    </row>
    <row r="224">
      <c r="A224" t="n">
        <v>94</v>
      </c>
      <c r="B224" t="n">
        <v>140</v>
      </c>
      <c r="C224" t="inlineStr">
        <is>
          <t xml:space="preserve">CONCLUIDO	</t>
        </is>
      </c>
      <c r="D224" t="n">
        <v>9.0162</v>
      </c>
      <c r="E224" t="n">
        <v>11.09</v>
      </c>
      <c r="F224" t="n">
        <v>7.93</v>
      </c>
      <c r="G224" t="n">
        <v>95.15000000000001</v>
      </c>
      <c r="H224" t="n">
        <v>1.35</v>
      </c>
      <c r="I224" t="n">
        <v>5</v>
      </c>
      <c r="J224" t="n">
        <v>323.3</v>
      </c>
      <c r="K224" t="n">
        <v>60.56</v>
      </c>
      <c r="L224" t="n">
        <v>24.5</v>
      </c>
      <c r="M224" t="n">
        <v>3</v>
      </c>
      <c r="N224" t="n">
        <v>98.23999999999999</v>
      </c>
      <c r="O224" t="n">
        <v>40107.81</v>
      </c>
      <c r="P224" t="n">
        <v>132.96</v>
      </c>
      <c r="Q224" t="n">
        <v>198.05</v>
      </c>
      <c r="R224" t="n">
        <v>29.64</v>
      </c>
      <c r="S224" t="n">
        <v>21.27</v>
      </c>
      <c r="T224" t="n">
        <v>1482.97</v>
      </c>
      <c r="U224" t="n">
        <v>0.72</v>
      </c>
      <c r="V224" t="n">
        <v>0.77</v>
      </c>
      <c r="W224" t="n">
        <v>0.12</v>
      </c>
      <c r="X224" t="n">
        <v>0.08</v>
      </c>
      <c r="Y224" t="n">
        <v>1</v>
      </c>
      <c r="Z224" t="n">
        <v>10</v>
      </c>
    </row>
    <row r="225">
      <c r="A225" t="n">
        <v>95</v>
      </c>
      <c r="B225" t="n">
        <v>140</v>
      </c>
      <c r="C225" t="inlineStr">
        <is>
          <t xml:space="preserve">CONCLUIDO	</t>
        </is>
      </c>
      <c r="D225" t="n">
        <v>9.0106</v>
      </c>
      <c r="E225" t="n">
        <v>11.1</v>
      </c>
      <c r="F225" t="n">
        <v>7.94</v>
      </c>
      <c r="G225" t="n">
        <v>95.23</v>
      </c>
      <c r="H225" t="n">
        <v>1.36</v>
      </c>
      <c r="I225" t="n">
        <v>5</v>
      </c>
      <c r="J225" t="n">
        <v>323.87</v>
      </c>
      <c r="K225" t="n">
        <v>60.56</v>
      </c>
      <c r="L225" t="n">
        <v>24.75</v>
      </c>
      <c r="M225" t="n">
        <v>3</v>
      </c>
      <c r="N225" t="n">
        <v>98.56999999999999</v>
      </c>
      <c r="O225" t="n">
        <v>40178.37</v>
      </c>
      <c r="P225" t="n">
        <v>133.15</v>
      </c>
      <c r="Q225" t="n">
        <v>198.05</v>
      </c>
      <c r="R225" t="n">
        <v>29.81</v>
      </c>
      <c r="S225" t="n">
        <v>21.27</v>
      </c>
      <c r="T225" t="n">
        <v>1567.56</v>
      </c>
      <c r="U225" t="n">
        <v>0.71</v>
      </c>
      <c r="V225" t="n">
        <v>0.77</v>
      </c>
      <c r="W225" t="n">
        <v>0.12</v>
      </c>
      <c r="X225" t="n">
        <v>0.08</v>
      </c>
      <c r="Y225" t="n">
        <v>1</v>
      </c>
      <c r="Z225" t="n">
        <v>10</v>
      </c>
    </row>
    <row r="226">
      <c r="A226" t="n">
        <v>96</v>
      </c>
      <c r="B226" t="n">
        <v>140</v>
      </c>
      <c r="C226" t="inlineStr">
        <is>
          <t xml:space="preserve">CONCLUIDO	</t>
        </is>
      </c>
      <c r="D226" t="n">
        <v>9.019600000000001</v>
      </c>
      <c r="E226" t="n">
        <v>11.09</v>
      </c>
      <c r="F226" t="n">
        <v>7.92</v>
      </c>
      <c r="G226" t="n">
        <v>95.09999999999999</v>
      </c>
      <c r="H226" t="n">
        <v>1.37</v>
      </c>
      <c r="I226" t="n">
        <v>5</v>
      </c>
      <c r="J226" t="n">
        <v>324.44</v>
      </c>
      <c r="K226" t="n">
        <v>60.56</v>
      </c>
      <c r="L226" t="n">
        <v>25</v>
      </c>
      <c r="M226" t="n">
        <v>3</v>
      </c>
      <c r="N226" t="n">
        <v>98.89</v>
      </c>
      <c r="O226" t="n">
        <v>40249.08</v>
      </c>
      <c r="P226" t="n">
        <v>133.14</v>
      </c>
      <c r="Q226" t="n">
        <v>198.05</v>
      </c>
      <c r="R226" t="n">
        <v>29.39</v>
      </c>
      <c r="S226" t="n">
        <v>21.27</v>
      </c>
      <c r="T226" t="n">
        <v>1357.2</v>
      </c>
      <c r="U226" t="n">
        <v>0.72</v>
      </c>
      <c r="V226" t="n">
        <v>0.77</v>
      </c>
      <c r="W226" t="n">
        <v>0.12</v>
      </c>
      <c r="X226" t="n">
        <v>0.07000000000000001</v>
      </c>
      <c r="Y226" t="n">
        <v>1</v>
      </c>
      <c r="Z226" t="n">
        <v>10</v>
      </c>
    </row>
    <row r="227">
      <c r="A227" t="n">
        <v>97</v>
      </c>
      <c r="B227" t="n">
        <v>140</v>
      </c>
      <c r="C227" t="inlineStr">
        <is>
          <t xml:space="preserve">CONCLUIDO	</t>
        </is>
      </c>
      <c r="D227" t="n">
        <v>9.027799999999999</v>
      </c>
      <c r="E227" t="n">
        <v>11.08</v>
      </c>
      <c r="F227" t="n">
        <v>7.91</v>
      </c>
      <c r="G227" t="n">
        <v>94.98</v>
      </c>
      <c r="H227" t="n">
        <v>1.38</v>
      </c>
      <c r="I227" t="n">
        <v>5</v>
      </c>
      <c r="J227" t="n">
        <v>325.02</v>
      </c>
      <c r="K227" t="n">
        <v>60.56</v>
      </c>
      <c r="L227" t="n">
        <v>25.25</v>
      </c>
      <c r="M227" t="n">
        <v>3</v>
      </c>
      <c r="N227" t="n">
        <v>99.20999999999999</v>
      </c>
      <c r="O227" t="n">
        <v>40319.95</v>
      </c>
      <c r="P227" t="n">
        <v>133</v>
      </c>
      <c r="Q227" t="n">
        <v>198.05</v>
      </c>
      <c r="R227" t="n">
        <v>29.1</v>
      </c>
      <c r="S227" t="n">
        <v>21.27</v>
      </c>
      <c r="T227" t="n">
        <v>1212.69</v>
      </c>
      <c r="U227" t="n">
        <v>0.73</v>
      </c>
      <c r="V227" t="n">
        <v>0.77</v>
      </c>
      <c r="W227" t="n">
        <v>0.12</v>
      </c>
      <c r="X227" t="n">
        <v>0.06</v>
      </c>
      <c r="Y227" t="n">
        <v>1</v>
      </c>
      <c r="Z227" t="n">
        <v>10</v>
      </c>
    </row>
    <row r="228">
      <c r="A228" t="n">
        <v>98</v>
      </c>
      <c r="B228" t="n">
        <v>140</v>
      </c>
      <c r="C228" t="inlineStr">
        <is>
          <t xml:space="preserve">CONCLUIDO	</t>
        </is>
      </c>
      <c r="D228" t="n">
        <v>9.0237</v>
      </c>
      <c r="E228" t="n">
        <v>11.08</v>
      </c>
      <c r="F228" t="n">
        <v>7.92</v>
      </c>
      <c r="G228" t="n">
        <v>95.04000000000001</v>
      </c>
      <c r="H228" t="n">
        <v>1.4</v>
      </c>
      <c r="I228" t="n">
        <v>5</v>
      </c>
      <c r="J228" t="n">
        <v>325.59</v>
      </c>
      <c r="K228" t="n">
        <v>60.56</v>
      </c>
      <c r="L228" t="n">
        <v>25.5</v>
      </c>
      <c r="M228" t="n">
        <v>3</v>
      </c>
      <c r="N228" t="n">
        <v>99.54000000000001</v>
      </c>
      <c r="O228" t="n">
        <v>40390.96</v>
      </c>
      <c r="P228" t="n">
        <v>133.28</v>
      </c>
      <c r="Q228" t="n">
        <v>198.05</v>
      </c>
      <c r="R228" t="n">
        <v>29.34</v>
      </c>
      <c r="S228" t="n">
        <v>21.27</v>
      </c>
      <c r="T228" t="n">
        <v>1332.5</v>
      </c>
      <c r="U228" t="n">
        <v>0.72</v>
      </c>
      <c r="V228" t="n">
        <v>0.77</v>
      </c>
      <c r="W228" t="n">
        <v>0.11</v>
      </c>
      <c r="X228" t="n">
        <v>0.07000000000000001</v>
      </c>
      <c r="Y228" t="n">
        <v>1</v>
      </c>
      <c r="Z228" t="n">
        <v>10</v>
      </c>
    </row>
    <row r="229">
      <c r="A229" t="n">
        <v>99</v>
      </c>
      <c r="B229" t="n">
        <v>140</v>
      </c>
      <c r="C229" t="inlineStr">
        <is>
          <t xml:space="preserve">CONCLUIDO	</t>
        </is>
      </c>
      <c r="D229" t="n">
        <v>9.011900000000001</v>
      </c>
      <c r="E229" t="n">
        <v>11.1</v>
      </c>
      <c r="F229" t="n">
        <v>7.93</v>
      </c>
      <c r="G229" t="n">
        <v>95.20999999999999</v>
      </c>
      <c r="H229" t="n">
        <v>1.41</v>
      </c>
      <c r="I229" t="n">
        <v>5</v>
      </c>
      <c r="J229" t="n">
        <v>326.17</v>
      </c>
      <c r="K229" t="n">
        <v>60.56</v>
      </c>
      <c r="L229" t="n">
        <v>25.75</v>
      </c>
      <c r="M229" t="n">
        <v>3</v>
      </c>
      <c r="N229" t="n">
        <v>99.87</v>
      </c>
      <c r="O229" t="n">
        <v>40462.13</v>
      </c>
      <c r="P229" t="n">
        <v>133.52</v>
      </c>
      <c r="Q229" t="n">
        <v>198.05</v>
      </c>
      <c r="R229" t="n">
        <v>29.87</v>
      </c>
      <c r="S229" t="n">
        <v>21.27</v>
      </c>
      <c r="T229" t="n">
        <v>1596.9</v>
      </c>
      <c r="U229" t="n">
        <v>0.71</v>
      </c>
      <c r="V229" t="n">
        <v>0.77</v>
      </c>
      <c r="W229" t="n">
        <v>0.11</v>
      </c>
      <c r="X229" t="n">
        <v>0.08</v>
      </c>
      <c r="Y229" t="n">
        <v>1</v>
      </c>
      <c r="Z229" t="n">
        <v>10</v>
      </c>
    </row>
    <row r="230">
      <c r="A230" t="n">
        <v>100</v>
      </c>
      <c r="B230" t="n">
        <v>140</v>
      </c>
      <c r="C230" t="inlineStr">
        <is>
          <t xml:space="preserve">CONCLUIDO	</t>
        </is>
      </c>
      <c r="D230" t="n">
        <v>9.005599999999999</v>
      </c>
      <c r="E230" t="n">
        <v>11.1</v>
      </c>
      <c r="F230" t="n">
        <v>7.94</v>
      </c>
      <c r="G230" t="n">
        <v>95.3</v>
      </c>
      <c r="H230" t="n">
        <v>1.42</v>
      </c>
      <c r="I230" t="n">
        <v>5</v>
      </c>
      <c r="J230" t="n">
        <v>326.75</v>
      </c>
      <c r="K230" t="n">
        <v>60.56</v>
      </c>
      <c r="L230" t="n">
        <v>26</v>
      </c>
      <c r="M230" t="n">
        <v>3</v>
      </c>
      <c r="N230" t="n">
        <v>100.2</v>
      </c>
      <c r="O230" t="n">
        <v>40533.46</v>
      </c>
      <c r="P230" t="n">
        <v>133.7</v>
      </c>
      <c r="Q230" t="n">
        <v>198.05</v>
      </c>
      <c r="R230" t="n">
        <v>30.08</v>
      </c>
      <c r="S230" t="n">
        <v>21.27</v>
      </c>
      <c r="T230" t="n">
        <v>1700.95</v>
      </c>
      <c r="U230" t="n">
        <v>0.71</v>
      </c>
      <c r="V230" t="n">
        <v>0.76</v>
      </c>
      <c r="W230" t="n">
        <v>0.12</v>
      </c>
      <c r="X230" t="n">
        <v>0.09</v>
      </c>
      <c r="Y230" t="n">
        <v>1</v>
      </c>
      <c r="Z230" t="n">
        <v>10</v>
      </c>
    </row>
    <row r="231">
      <c r="A231" t="n">
        <v>101</v>
      </c>
      <c r="B231" t="n">
        <v>140</v>
      </c>
      <c r="C231" t="inlineStr">
        <is>
          <t xml:space="preserve">CONCLUIDO	</t>
        </is>
      </c>
      <c r="D231" t="n">
        <v>9.0122</v>
      </c>
      <c r="E231" t="n">
        <v>11.1</v>
      </c>
      <c r="F231" t="n">
        <v>7.93</v>
      </c>
      <c r="G231" t="n">
        <v>95.20999999999999</v>
      </c>
      <c r="H231" t="n">
        <v>1.43</v>
      </c>
      <c r="I231" t="n">
        <v>5</v>
      </c>
      <c r="J231" t="n">
        <v>327.33</v>
      </c>
      <c r="K231" t="n">
        <v>60.56</v>
      </c>
      <c r="L231" t="n">
        <v>26.25</v>
      </c>
      <c r="M231" t="n">
        <v>3</v>
      </c>
      <c r="N231" t="n">
        <v>100.52</v>
      </c>
      <c r="O231" t="n">
        <v>40604.94</v>
      </c>
      <c r="P231" t="n">
        <v>133.67</v>
      </c>
      <c r="Q231" t="n">
        <v>198.05</v>
      </c>
      <c r="R231" t="n">
        <v>29.78</v>
      </c>
      <c r="S231" t="n">
        <v>21.27</v>
      </c>
      <c r="T231" t="n">
        <v>1553.24</v>
      </c>
      <c r="U231" t="n">
        <v>0.71</v>
      </c>
      <c r="V231" t="n">
        <v>0.77</v>
      </c>
      <c r="W231" t="n">
        <v>0.12</v>
      </c>
      <c r="X231" t="n">
        <v>0.08</v>
      </c>
      <c r="Y231" t="n">
        <v>1</v>
      </c>
      <c r="Z231" t="n">
        <v>10</v>
      </c>
    </row>
    <row r="232">
      <c r="A232" t="n">
        <v>102</v>
      </c>
      <c r="B232" t="n">
        <v>140</v>
      </c>
      <c r="C232" t="inlineStr">
        <is>
          <t xml:space="preserve">CONCLUIDO	</t>
        </is>
      </c>
      <c r="D232" t="n">
        <v>9.011900000000001</v>
      </c>
      <c r="E232" t="n">
        <v>11.1</v>
      </c>
      <c r="F232" t="n">
        <v>7.93</v>
      </c>
      <c r="G232" t="n">
        <v>95.20999999999999</v>
      </c>
      <c r="H232" t="n">
        <v>1.44</v>
      </c>
      <c r="I232" t="n">
        <v>5</v>
      </c>
      <c r="J232" t="n">
        <v>327.91</v>
      </c>
      <c r="K232" t="n">
        <v>60.56</v>
      </c>
      <c r="L232" t="n">
        <v>26.5</v>
      </c>
      <c r="M232" t="n">
        <v>3</v>
      </c>
      <c r="N232" t="n">
        <v>100.86</v>
      </c>
      <c r="O232" t="n">
        <v>40676.58</v>
      </c>
      <c r="P232" t="n">
        <v>133.73</v>
      </c>
      <c r="Q232" t="n">
        <v>198.09</v>
      </c>
      <c r="R232" t="n">
        <v>29.83</v>
      </c>
      <c r="S232" t="n">
        <v>21.27</v>
      </c>
      <c r="T232" t="n">
        <v>1579.37</v>
      </c>
      <c r="U232" t="n">
        <v>0.71</v>
      </c>
      <c r="V232" t="n">
        <v>0.77</v>
      </c>
      <c r="W232" t="n">
        <v>0.12</v>
      </c>
      <c r="X232" t="n">
        <v>0.08</v>
      </c>
      <c r="Y232" t="n">
        <v>1</v>
      </c>
      <c r="Z232" t="n">
        <v>10</v>
      </c>
    </row>
    <row r="233">
      <c r="A233" t="n">
        <v>103</v>
      </c>
      <c r="B233" t="n">
        <v>140</v>
      </c>
      <c r="C233" t="inlineStr">
        <is>
          <t xml:space="preserve">CONCLUIDO	</t>
        </is>
      </c>
      <c r="D233" t="n">
        <v>9.0061</v>
      </c>
      <c r="E233" t="n">
        <v>11.1</v>
      </c>
      <c r="F233" t="n">
        <v>7.94</v>
      </c>
      <c r="G233" t="n">
        <v>95.3</v>
      </c>
      <c r="H233" t="n">
        <v>1.45</v>
      </c>
      <c r="I233" t="n">
        <v>5</v>
      </c>
      <c r="J233" t="n">
        <v>328.49</v>
      </c>
      <c r="K233" t="n">
        <v>60.56</v>
      </c>
      <c r="L233" t="n">
        <v>26.75</v>
      </c>
      <c r="M233" t="n">
        <v>3</v>
      </c>
      <c r="N233" t="n">
        <v>101.19</v>
      </c>
      <c r="O233" t="n">
        <v>40748.37</v>
      </c>
      <c r="P233" t="n">
        <v>133.93</v>
      </c>
      <c r="Q233" t="n">
        <v>198.05</v>
      </c>
      <c r="R233" t="n">
        <v>30.06</v>
      </c>
      <c r="S233" t="n">
        <v>21.27</v>
      </c>
      <c r="T233" t="n">
        <v>1695.39</v>
      </c>
      <c r="U233" t="n">
        <v>0.71</v>
      </c>
      <c r="V233" t="n">
        <v>0.76</v>
      </c>
      <c r="W233" t="n">
        <v>0.12</v>
      </c>
      <c r="X233" t="n">
        <v>0.09</v>
      </c>
      <c r="Y233" t="n">
        <v>1</v>
      </c>
      <c r="Z233" t="n">
        <v>10</v>
      </c>
    </row>
    <row r="234">
      <c r="A234" t="n">
        <v>104</v>
      </c>
      <c r="B234" t="n">
        <v>140</v>
      </c>
      <c r="C234" t="inlineStr">
        <is>
          <t xml:space="preserve">CONCLUIDO	</t>
        </is>
      </c>
      <c r="D234" t="n">
        <v>9.010999999999999</v>
      </c>
      <c r="E234" t="n">
        <v>11.1</v>
      </c>
      <c r="F234" t="n">
        <v>7.94</v>
      </c>
      <c r="G234" t="n">
        <v>95.22</v>
      </c>
      <c r="H234" t="n">
        <v>1.46</v>
      </c>
      <c r="I234" t="n">
        <v>5</v>
      </c>
      <c r="J234" t="n">
        <v>329.08</v>
      </c>
      <c r="K234" t="n">
        <v>60.56</v>
      </c>
      <c r="L234" t="n">
        <v>27</v>
      </c>
      <c r="M234" t="n">
        <v>3</v>
      </c>
      <c r="N234" t="n">
        <v>101.52</v>
      </c>
      <c r="O234" t="n">
        <v>40820.32</v>
      </c>
      <c r="P234" t="n">
        <v>133.88</v>
      </c>
      <c r="Q234" t="n">
        <v>198.05</v>
      </c>
      <c r="R234" t="n">
        <v>29.83</v>
      </c>
      <c r="S234" t="n">
        <v>21.27</v>
      </c>
      <c r="T234" t="n">
        <v>1576.24</v>
      </c>
      <c r="U234" t="n">
        <v>0.71</v>
      </c>
      <c r="V234" t="n">
        <v>0.77</v>
      </c>
      <c r="W234" t="n">
        <v>0.12</v>
      </c>
      <c r="X234" t="n">
        <v>0.08</v>
      </c>
      <c r="Y234" t="n">
        <v>1</v>
      </c>
      <c r="Z234" t="n">
        <v>10</v>
      </c>
    </row>
    <row r="235">
      <c r="A235" t="n">
        <v>105</v>
      </c>
      <c r="B235" t="n">
        <v>140</v>
      </c>
      <c r="C235" t="inlineStr">
        <is>
          <t xml:space="preserve">CONCLUIDO	</t>
        </is>
      </c>
      <c r="D235" t="n">
        <v>9.0131</v>
      </c>
      <c r="E235" t="n">
        <v>11.1</v>
      </c>
      <c r="F235" t="n">
        <v>7.93</v>
      </c>
      <c r="G235" t="n">
        <v>95.19</v>
      </c>
      <c r="H235" t="n">
        <v>1.47</v>
      </c>
      <c r="I235" t="n">
        <v>5</v>
      </c>
      <c r="J235" t="n">
        <v>329.66</v>
      </c>
      <c r="K235" t="n">
        <v>60.56</v>
      </c>
      <c r="L235" t="n">
        <v>27.25</v>
      </c>
      <c r="M235" t="n">
        <v>3</v>
      </c>
      <c r="N235" t="n">
        <v>101.86</v>
      </c>
      <c r="O235" t="n">
        <v>40892.44</v>
      </c>
      <c r="P235" t="n">
        <v>133.93</v>
      </c>
      <c r="Q235" t="n">
        <v>198.05</v>
      </c>
      <c r="R235" t="n">
        <v>29.81</v>
      </c>
      <c r="S235" t="n">
        <v>21.27</v>
      </c>
      <c r="T235" t="n">
        <v>1566.51</v>
      </c>
      <c r="U235" t="n">
        <v>0.71</v>
      </c>
      <c r="V235" t="n">
        <v>0.77</v>
      </c>
      <c r="W235" t="n">
        <v>0.12</v>
      </c>
      <c r="X235" t="n">
        <v>0.08</v>
      </c>
      <c r="Y235" t="n">
        <v>1</v>
      </c>
      <c r="Z235" t="n">
        <v>10</v>
      </c>
    </row>
    <row r="236">
      <c r="A236" t="n">
        <v>106</v>
      </c>
      <c r="B236" t="n">
        <v>140</v>
      </c>
      <c r="C236" t="inlineStr">
        <is>
          <t xml:space="preserve">CONCLUIDO	</t>
        </is>
      </c>
      <c r="D236" t="n">
        <v>9.0131</v>
      </c>
      <c r="E236" t="n">
        <v>11.1</v>
      </c>
      <c r="F236" t="n">
        <v>7.93</v>
      </c>
      <c r="G236" t="n">
        <v>95.19</v>
      </c>
      <c r="H236" t="n">
        <v>1.48</v>
      </c>
      <c r="I236" t="n">
        <v>5</v>
      </c>
      <c r="J236" t="n">
        <v>330.25</v>
      </c>
      <c r="K236" t="n">
        <v>60.56</v>
      </c>
      <c r="L236" t="n">
        <v>27.5</v>
      </c>
      <c r="M236" t="n">
        <v>3</v>
      </c>
      <c r="N236" t="n">
        <v>102.19</v>
      </c>
      <c r="O236" t="n">
        <v>40964.71</v>
      </c>
      <c r="P236" t="n">
        <v>133.95</v>
      </c>
      <c r="Q236" t="n">
        <v>198.05</v>
      </c>
      <c r="R236" t="n">
        <v>29.73</v>
      </c>
      <c r="S236" t="n">
        <v>21.27</v>
      </c>
      <c r="T236" t="n">
        <v>1530.21</v>
      </c>
      <c r="U236" t="n">
        <v>0.72</v>
      </c>
      <c r="V236" t="n">
        <v>0.77</v>
      </c>
      <c r="W236" t="n">
        <v>0.12</v>
      </c>
      <c r="X236" t="n">
        <v>0.08</v>
      </c>
      <c r="Y236" t="n">
        <v>1</v>
      </c>
      <c r="Z236" t="n">
        <v>10</v>
      </c>
    </row>
    <row r="237">
      <c r="A237" t="n">
        <v>107</v>
      </c>
      <c r="B237" t="n">
        <v>140</v>
      </c>
      <c r="C237" t="inlineStr">
        <is>
          <t xml:space="preserve">CONCLUIDO	</t>
        </is>
      </c>
      <c r="D237" t="n">
        <v>9.016</v>
      </c>
      <c r="E237" t="n">
        <v>11.09</v>
      </c>
      <c r="F237" t="n">
        <v>7.93</v>
      </c>
      <c r="G237" t="n">
        <v>95.15000000000001</v>
      </c>
      <c r="H237" t="n">
        <v>1.49</v>
      </c>
      <c r="I237" t="n">
        <v>5</v>
      </c>
      <c r="J237" t="n">
        <v>330.83</v>
      </c>
      <c r="K237" t="n">
        <v>60.56</v>
      </c>
      <c r="L237" t="n">
        <v>27.75</v>
      </c>
      <c r="M237" t="n">
        <v>3</v>
      </c>
      <c r="N237" t="n">
        <v>102.53</v>
      </c>
      <c r="O237" t="n">
        <v>41037.15</v>
      </c>
      <c r="P237" t="n">
        <v>133.86</v>
      </c>
      <c r="Q237" t="n">
        <v>198.05</v>
      </c>
      <c r="R237" t="n">
        <v>29.56</v>
      </c>
      <c r="S237" t="n">
        <v>21.27</v>
      </c>
      <c r="T237" t="n">
        <v>1445.39</v>
      </c>
      <c r="U237" t="n">
        <v>0.72</v>
      </c>
      <c r="V237" t="n">
        <v>0.77</v>
      </c>
      <c r="W237" t="n">
        <v>0.12</v>
      </c>
      <c r="X237" t="n">
        <v>0.08</v>
      </c>
      <c r="Y237" t="n">
        <v>1</v>
      </c>
      <c r="Z237" t="n">
        <v>10</v>
      </c>
    </row>
    <row r="238">
      <c r="A238" t="n">
        <v>108</v>
      </c>
      <c r="B238" t="n">
        <v>140</v>
      </c>
      <c r="C238" t="inlineStr">
        <is>
          <t xml:space="preserve">CONCLUIDO	</t>
        </is>
      </c>
      <c r="D238" t="n">
        <v>9.023199999999999</v>
      </c>
      <c r="E238" t="n">
        <v>11.08</v>
      </c>
      <c r="F238" t="n">
        <v>7.92</v>
      </c>
      <c r="G238" t="n">
        <v>95.04000000000001</v>
      </c>
      <c r="H238" t="n">
        <v>1.51</v>
      </c>
      <c r="I238" t="n">
        <v>5</v>
      </c>
      <c r="J238" t="n">
        <v>331.42</v>
      </c>
      <c r="K238" t="n">
        <v>60.56</v>
      </c>
      <c r="L238" t="n">
        <v>28</v>
      </c>
      <c r="M238" t="n">
        <v>3</v>
      </c>
      <c r="N238" t="n">
        <v>102.87</v>
      </c>
      <c r="O238" t="n">
        <v>41109.75</v>
      </c>
      <c r="P238" t="n">
        <v>133.66</v>
      </c>
      <c r="Q238" t="n">
        <v>198.05</v>
      </c>
      <c r="R238" t="n">
        <v>29.28</v>
      </c>
      <c r="S238" t="n">
        <v>21.27</v>
      </c>
      <c r="T238" t="n">
        <v>1303.72</v>
      </c>
      <c r="U238" t="n">
        <v>0.73</v>
      </c>
      <c r="V238" t="n">
        <v>0.77</v>
      </c>
      <c r="W238" t="n">
        <v>0.12</v>
      </c>
      <c r="X238" t="n">
        <v>0.07000000000000001</v>
      </c>
      <c r="Y238" t="n">
        <v>1</v>
      </c>
      <c r="Z238" t="n">
        <v>10</v>
      </c>
    </row>
    <row r="239">
      <c r="A239" t="n">
        <v>109</v>
      </c>
      <c r="B239" t="n">
        <v>140</v>
      </c>
      <c r="C239" t="inlineStr">
        <is>
          <t xml:space="preserve">CONCLUIDO	</t>
        </is>
      </c>
      <c r="D239" t="n">
        <v>9.0221</v>
      </c>
      <c r="E239" t="n">
        <v>11.08</v>
      </c>
      <c r="F239" t="n">
        <v>7.92</v>
      </c>
      <c r="G239" t="n">
        <v>95.06</v>
      </c>
      <c r="H239" t="n">
        <v>1.52</v>
      </c>
      <c r="I239" t="n">
        <v>5</v>
      </c>
      <c r="J239" t="n">
        <v>332.01</v>
      </c>
      <c r="K239" t="n">
        <v>60.56</v>
      </c>
      <c r="L239" t="n">
        <v>28.25</v>
      </c>
      <c r="M239" t="n">
        <v>3</v>
      </c>
      <c r="N239" t="n">
        <v>103.21</v>
      </c>
      <c r="O239" t="n">
        <v>41182.52</v>
      </c>
      <c r="P239" t="n">
        <v>133.7</v>
      </c>
      <c r="Q239" t="n">
        <v>198.05</v>
      </c>
      <c r="R239" t="n">
        <v>29.43</v>
      </c>
      <c r="S239" t="n">
        <v>21.27</v>
      </c>
      <c r="T239" t="n">
        <v>1377.83</v>
      </c>
      <c r="U239" t="n">
        <v>0.72</v>
      </c>
      <c r="V239" t="n">
        <v>0.77</v>
      </c>
      <c r="W239" t="n">
        <v>0.11</v>
      </c>
      <c r="X239" t="n">
        <v>0.07000000000000001</v>
      </c>
      <c r="Y239" t="n">
        <v>1</v>
      </c>
      <c r="Z239" t="n">
        <v>10</v>
      </c>
    </row>
    <row r="240">
      <c r="A240" t="n">
        <v>110</v>
      </c>
      <c r="B240" t="n">
        <v>140</v>
      </c>
      <c r="C240" t="inlineStr">
        <is>
          <t xml:space="preserve">CONCLUIDO	</t>
        </is>
      </c>
      <c r="D240" t="n">
        <v>9.0113</v>
      </c>
      <c r="E240" t="n">
        <v>11.1</v>
      </c>
      <c r="F240" t="n">
        <v>7.93</v>
      </c>
      <c r="G240" t="n">
        <v>95.22</v>
      </c>
      <c r="H240" t="n">
        <v>1.53</v>
      </c>
      <c r="I240" t="n">
        <v>5</v>
      </c>
      <c r="J240" t="n">
        <v>332.6</v>
      </c>
      <c r="K240" t="n">
        <v>60.56</v>
      </c>
      <c r="L240" t="n">
        <v>28.5</v>
      </c>
      <c r="M240" t="n">
        <v>3</v>
      </c>
      <c r="N240" t="n">
        <v>103.55</v>
      </c>
      <c r="O240" t="n">
        <v>41255.45</v>
      </c>
      <c r="P240" t="n">
        <v>133.82</v>
      </c>
      <c r="Q240" t="n">
        <v>198.05</v>
      </c>
      <c r="R240" t="n">
        <v>29.89</v>
      </c>
      <c r="S240" t="n">
        <v>21.27</v>
      </c>
      <c r="T240" t="n">
        <v>1608.87</v>
      </c>
      <c r="U240" t="n">
        <v>0.71</v>
      </c>
      <c r="V240" t="n">
        <v>0.77</v>
      </c>
      <c r="W240" t="n">
        <v>0.11</v>
      </c>
      <c r="X240" t="n">
        <v>0.08</v>
      </c>
      <c r="Y240" t="n">
        <v>1</v>
      </c>
      <c r="Z240" t="n">
        <v>10</v>
      </c>
    </row>
    <row r="241">
      <c r="A241" t="n">
        <v>111</v>
      </c>
      <c r="B241" t="n">
        <v>140</v>
      </c>
      <c r="C241" t="inlineStr">
        <is>
          <t xml:space="preserve">CONCLUIDO	</t>
        </is>
      </c>
      <c r="D241" t="n">
        <v>9.0023</v>
      </c>
      <c r="E241" t="n">
        <v>11.11</v>
      </c>
      <c r="F241" t="n">
        <v>7.95</v>
      </c>
      <c r="G241" t="n">
        <v>95.34999999999999</v>
      </c>
      <c r="H241" t="n">
        <v>1.54</v>
      </c>
      <c r="I241" t="n">
        <v>5</v>
      </c>
      <c r="J241" t="n">
        <v>333.2</v>
      </c>
      <c r="K241" t="n">
        <v>60.56</v>
      </c>
      <c r="L241" t="n">
        <v>28.75</v>
      </c>
      <c r="M241" t="n">
        <v>3</v>
      </c>
      <c r="N241" t="n">
        <v>103.89</v>
      </c>
      <c r="O241" t="n">
        <v>41328.54</v>
      </c>
      <c r="P241" t="n">
        <v>133.98</v>
      </c>
      <c r="Q241" t="n">
        <v>198.05</v>
      </c>
      <c r="R241" t="n">
        <v>30.26</v>
      </c>
      <c r="S241" t="n">
        <v>21.27</v>
      </c>
      <c r="T241" t="n">
        <v>1792.88</v>
      </c>
      <c r="U241" t="n">
        <v>0.7</v>
      </c>
      <c r="V241" t="n">
        <v>0.76</v>
      </c>
      <c r="W241" t="n">
        <v>0.12</v>
      </c>
      <c r="X241" t="n">
        <v>0.09</v>
      </c>
      <c r="Y241" t="n">
        <v>1</v>
      </c>
      <c r="Z241" t="n">
        <v>10</v>
      </c>
    </row>
    <row r="242">
      <c r="A242" t="n">
        <v>112</v>
      </c>
      <c r="B242" t="n">
        <v>140</v>
      </c>
      <c r="C242" t="inlineStr">
        <is>
          <t xml:space="preserve">CONCLUIDO	</t>
        </is>
      </c>
      <c r="D242" t="n">
        <v>9.007400000000001</v>
      </c>
      <c r="E242" t="n">
        <v>11.1</v>
      </c>
      <c r="F242" t="n">
        <v>7.94</v>
      </c>
      <c r="G242" t="n">
        <v>95.28</v>
      </c>
      <c r="H242" t="n">
        <v>1.55</v>
      </c>
      <c r="I242" t="n">
        <v>5</v>
      </c>
      <c r="J242" t="n">
        <v>333.79</v>
      </c>
      <c r="K242" t="n">
        <v>60.56</v>
      </c>
      <c r="L242" t="n">
        <v>29</v>
      </c>
      <c r="M242" t="n">
        <v>3</v>
      </c>
      <c r="N242" t="n">
        <v>104.24</v>
      </c>
      <c r="O242" t="n">
        <v>41401.93</v>
      </c>
      <c r="P242" t="n">
        <v>133.85</v>
      </c>
      <c r="Q242" t="n">
        <v>198.05</v>
      </c>
      <c r="R242" t="n">
        <v>29.97</v>
      </c>
      <c r="S242" t="n">
        <v>21.27</v>
      </c>
      <c r="T242" t="n">
        <v>1646.97</v>
      </c>
      <c r="U242" t="n">
        <v>0.71</v>
      </c>
      <c r="V242" t="n">
        <v>0.76</v>
      </c>
      <c r="W242" t="n">
        <v>0.12</v>
      </c>
      <c r="X242" t="n">
        <v>0.09</v>
      </c>
      <c r="Y242" t="n">
        <v>1</v>
      </c>
      <c r="Z242" t="n">
        <v>10</v>
      </c>
    </row>
    <row r="243">
      <c r="A243" t="n">
        <v>113</v>
      </c>
      <c r="B243" t="n">
        <v>140</v>
      </c>
      <c r="C243" t="inlineStr">
        <is>
          <t xml:space="preserve">CONCLUIDO	</t>
        </is>
      </c>
      <c r="D243" t="n">
        <v>9.0101</v>
      </c>
      <c r="E243" t="n">
        <v>11.1</v>
      </c>
      <c r="F243" t="n">
        <v>7.94</v>
      </c>
      <c r="G243" t="n">
        <v>95.23999999999999</v>
      </c>
      <c r="H243" t="n">
        <v>1.56</v>
      </c>
      <c r="I243" t="n">
        <v>5</v>
      </c>
      <c r="J243" t="n">
        <v>334.39</v>
      </c>
      <c r="K243" t="n">
        <v>60.56</v>
      </c>
      <c r="L243" t="n">
        <v>29.25</v>
      </c>
      <c r="M243" t="n">
        <v>3</v>
      </c>
      <c r="N243" t="n">
        <v>104.58</v>
      </c>
      <c r="O243" t="n">
        <v>41475.37</v>
      </c>
      <c r="P243" t="n">
        <v>133.61</v>
      </c>
      <c r="Q243" t="n">
        <v>198.05</v>
      </c>
      <c r="R243" t="n">
        <v>29.92</v>
      </c>
      <c r="S243" t="n">
        <v>21.27</v>
      </c>
      <c r="T243" t="n">
        <v>1625.36</v>
      </c>
      <c r="U243" t="n">
        <v>0.71</v>
      </c>
      <c r="V243" t="n">
        <v>0.77</v>
      </c>
      <c r="W243" t="n">
        <v>0.12</v>
      </c>
      <c r="X243" t="n">
        <v>0.08</v>
      </c>
      <c r="Y243" t="n">
        <v>1</v>
      </c>
      <c r="Z243" t="n">
        <v>10</v>
      </c>
    </row>
    <row r="244">
      <c r="A244" t="n">
        <v>114</v>
      </c>
      <c r="B244" t="n">
        <v>140</v>
      </c>
      <c r="C244" t="inlineStr">
        <is>
          <t xml:space="preserve">CONCLUIDO	</t>
        </is>
      </c>
      <c r="D244" t="n">
        <v>9.005000000000001</v>
      </c>
      <c r="E244" t="n">
        <v>11.1</v>
      </c>
      <c r="F244" t="n">
        <v>7.94</v>
      </c>
      <c r="G244" t="n">
        <v>95.31</v>
      </c>
      <c r="H244" t="n">
        <v>1.57</v>
      </c>
      <c r="I244" t="n">
        <v>5</v>
      </c>
      <c r="J244" t="n">
        <v>334.98</v>
      </c>
      <c r="K244" t="n">
        <v>60.56</v>
      </c>
      <c r="L244" t="n">
        <v>29.5</v>
      </c>
      <c r="M244" t="n">
        <v>3</v>
      </c>
      <c r="N244" t="n">
        <v>104.93</v>
      </c>
      <c r="O244" t="n">
        <v>41548.98</v>
      </c>
      <c r="P244" t="n">
        <v>133.6</v>
      </c>
      <c r="Q244" t="n">
        <v>198.05</v>
      </c>
      <c r="R244" t="n">
        <v>30.12</v>
      </c>
      <c r="S244" t="n">
        <v>21.27</v>
      </c>
      <c r="T244" t="n">
        <v>1724.69</v>
      </c>
      <c r="U244" t="n">
        <v>0.71</v>
      </c>
      <c r="V244" t="n">
        <v>0.76</v>
      </c>
      <c r="W244" t="n">
        <v>0.12</v>
      </c>
      <c r="X244" t="n">
        <v>0.09</v>
      </c>
      <c r="Y244" t="n">
        <v>1</v>
      </c>
      <c r="Z244" t="n">
        <v>10</v>
      </c>
    </row>
    <row r="245">
      <c r="A245" t="n">
        <v>115</v>
      </c>
      <c r="B245" t="n">
        <v>140</v>
      </c>
      <c r="C245" t="inlineStr">
        <is>
          <t xml:space="preserve">CONCLUIDO	</t>
        </is>
      </c>
      <c r="D245" t="n">
        <v>9.007400000000001</v>
      </c>
      <c r="E245" t="n">
        <v>11.1</v>
      </c>
      <c r="F245" t="n">
        <v>7.94</v>
      </c>
      <c r="G245" t="n">
        <v>95.28</v>
      </c>
      <c r="H245" t="n">
        <v>1.58</v>
      </c>
      <c r="I245" t="n">
        <v>5</v>
      </c>
      <c r="J245" t="n">
        <v>335.58</v>
      </c>
      <c r="K245" t="n">
        <v>60.56</v>
      </c>
      <c r="L245" t="n">
        <v>29.75</v>
      </c>
      <c r="M245" t="n">
        <v>3</v>
      </c>
      <c r="N245" t="n">
        <v>105.28</v>
      </c>
      <c r="O245" t="n">
        <v>41622.76</v>
      </c>
      <c r="P245" t="n">
        <v>133.6</v>
      </c>
      <c r="Q245" t="n">
        <v>198.05</v>
      </c>
      <c r="R245" t="n">
        <v>29.99</v>
      </c>
      <c r="S245" t="n">
        <v>21.27</v>
      </c>
      <c r="T245" t="n">
        <v>1659.24</v>
      </c>
      <c r="U245" t="n">
        <v>0.71</v>
      </c>
      <c r="V245" t="n">
        <v>0.76</v>
      </c>
      <c r="W245" t="n">
        <v>0.12</v>
      </c>
      <c r="X245" t="n">
        <v>0.09</v>
      </c>
      <c r="Y245" t="n">
        <v>1</v>
      </c>
      <c r="Z245" t="n">
        <v>10</v>
      </c>
    </row>
    <row r="246">
      <c r="A246" t="n">
        <v>116</v>
      </c>
      <c r="B246" t="n">
        <v>140</v>
      </c>
      <c r="C246" t="inlineStr">
        <is>
          <t xml:space="preserve">CONCLUIDO	</t>
        </is>
      </c>
      <c r="D246" t="n">
        <v>9.008800000000001</v>
      </c>
      <c r="E246" t="n">
        <v>11.1</v>
      </c>
      <c r="F246" t="n">
        <v>7.94</v>
      </c>
      <c r="G246" t="n">
        <v>95.26000000000001</v>
      </c>
      <c r="H246" t="n">
        <v>1.59</v>
      </c>
      <c r="I246" t="n">
        <v>5</v>
      </c>
      <c r="J246" t="n">
        <v>336.18</v>
      </c>
      <c r="K246" t="n">
        <v>60.56</v>
      </c>
      <c r="L246" t="n">
        <v>30</v>
      </c>
      <c r="M246" t="n">
        <v>3</v>
      </c>
      <c r="N246" t="n">
        <v>105.63</v>
      </c>
      <c r="O246" t="n">
        <v>41696.71</v>
      </c>
      <c r="P246" t="n">
        <v>133.42</v>
      </c>
      <c r="Q246" t="n">
        <v>198.05</v>
      </c>
      <c r="R246" t="n">
        <v>29.9</v>
      </c>
      <c r="S246" t="n">
        <v>21.27</v>
      </c>
      <c r="T246" t="n">
        <v>1611.33</v>
      </c>
      <c r="U246" t="n">
        <v>0.71</v>
      </c>
      <c r="V246" t="n">
        <v>0.76</v>
      </c>
      <c r="W246" t="n">
        <v>0.12</v>
      </c>
      <c r="X246" t="n">
        <v>0.09</v>
      </c>
      <c r="Y246" t="n">
        <v>1</v>
      </c>
      <c r="Z246" t="n">
        <v>10</v>
      </c>
    </row>
    <row r="247">
      <c r="A247" t="n">
        <v>117</v>
      </c>
      <c r="B247" t="n">
        <v>140</v>
      </c>
      <c r="C247" t="inlineStr">
        <is>
          <t xml:space="preserve">CONCLUIDO	</t>
        </is>
      </c>
      <c r="D247" t="n">
        <v>9.011699999999999</v>
      </c>
      <c r="E247" t="n">
        <v>11.1</v>
      </c>
      <c r="F247" t="n">
        <v>7.93</v>
      </c>
      <c r="G247" t="n">
        <v>95.20999999999999</v>
      </c>
      <c r="H247" t="n">
        <v>1.6</v>
      </c>
      <c r="I247" t="n">
        <v>5</v>
      </c>
      <c r="J247" t="n">
        <v>336.78</v>
      </c>
      <c r="K247" t="n">
        <v>60.56</v>
      </c>
      <c r="L247" t="n">
        <v>30.25</v>
      </c>
      <c r="M247" t="n">
        <v>3</v>
      </c>
      <c r="N247" t="n">
        <v>105.98</v>
      </c>
      <c r="O247" t="n">
        <v>41770.83</v>
      </c>
      <c r="P247" t="n">
        <v>133.08</v>
      </c>
      <c r="Q247" t="n">
        <v>198.05</v>
      </c>
      <c r="R247" t="n">
        <v>29.82</v>
      </c>
      <c r="S247" t="n">
        <v>21.27</v>
      </c>
      <c r="T247" t="n">
        <v>1570.95</v>
      </c>
      <c r="U247" t="n">
        <v>0.71</v>
      </c>
      <c r="V247" t="n">
        <v>0.77</v>
      </c>
      <c r="W247" t="n">
        <v>0.12</v>
      </c>
      <c r="X247" t="n">
        <v>0.08</v>
      </c>
      <c r="Y247" t="n">
        <v>1</v>
      </c>
      <c r="Z247" t="n">
        <v>10</v>
      </c>
    </row>
    <row r="248">
      <c r="A248" t="n">
        <v>118</v>
      </c>
      <c r="B248" t="n">
        <v>140</v>
      </c>
      <c r="C248" t="inlineStr">
        <is>
          <t xml:space="preserve">CONCLUIDO	</t>
        </is>
      </c>
      <c r="D248" t="n">
        <v>9.0131</v>
      </c>
      <c r="E248" t="n">
        <v>11.1</v>
      </c>
      <c r="F248" t="n">
        <v>7.93</v>
      </c>
      <c r="G248" t="n">
        <v>95.19</v>
      </c>
      <c r="H248" t="n">
        <v>1.61</v>
      </c>
      <c r="I248" t="n">
        <v>5</v>
      </c>
      <c r="J248" t="n">
        <v>337.39</v>
      </c>
      <c r="K248" t="n">
        <v>60.56</v>
      </c>
      <c r="L248" t="n">
        <v>30.5</v>
      </c>
      <c r="M248" t="n">
        <v>3</v>
      </c>
      <c r="N248" t="n">
        <v>106.33</v>
      </c>
      <c r="O248" t="n">
        <v>41845.13</v>
      </c>
      <c r="P248" t="n">
        <v>132.76</v>
      </c>
      <c r="Q248" t="n">
        <v>198.05</v>
      </c>
      <c r="R248" t="n">
        <v>29.67</v>
      </c>
      <c r="S248" t="n">
        <v>21.27</v>
      </c>
      <c r="T248" t="n">
        <v>1497.03</v>
      </c>
      <c r="U248" t="n">
        <v>0.72</v>
      </c>
      <c r="V248" t="n">
        <v>0.77</v>
      </c>
      <c r="W248" t="n">
        <v>0.12</v>
      </c>
      <c r="X248" t="n">
        <v>0.08</v>
      </c>
      <c r="Y248" t="n">
        <v>1</v>
      </c>
      <c r="Z248" t="n">
        <v>10</v>
      </c>
    </row>
    <row r="249">
      <c r="A249" t="n">
        <v>119</v>
      </c>
      <c r="B249" t="n">
        <v>140</v>
      </c>
      <c r="C249" t="inlineStr">
        <is>
          <t xml:space="preserve">CONCLUIDO	</t>
        </is>
      </c>
      <c r="D249" t="n">
        <v>9.0205</v>
      </c>
      <c r="E249" t="n">
        <v>11.09</v>
      </c>
      <c r="F249" t="n">
        <v>7.92</v>
      </c>
      <c r="G249" t="n">
        <v>95.08</v>
      </c>
      <c r="H249" t="n">
        <v>1.62</v>
      </c>
      <c r="I249" t="n">
        <v>5</v>
      </c>
      <c r="J249" t="n">
        <v>337.99</v>
      </c>
      <c r="K249" t="n">
        <v>60.56</v>
      </c>
      <c r="L249" t="n">
        <v>30.75</v>
      </c>
      <c r="M249" t="n">
        <v>3</v>
      </c>
      <c r="N249" t="n">
        <v>106.68</v>
      </c>
      <c r="O249" t="n">
        <v>41919.61</v>
      </c>
      <c r="P249" t="n">
        <v>132.67</v>
      </c>
      <c r="Q249" t="n">
        <v>198.05</v>
      </c>
      <c r="R249" t="n">
        <v>29.45</v>
      </c>
      <c r="S249" t="n">
        <v>21.27</v>
      </c>
      <c r="T249" t="n">
        <v>1386.4</v>
      </c>
      <c r="U249" t="n">
        <v>0.72</v>
      </c>
      <c r="V249" t="n">
        <v>0.77</v>
      </c>
      <c r="W249" t="n">
        <v>0.12</v>
      </c>
      <c r="X249" t="n">
        <v>0.07000000000000001</v>
      </c>
      <c r="Y249" t="n">
        <v>1</v>
      </c>
      <c r="Z249" t="n">
        <v>10</v>
      </c>
    </row>
    <row r="250">
      <c r="A250" t="n">
        <v>120</v>
      </c>
      <c r="B250" t="n">
        <v>140</v>
      </c>
      <c r="C250" t="inlineStr">
        <is>
          <t xml:space="preserve">CONCLUIDO	</t>
        </is>
      </c>
      <c r="D250" t="n">
        <v>9.018700000000001</v>
      </c>
      <c r="E250" t="n">
        <v>11.09</v>
      </c>
      <c r="F250" t="n">
        <v>7.93</v>
      </c>
      <c r="G250" t="n">
        <v>95.11</v>
      </c>
      <c r="H250" t="n">
        <v>1.63</v>
      </c>
      <c r="I250" t="n">
        <v>5</v>
      </c>
      <c r="J250" t="n">
        <v>338.59</v>
      </c>
      <c r="K250" t="n">
        <v>60.56</v>
      </c>
      <c r="L250" t="n">
        <v>31</v>
      </c>
      <c r="M250" t="n">
        <v>3</v>
      </c>
      <c r="N250" t="n">
        <v>107.04</v>
      </c>
      <c r="O250" t="n">
        <v>41994.26</v>
      </c>
      <c r="P250" t="n">
        <v>132.57</v>
      </c>
      <c r="Q250" t="n">
        <v>198.05</v>
      </c>
      <c r="R250" t="n">
        <v>29.55</v>
      </c>
      <c r="S250" t="n">
        <v>21.27</v>
      </c>
      <c r="T250" t="n">
        <v>1438.75</v>
      </c>
      <c r="U250" t="n">
        <v>0.72</v>
      </c>
      <c r="V250" t="n">
        <v>0.77</v>
      </c>
      <c r="W250" t="n">
        <v>0.11</v>
      </c>
      <c r="X250" t="n">
        <v>0.07000000000000001</v>
      </c>
      <c r="Y250" t="n">
        <v>1</v>
      </c>
      <c r="Z250" t="n">
        <v>10</v>
      </c>
    </row>
    <row r="251">
      <c r="A251" t="n">
        <v>121</v>
      </c>
      <c r="B251" t="n">
        <v>140</v>
      </c>
      <c r="C251" t="inlineStr">
        <is>
          <t xml:space="preserve">CONCLUIDO	</t>
        </is>
      </c>
      <c r="D251" t="n">
        <v>9.0097</v>
      </c>
      <c r="E251" t="n">
        <v>11.1</v>
      </c>
      <c r="F251" t="n">
        <v>7.94</v>
      </c>
      <c r="G251" t="n">
        <v>95.23999999999999</v>
      </c>
      <c r="H251" t="n">
        <v>1.64</v>
      </c>
      <c r="I251" t="n">
        <v>5</v>
      </c>
      <c r="J251" t="n">
        <v>339.2</v>
      </c>
      <c r="K251" t="n">
        <v>60.56</v>
      </c>
      <c r="L251" t="n">
        <v>31.25</v>
      </c>
      <c r="M251" t="n">
        <v>3</v>
      </c>
      <c r="N251" t="n">
        <v>107.4</v>
      </c>
      <c r="O251" t="n">
        <v>42069.09</v>
      </c>
      <c r="P251" t="n">
        <v>132.64</v>
      </c>
      <c r="Q251" t="n">
        <v>198.06</v>
      </c>
      <c r="R251" t="n">
        <v>29.95</v>
      </c>
      <c r="S251" t="n">
        <v>21.27</v>
      </c>
      <c r="T251" t="n">
        <v>1636.24</v>
      </c>
      <c r="U251" t="n">
        <v>0.71</v>
      </c>
      <c r="V251" t="n">
        <v>0.77</v>
      </c>
      <c r="W251" t="n">
        <v>0.11</v>
      </c>
      <c r="X251" t="n">
        <v>0.08</v>
      </c>
      <c r="Y251" t="n">
        <v>1</v>
      </c>
      <c r="Z251" t="n">
        <v>10</v>
      </c>
    </row>
    <row r="252">
      <c r="A252" t="n">
        <v>122</v>
      </c>
      <c r="B252" t="n">
        <v>140</v>
      </c>
      <c r="C252" t="inlineStr">
        <is>
          <t xml:space="preserve">CONCLUIDO	</t>
        </is>
      </c>
      <c r="D252" t="n">
        <v>9.0694</v>
      </c>
      <c r="E252" t="n">
        <v>11.03</v>
      </c>
      <c r="F252" t="n">
        <v>7.92</v>
      </c>
      <c r="G252" t="n">
        <v>118.74</v>
      </c>
      <c r="H252" t="n">
        <v>1.65</v>
      </c>
      <c r="I252" t="n">
        <v>4</v>
      </c>
      <c r="J252" t="n">
        <v>339.81</v>
      </c>
      <c r="K252" t="n">
        <v>60.56</v>
      </c>
      <c r="L252" t="n">
        <v>31.5</v>
      </c>
      <c r="M252" t="n">
        <v>2</v>
      </c>
      <c r="N252" t="n">
        <v>107.75</v>
      </c>
      <c r="O252" t="n">
        <v>42144.11</v>
      </c>
      <c r="P252" t="n">
        <v>132.01</v>
      </c>
      <c r="Q252" t="n">
        <v>198.05</v>
      </c>
      <c r="R252" t="n">
        <v>29.26</v>
      </c>
      <c r="S252" t="n">
        <v>21.27</v>
      </c>
      <c r="T252" t="n">
        <v>1296.31</v>
      </c>
      <c r="U252" t="n">
        <v>0.73</v>
      </c>
      <c r="V252" t="n">
        <v>0.77</v>
      </c>
      <c r="W252" t="n">
        <v>0.11</v>
      </c>
      <c r="X252" t="n">
        <v>0.06</v>
      </c>
      <c r="Y252" t="n">
        <v>1</v>
      </c>
      <c r="Z252" t="n">
        <v>10</v>
      </c>
    </row>
    <row r="253">
      <c r="A253" t="n">
        <v>123</v>
      </c>
      <c r="B253" t="n">
        <v>140</v>
      </c>
      <c r="C253" t="inlineStr">
        <is>
          <t xml:space="preserve">CONCLUIDO	</t>
        </is>
      </c>
      <c r="D253" t="n">
        <v>9.072100000000001</v>
      </c>
      <c r="E253" t="n">
        <v>11.02</v>
      </c>
      <c r="F253" t="n">
        <v>7.91</v>
      </c>
      <c r="G253" t="n">
        <v>118.69</v>
      </c>
      <c r="H253" t="n">
        <v>1.66</v>
      </c>
      <c r="I253" t="n">
        <v>4</v>
      </c>
      <c r="J253" t="n">
        <v>340.42</v>
      </c>
      <c r="K253" t="n">
        <v>60.56</v>
      </c>
      <c r="L253" t="n">
        <v>31.75</v>
      </c>
      <c r="M253" t="n">
        <v>2</v>
      </c>
      <c r="N253" t="n">
        <v>108.11</v>
      </c>
      <c r="O253" t="n">
        <v>42219.3</v>
      </c>
      <c r="P253" t="n">
        <v>132.07</v>
      </c>
      <c r="Q253" t="n">
        <v>198.05</v>
      </c>
      <c r="R253" t="n">
        <v>29.14</v>
      </c>
      <c r="S253" t="n">
        <v>21.27</v>
      </c>
      <c r="T253" t="n">
        <v>1240.31</v>
      </c>
      <c r="U253" t="n">
        <v>0.73</v>
      </c>
      <c r="V253" t="n">
        <v>0.77</v>
      </c>
      <c r="W253" t="n">
        <v>0.11</v>
      </c>
      <c r="X253" t="n">
        <v>0.06</v>
      </c>
      <c r="Y253" t="n">
        <v>1</v>
      </c>
      <c r="Z253" t="n">
        <v>10</v>
      </c>
    </row>
    <row r="254">
      <c r="A254" t="n">
        <v>124</v>
      </c>
      <c r="B254" t="n">
        <v>140</v>
      </c>
      <c r="C254" t="inlineStr">
        <is>
          <t xml:space="preserve">CONCLUIDO	</t>
        </is>
      </c>
      <c r="D254" t="n">
        <v>9.071400000000001</v>
      </c>
      <c r="E254" t="n">
        <v>11.02</v>
      </c>
      <c r="F254" t="n">
        <v>7.91</v>
      </c>
      <c r="G254" t="n">
        <v>118.7</v>
      </c>
      <c r="H254" t="n">
        <v>1.67</v>
      </c>
      <c r="I254" t="n">
        <v>4</v>
      </c>
      <c r="J254" t="n">
        <v>341.03</v>
      </c>
      <c r="K254" t="n">
        <v>60.56</v>
      </c>
      <c r="L254" t="n">
        <v>32</v>
      </c>
      <c r="M254" t="n">
        <v>2</v>
      </c>
      <c r="N254" t="n">
        <v>108.48</v>
      </c>
      <c r="O254" t="n">
        <v>42294.68</v>
      </c>
      <c r="P254" t="n">
        <v>132.35</v>
      </c>
      <c r="Q254" t="n">
        <v>198.05</v>
      </c>
      <c r="R254" t="n">
        <v>29.15</v>
      </c>
      <c r="S254" t="n">
        <v>21.27</v>
      </c>
      <c r="T254" t="n">
        <v>1244.91</v>
      </c>
      <c r="U254" t="n">
        <v>0.73</v>
      </c>
      <c r="V254" t="n">
        <v>0.77</v>
      </c>
      <c r="W254" t="n">
        <v>0.11</v>
      </c>
      <c r="X254" t="n">
        <v>0.06</v>
      </c>
      <c r="Y254" t="n">
        <v>1</v>
      </c>
      <c r="Z254" t="n">
        <v>10</v>
      </c>
    </row>
    <row r="255">
      <c r="A255" t="n">
        <v>125</v>
      </c>
      <c r="B255" t="n">
        <v>140</v>
      </c>
      <c r="C255" t="inlineStr">
        <is>
          <t xml:space="preserve">CONCLUIDO	</t>
        </is>
      </c>
      <c r="D255" t="n">
        <v>9.071400000000001</v>
      </c>
      <c r="E255" t="n">
        <v>11.02</v>
      </c>
      <c r="F255" t="n">
        <v>7.91</v>
      </c>
      <c r="G255" t="n">
        <v>118.7</v>
      </c>
      <c r="H255" t="n">
        <v>1.68</v>
      </c>
      <c r="I255" t="n">
        <v>4</v>
      </c>
      <c r="J255" t="n">
        <v>341.64</v>
      </c>
      <c r="K255" t="n">
        <v>60.56</v>
      </c>
      <c r="L255" t="n">
        <v>32.25</v>
      </c>
      <c r="M255" t="n">
        <v>2</v>
      </c>
      <c r="N255" t="n">
        <v>108.84</v>
      </c>
      <c r="O255" t="n">
        <v>42370.23</v>
      </c>
      <c r="P255" t="n">
        <v>132.45</v>
      </c>
      <c r="Q255" t="n">
        <v>198.08</v>
      </c>
      <c r="R255" t="n">
        <v>29.16</v>
      </c>
      <c r="S255" t="n">
        <v>21.27</v>
      </c>
      <c r="T255" t="n">
        <v>1246.69</v>
      </c>
      <c r="U255" t="n">
        <v>0.73</v>
      </c>
      <c r="V255" t="n">
        <v>0.77</v>
      </c>
      <c r="W255" t="n">
        <v>0.11</v>
      </c>
      <c r="X255" t="n">
        <v>0.06</v>
      </c>
      <c r="Y255" t="n">
        <v>1</v>
      </c>
      <c r="Z255" t="n">
        <v>10</v>
      </c>
    </row>
    <row r="256">
      <c r="A256" t="n">
        <v>126</v>
      </c>
      <c r="B256" t="n">
        <v>140</v>
      </c>
      <c r="C256" t="inlineStr">
        <is>
          <t xml:space="preserve">CONCLUIDO	</t>
        </is>
      </c>
      <c r="D256" t="n">
        <v>9.0726</v>
      </c>
      <c r="E256" t="n">
        <v>11.02</v>
      </c>
      <c r="F256" t="n">
        <v>7.91</v>
      </c>
      <c r="G256" t="n">
        <v>118.68</v>
      </c>
      <c r="H256" t="n">
        <v>1.69</v>
      </c>
      <c r="I256" t="n">
        <v>4</v>
      </c>
      <c r="J256" t="n">
        <v>342.26</v>
      </c>
      <c r="K256" t="n">
        <v>60.56</v>
      </c>
      <c r="L256" t="n">
        <v>32.5</v>
      </c>
      <c r="M256" t="n">
        <v>2</v>
      </c>
      <c r="N256" t="n">
        <v>109.2</v>
      </c>
      <c r="O256" t="n">
        <v>42445.98</v>
      </c>
      <c r="P256" t="n">
        <v>132.52</v>
      </c>
      <c r="Q256" t="n">
        <v>198.05</v>
      </c>
      <c r="R256" t="n">
        <v>29.13</v>
      </c>
      <c r="S256" t="n">
        <v>21.27</v>
      </c>
      <c r="T256" t="n">
        <v>1232.99</v>
      </c>
      <c r="U256" t="n">
        <v>0.73</v>
      </c>
      <c r="V256" t="n">
        <v>0.77</v>
      </c>
      <c r="W256" t="n">
        <v>0.11</v>
      </c>
      <c r="X256" t="n">
        <v>0.06</v>
      </c>
      <c r="Y256" t="n">
        <v>1</v>
      </c>
      <c r="Z256" t="n">
        <v>10</v>
      </c>
    </row>
    <row r="257">
      <c r="A257" t="n">
        <v>127</v>
      </c>
      <c r="B257" t="n">
        <v>140</v>
      </c>
      <c r="C257" t="inlineStr">
        <is>
          <t xml:space="preserve">CONCLUIDO	</t>
        </is>
      </c>
      <c r="D257" t="n">
        <v>9.070499999999999</v>
      </c>
      <c r="E257" t="n">
        <v>11.02</v>
      </c>
      <c r="F257" t="n">
        <v>7.91</v>
      </c>
      <c r="G257" t="n">
        <v>118.72</v>
      </c>
      <c r="H257" t="n">
        <v>1.7</v>
      </c>
      <c r="I257" t="n">
        <v>4</v>
      </c>
      <c r="J257" t="n">
        <v>342.87</v>
      </c>
      <c r="K257" t="n">
        <v>60.56</v>
      </c>
      <c r="L257" t="n">
        <v>32.75</v>
      </c>
      <c r="M257" t="n">
        <v>2</v>
      </c>
      <c r="N257" t="n">
        <v>109.57</v>
      </c>
      <c r="O257" t="n">
        <v>42521.91</v>
      </c>
      <c r="P257" t="n">
        <v>132.74</v>
      </c>
      <c r="Q257" t="n">
        <v>198.05</v>
      </c>
      <c r="R257" t="n">
        <v>29.19</v>
      </c>
      <c r="S257" t="n">
        <v>21.27</v>
      </c>
      <c r="T257" t="n">
        <v>1262.98</v>
      </c>
      <c r="U257" t="n">
        <v>0.73</v>
      </c>
      <c r="V257" t="n">
        <v>0.77</v>
      </c>
      <c r="W257" t="n">
        <v>0.11</v>
      </c>
      <c r="X257" t="n">
        <v>0.06</v>
      </c>
      <c r="Y257" t="n">
        <v>1</v>
      </c>
      <c r="Z257" t="n">
        <v>10</v>
      </c>
    </row>
    <row r="258">
      <c r="A258" t="n">
        <v>128</v>
      </c>
      <c r="B258" t="n">
        <v>140</v>
      </c>
      <c r="C258" t="inlineStr">
        <is>
          <t xml:space="preserve">CONCLUIDO	</t>
        </is>
      </c>
      <c r="D258" t="n">
        <v>9.074400000000001</v>
      </c>
      <c r="E258" t="n">
        <v>11.02</v>
      </c>
      <c r="F258" t="n">
        <v>7.91</v>
      </c>
      <c r="G258" t="n">
        <v>118.65</v>
      </c>
      <c r="H258" t="n">
        <v>1.71</v>
      </c>
      <c r="I258" t="n">
        <v>4</v>
      </c>
      <c r="J258" t="n">
        <v>343.49</v>
      </c>
      <c r="K258" t="n">
        <v>60.56</v>
      </c>
      <c r="L258" t="n">
        <v>33</v>
      </c>
      <c r="M258" t="n">
        <v>2</v>
      </c>
      <c r="N258" t="n">
        <v>109.94</v>
      </c>
      <c r="O258" t="n">
        <v>42598.03</v>
      </c>
      <c r="P258" t="n">
        <v>132.77</v>
      </c>
      <c r="Q258" t="n">
        <v>198.05</v>
      </c>
      <c r="R258" t="n">
        <v>28.97</v>
      </c>
      <c r="S258" t="n">
        <v>21.27</v>
      </c>
      <c r="T258" t="n">
        <v>1151.55</v>
      </c>
      <c r="U258" t="n">
        <v>0.73</v>
      </c>
      <c r="V258" t="n">
        <v>0.77</v>
      </c>
      <c r="W258" t="n">
        <v>0.12</v>
      </c>
      <c r="X258" t="n">
        <v>0.06</v>
      </c>
      <c r="Y258" t="n">
        <v>1</v>
      </c>
      <c r="Z258" t="n">
        <v>10</v>
      </c>
    </row>
    <row r="259">
      <c r="A259" t="n">
        <v>129</v>
      </c>
      <c r="B259" t="n">
        <v>140</v>
      </c>
      <c r="C259" t="inlineStr">
        <is>
          <t xml:space="preserve">CONCLUIDO	</t>
        </is>
      </c>
      <c r="D259" t="n">
        <v>9.0808</v>
      </c>
      <c r="E259" t="n">
        <v>11.01</v>
      </c>
      <c r="F259" t="n">
        <v>7.9</v>
      </c>
      <c r="G259" t="n">
        <v>118.53</v>
      </c>
      <c r="H259" t="n">
        <v>1.72</v>
      </c>
      <c r="I259" t="n">
        <v>4</v>
      </c>
      <c r="J259" t="n">
        <v>344.11</v>
      </c>
      <c r="K259" t="n">
        <v>60.56</v>
      </c>
      <c r="L259" t="n">
        <v>33.25</v>
      </c>
      <c r="M259" t="n">
        <v>2</v>
      </c>
      <c r="N259" t="n">
        <v>110.3</v>
      </c>
      <c r="O259" t="n">
        <v>42674.47</v>
      </c>
      <c r="P259" t="n">
        <v>132.7</v>
      </c>
      <c r="Q259" t="n">
        <v>198.05</v>
      </c>
      <c r="R259" t="n">
        <v>28.7</v>
      </c>
      <c r="S259" t="n">
        <v>21.27</v>
      </c>
      <c r="T259" t="n">
        <v>1017.56</v>
      </c>
      <c r="U259" t="n">
        <v>0.74</v>
      </c>
      <c r="V259" t="n">
        <v>0.77</v>
      </c>
      <c r="W259" t="n">
        <v>0.12</v>
      </c>
      <c r="X259" t="n">
        <v>0.05</v>
      </c>
      <c r="Y259" t="n">
        <v>1</v>
      </c>
      <c r="Z259" t="n">
        <v>10</v>
      </c>
    </row>
    <row r="260">
      <c r="A260" t="n">
        <v>130</v>
      </c>
      <c r="B260" t="n">
        <v>140</v>
      </c>
      <c r="C260" t="inlineStr">
        <is>
          <t xml:space="preserve">CONCLUIDO	</t>
        </is>
      </c>
      <c r="D260" t="n">
        <v>9.083299999999999</v>
      </c>
      <c r="E260" t="n">
        <v>11.01</v>
      </c>
      <c r="F260" t="n">
        <v>7.9</v>
      </c>
      <c r="G260" t="n">
        <v>118.49</v>
      </c>
      <c r="H260" t="n">
        <v>1.73</v>
      </c>
      <c r="I260" t="n">
        <v>4</v>
      </c>
      <c r="J260" t="n">
        <v>344.73</v>
      </c>
      <c r="K260" t="n">
        <v>60.56</v>
      </c>
      <c r="L260" t="n">
        <v>33.5</v>
      </c>
      <c r="M260" t="n">
        <v>2</v>
      </c>
      <c r="N260" t="n">
        <v>110.67</v>
      </c>
      <c r="O260" t="n">
        <v>42750.97</v>
      </c>
      <c r="P260" t="n">
        <v>132.66</v>
      </c>
      <c r="Q260" t="n">
        <v>198.05</v>
      </c>
      <c r="R260" t="n">
        <v>28.68</v>
      </c>
      <c r="S260" t="n">
        <v>21.27</v>
      </c>
      <c r="T260" t="n">
        <v>1007.86</v>
      </c>
      <c r="U260" t="n">
        <v>0.74</v>
      </c>
      <c r="V260" t="n">
        <v>0.77</v>
      </c>
      <c r="W260" t="n">
        <v>0.11</v>
      </c>
      <c r="X260" t="n">
        <v>0.05</v>
      </c>
      <c r="Y260" t="n">
        <v>1</v>
      </c>
      <c r="Z260" t="n">
        <v>10</v>
      </c>
    </row>
    <row r="261">
      <c r="A261" t="n">
        <v>131</v>
      </c>
      <c r="B261" t="n">
        <v>140</v>
      </c>
      <c r="C261" t="inlineStr">
        <is>
          <t xml:space="preserve">CONCLUIDO	</t>
        </is>
      </c>
      <c r="D261" t="n">
        <v>9.0801</v>
      </c>
      <c r="E261" t="n">
        <v>11.01</v>
      </c>
      <c r="F261" t="n">
        <v>7.9</v>
      </c>
      <c r="G261" t="n">
        <v>118.55</v>
      </c>
      <c r="H261" t="n">
        <v>1.74</v>
      </c>
      <c r="I261" t="n">
        <v>4</v>
      </c>
      <c r="J261" t="n">
        <v>345.35</v>
      </c>
      <c r="K261" t="n">
        <v>60.56</v>
      </c>
      <c r="L261" t="n">
        <v>33.75</v>
      </c>
      <c r="M261" t="n">
        <v>2</v>
      </c>
      <c r="N261" t="n">
        <v>111.05</v>
      </c>
      <c r="O261" t="n">
        <v>42827.67</v>
      </c>
      <c r="P261" t="n">
        <v>132.83</v>
      </c>
      <c r="Q261" t="n">
        <v>198.05</v>
      </c>
      <c r="R261" t="n">
        <v>28.83</v>
      </c>
      <c r="S261" t="n">
        <v>21.27</v>
      </c>
      <c r="T261" t="n">
        <v>1083.85</v>
      </c>
      <c r="U261" t="n">
        <v>0.74</v>
      </c>
      <c r="V261" t="n">
        <v>0.77</v>
      </c>
      <c r="W261" t="n">
        <v>0.11</v>
      </c>
      <c r="X261" t="n">
        <v>0.05</v>
      </c>
      <c r="Y261" t="n">
        <v>1</v>
      </c>
      <c r="Z261" t="n">
        <v>10</v>
      </c>
    </row>
    <row r="262">
      <c r="A262" t="n">
        <v>132</v>
      </c>
      <c r="B262" t="n">
        <v>140</v>
      </c>
      <c r="C262" t="inlineStr">
        <is>
          <t xml:space="preserve">CONCLUIDO	</t>
        </is>
      </c>
      <c r="D262" t="n">
        <v>9.073499999999999</v>
      </c>
      <c r="E262" t="n">
        <v>11.02</v>
      </c>
      <c r="F262" t="n">
        <v>7.91</v>
      </c>
      <c r="G262" t="n">
        <v>118.67</v>
      </c>
      <c r="H262" t="n">
        <v>1.75</v>
      </c>
      <c r="I262" t="n">
        <v>4</v>
      </c>
      <c r="J262" t="n">
        <v>345.97</v>
      </c>
      <c r="K262" t="n">
        <v>60.56</v>
      </c>
      <c r="L262" t="n">
        <v>34</v>
      </c>
      <c r="M262" t="n">
        <v>2</v>
      </c>
      <c r="N262" t="n">
        <v>111.42</v>
      </c>
      <c r="O262" t="n">
        <v>42904.56</v>
      </c>
      <c r="P262" t="n">
        <v>133</v>
      </c>
      <c r="Q262" t="n">
        <v>198.05</v>
      </c>
      <c r="R262" t="n">
        <v>29.1</v>
      </c>
      <c r="S262" t="n">
        <v>21.27</v>
      </c>
      <c r="T262" t="n">
        <v>1220.02</v>
      </c>
      <c r="U262" t="n">
        <v>0.73</v>
      </c>
      <c r="V262" t="n">
        <v>0.77</v>
      </c>
      <c r="W262" t="n">
        <v>0.11</v>
      </c>
      <c r="X262" t="n">
        <v>0.06</v>
      </c>
      <c r="Y262" t="n">
        <v>1</v>
      </c>
      <c r="Z262" t="n">
        <v>10</v>
      </c>
    </row>
    <row r="263">
      <c r="A263" t="n">
        <v>133</v>
      </c>
      <c r="B263" t="n">
        <v>140</v>
      </c>
      <c r="C263" t="inlineStr">
        <is>
          <t xml:space="preserve">CONCLUIDO	</t>
        </is>
      </c>
      <c r="D263" t="n">
        <v>9.068899999999999</v>
      </c>
      <c r="E263" t="n">
        <v>11.03</v>
      </c>
      <c r="F263" t="n">
        <v>7.92</v>
      </c>
      <c r="G263" t="n">
        <v>118.75</v>
      </c>
      <c r="H263" t="n">
        <v>1.76</v>
      </c>
      <c r="I263" t="n">
        <v>4</v>
      </c>
      <c r="J263" t="n">
        <v>346.6</v>
      </c>
      <c r="K263" t="n">
        <v>60.56</v>
      </c>
      <c r="L263" t="n">
        <v>34.25</v>
      </c>
      <c r="M263" t="n">
        <v>2</v>
      </c>
      <c r="N263" t="n">
        <v>111.8</v>
      </c>
      <c r="O263" t="n">
        <v>42981.64</v>
      </c>
      <c r="P263" t="n">
        <v>133.2</v>
      </c>
      <c r="Q263" t="n">
        <v>198.05</v>
      </c>
      <c r="R263" t="n">
        <v>29.26</v>
      </c>
      <c r="S263" t="n">
        <v>21.27</v>
      </c>
      <c r="T263" t="n">
        <v>1296.63</v>
      </c>
      <c r="U263" t="n">
        <v>0.73</v>
      </c>
      <c r="V263" t="n">
        <v>0.77</v>
      </c>
      <c r="W263" t="n">
        <v>0.12</v>
      </c>
      <c r="X263" t="n">
        <v>0.06</v>
      </c>
      <c r="Y263" t="n">
        <v>1</v>
      </c>
      <c r="Z263" t="n">
        <v>10</v>
      </c>
    </row>
    <row r="264">
      <c r="A264" t="n">
        <v>134</v>
      </c>
      <c r="B264" t="n">
        <v>140</v>
      </c>
      <c r="C264" t="inlineStr">
        <is>
          <t xml:space="preserve">CONCLUIDO	</t>
        </is>
      </c>
      <c r="D264" t="n">
        <v>9.071199999999999</v>
      </c>
      <c r="E264" t="n">
        <v>11.02</v>
      </c>
      <c r="F264" t="n">
        <v>7.91</v>
      </c>
      <c r="G264" t="n">
        <v>118.71</v>
      </c>
      <c r="H264" t="n">
        <v>1.77</v>
      </c>
      <c r="I264" t="n">
        <v>4</v>
      </c>
      <c r="J264" t="n">
        <v>347.23</v>
      </c>
      <c r="K264" t="n">
        <v>60.56</v>
      </c>
      <c r="L264" t="n">
        <v>34.5</v>
      </c>
      <c r="M264" t="n">
        <v>2</v>
      </c>
      <c r="N264" t="n">
        <v>112.17</v>
      </c>
      <c r="O264" t="n">
        <v>43058.93</v>
      </c>
      <c r="P264" t="n">
        <v>133.28</v>
      </c>
      <c r="Q264" t="n">
        <v>198.05</v>
      </c>
      <c r="R264" t="n">
        <v>29.17</v>
      </c>
      <c r="S264" t="n">
        <v>21.27</v>
      </c>
      <c r="T264" t="n">
        <v>1251.86</v>
      </c>
      <c r="U264" t="n">
        <v>0.73</v>
      </c>
      <c r="V264" t="n">
        <v>0.77</v>
      </c>
      <c r="W264" t="n">
        <v>0.11</v>
      </c>
      <c r="X264" t="n">
        <v>0.06</v>
      </c>
      <c r="Y264" t="n">
        <v>1</v>
      </c>
      <c r="Z264" t="n">
        <v>10</v>
      </c>
    </row>
    <row r="265">
      <c r="A265" t="n">
        <v>135</v>
      </c>
      <c r="B265" t="n">
        <v>140</v>
      </c>
      <c r="C265" t="inlineStr">
        <is>
          <t xml:space="preserve">CONCLUIDO	</t>
        </is>
      </c>
      <c r="D265" t="n">
        <v>9.0708</v>
      </c>
      <c r="E265" t="n">
        <v>11.02</v>
      </c>
      <c r="F265" t="n">
        <v>7.91</v>
      </c>
      <c r="G265" t="n">
        <v>118.72</v>
      </c>
      <c r="H265" t="n">
        <v>1.78</v>
      </c>
      <c r="I265" t="n">
        <v>4</v>
      </c>
      <c r="J265" t="n">
        <v>347.85</v>
      </c>
      <c r="K265" t="n">
        <v>60.56</v>
      </c>
      <c r="L265" t="n">
        <v>34.75</v>
      </c>
      <c r="M265" t="n">
        <v>2</v>
      </c>
      <c r="N265" t="n">
        <v>112.55</v>
      </c>
      <c r="O265" t="n">
        <v>43136.41</v>
      </c>
      <c r="P265" t="n">
        <v>133.29</v>
      </c>
      <c r="Q265" t="n">
        <v>198.05</v>
      </c>
      <c r="R265" t="n">
        <v>29.18</v>
      </c>
      <c r="S265" t="n">
        <v>21.27</v>
      </c>
      <c r="T265" t="n">
        <v>1257.73</v>
      </c>
      <c r="U265" t="n">
        <v>0.73</v>
      </c>
      <c r="V265" t="n">
        <v>0.77</v>
      </c>
      <c r="W265" t="n">
        <v>0.11</v>
      </c>
      <c r="X265" t="n">
        <v>0.06</v>
      </c>
      <c r="Y265" t="n">
        <v>1</v>
      </c>
      <c r="Z265" t="n">
        <v>10</v>
      </c>
    </row>
    <row r="266">
      <c r="A266" t="n">
        <v>136</v>
      </c>
      <c r="B266" t="n">
        <v>140</v>
      </c>
      <c r="C266" t="inlineStr">
        <is>
          <t xml:space="preserve">CONCLUIDO	</t>
        </is>
      </c>
      <c r="D266" t="n">
        <v>9.0701</v>
      </c>
      <c r="E266" t="n">
        <v>11.03</v>
      </c>
      <c r="F266" t="n">
        <v>7.92</v>
      </c>
      <c r="G266" t="n">
        <v>118.73</v>
      </c>
      <c r="H266" t="n">
        <v>1.79</v>
      </c>
      <c r="I266" t="n">
        <v>4</v>
      </c>
      <c r="J266" t="n">
        <v>348.48</v>
      </c>
      <c r="K266" t="n">
        <v>60.56</v>
      </c>
      <c r="L266" t="n">
        <v>35</v>
      </c>
      <c r="M266" t="n">
        <v>2</v>
      </c>
      <c r="N266" t="n">
        <v>112.93</v>
      </c>
      <c r="O266" t="n">
        <v>43214.09</v>
      </c>
      <c r="P266" t="n">
        <v>133.37</v>
      </c>
      <c r="Q266" t="n">
        <v>198.05</v>
      </c>
      <c r="R266" t="n">
        <v>29.23</v>
      </c>
      <c r="S266" t="n">
        <v>21.27</v>
      </c>
      <c r="T266" t="n">
        <v>1284.1</v>
      </c>
      <c r="U266" t="n">
        <v>0.73</v>
      </c>
      <c r="V266" t="n">
        <v>0.77</v>
      </c>
      <c r="W266" t="n">
        <v>0.11</v>
      </c>
      <c r="X266" t="n">
        <v>0.06</v>
      </c>
      <c r="Y266" t="n">
        <v>1</v>
      </c>
      <c r="Z266" t="n">
        <v>10</v>
      </c>
    </row>
    <row r="267">
      <c r="A267" t="n">
        <v>137</v>
      </c>
      <c r="B267" t="n">
        <v>140</v>
      </c>
      <c r="C267" t="inlineStr">
        <is>
          <t xml:space="preserve">CONCLUIDO	</t>
        </is>
      </c>
      <c r="D267" t="n">
        <v>9.069599999999999</v>
      </c>
      <c r="E267" t="n">
        <v>11.03</v>
      </c>
      <c r="F267" t="n">
        <v>7.92</v>
      </c>
      <c r="G267" t="n">
        <v>118.74</v>
      </c>
      <c r="H267" t="n">
        <v>1.8</v>
      </c>
      <c r="I267" t="n">
        <v>4</v>
      </c>
      <c r="J267" t="n">
        <v>349.12</v>
      </c>
      <c r="K267" t="n">
        <v>60.56</v>
      </c>
      <c r="L267" t="n">
        <v>35.25</v>
      </c>
      <c r="M267" t="n">
        <v>2</v>
      </c>
      <c r="N267" t="n">
        <v>113.31</v>
      </c>
      <c r="O267" t="n">
        <v>43291.97</v>
      </c>
      <c r="P267" t="n">
        <v>133.4</v>
      </c>
      <c r="Q267" t="n">
        <v>198.05</v>
      </c>
      <c r="R267" t="n">
        <v>29.23</v>
      </c>
      <c r="S267" t="n">
        <v>21.27</v>
      </c>
      <c r="T267" t="n">
        <v>1281.24</v>
      </c>
      <c r="U267" t="n">
        <v>0.73</v>
      </c>
      <c r="V267" t="n">
        <v>0.77</v>
      </c>
      <c r="W267" t="n">
        <v>0.11</v>
      </c>
      <c r="X267" t="n">
        <v>0.06</v>
      </c>
      <c r="Y267" t="n">
        <v>1</v>
      </c>
      <c r="Z267" t="n">
        <v>10</v>
      </c>
    </row>
    <row r="268">
      <c r="A268" t="n">
        <v>138</v>
      </c>
      <c r="B268" t="n">
        <v>140</v>
      </c>
      <c r="C268" t="inlineStr">
        <is>
          <t xml:space="preserve">CONCLUIDO	</t>
        </is>
      </c>
      <c r="D268" t="n">
        <v>9.068</v>
      </c>
      <c r="E268" t="n">
        <v>11.03</v>
      </c>
      <c r="F268" t="n">
        <v>7.92</v>
      </c>
      <c r="G268" t="n">
        <v>118.77</v>
      </c>
      <c r="H268" t="n">
        <v>1.81</v>
      </c>
      <c r="I268" t="n">
        <v>4</v>
      </c>
      <c r="J268" t="n">
        <v>349.75</v>
      </c>
      <c r="K268" t="n">
        <v>60.56</v>
      </c>
      <c r="L268" t="n">
        <v>35.5</v>
      </c>
      <c r="M268" t="n">
        <v>2</v>
      </c>
      <c r="N268" t="n">
        <v>113.69</v>
      </c>
      <c r="O268" t="n">
        <v>43370.05</v>
      </c>
      <c r="P268" t="n">
        <v>133.51</v>
      </c>
      <c r="Q268" t="n">
        <v>198.05</v>
      </c>
      <c r="R268" t="n">
        <v>29.31</v>
      </c>
      <c r="S268" t="n">
        <v>21.27</v>
      </c>
      <c r="T268" t="n">
        <v>1323.33</v>
      </c>
      <c r="U268" t="n">
        <v>0.73</v>
      </c>
      <c r="V268" t="n">
        <v>0.77</v>
      </c>
      <c r="W268" t="n">
        <v>0.11</v>
      </c>
      <c r="X268" t="n">
        <v>0.07000000000000001</v>
      </c>
      <c r="Y268" t="n">
        <v>1</v>
      </c>
      <c r="Z268" t="n">
        <v>10</v>
      </c>
    </row>
    <row r="269">
      <c r="A269" t="n">
        <v>139</v>
      </c>
      <c r="B269" t="n">
        <v>140</v>
      </c>
      <c r="C269" t="inlineStr">
        <is>
          <t xml:space="preserve">CONCLUIDO	</t>
        </is>
      </c>
      <c r="D269" t="n">
        <v>9.075100000000001</v>
      </c>
      <c r="E269" t="n">
        <v>11.02</v>
      </c>
      <c r="F269" t="n">
        <v>7.91</v>
      </c>
      <c r="G269" t="n">
        <v>118.64</v>
      </c>
      <c r="H269" t="n">
        <v>1.82</v>
      </c>
      <c r="I269" t="n">
        <v>4</v>
      </c>
      <c r="J269" t="n">
        <v>350.38</v>
      </c>
      <c r="K269" t="n">
        <v>60.56</v>
      </c>
      <c r="L269" t="n">
        <v>35.75</v>
      </c>
      <c r="M269" t="n">
        <v>2</v>
      </c>
      <c r="N269" t="n">
        <v>114.08</v>
      </c>
      <c r="O269" t="n">
        <v>43448.34</v>
      </c>
      <c r="P269" t="n">
        <v>133.38</v>
      </c>
      <c r="Q269" t="n">
        <v>198.05</v>
      </c>
      <c r="R269" t="n">
        <v>28.96</v>
      </c>
      <c r="S269" t="n">
        <v>21.27</v>
      </c>
      <c r="T269" t="n">
        <v>1149.54</v>
      </c>
      <c r="U269" t="n">
        <v>0.73</v>
      </c>
      <c r="V269" t="n">
        <v>0.77</v>
      </c>
      <c r="W269" t="n">
        <v>0.12</v>
      </c>
      <c r="X269" t="n">
        <v>0.06</v>
      </c>
      <c r="Y269" t="n">
        <v>1</v>
      </c>
      <c r="Z269" t="n">
        <v>10</v>
      </c>
    </row>
    <row r="270">
      <c r="A270" t="n">
        <v>140</v>
      </c>
      <c r="B270" t="n">
        <v>140</v>
      </c>
      <c r="C270" t="inlineStr">
        <is>
          <t xml:space="preserve">CONCLUIDO	</t>
        </is>
      </c>
      <c r="D270" t="n">
        <v>9.0794</v>
      </c>
      <c r="E270" t="n">
        <v>11.01</v>
      </c>
      <c r="F270" t="n">
        <v>7.9</v>
      </c>
      <c r="G270" t="n">
        <v>118.56</v>
      </c>
      <c r="H270" t="n">
        <v>1.83</v>
      </c>
      <c r="I270" t="n">
        <v>4</v>
      </c>
      <c r="J270" t="n">
        <v>351.02</v>
      </c>
      <c r="K270" t="n">
        <v>60.56</v>
      </c>
      <c r="L270" t="n">
        <v>36</v>
      </c>
      <c r="M270" t="n">
        <v>2</v>
      </c>
      <c r="N270" t="n">
        <v>114.47</v>
      </c>
      <c r="O270" t="n">
        <v>43526.84</v>
      </c>
      <c r="P270" t="n">
        <v>133.3</v>
      </c>
      <c r="Q270" t="n">
        <v>198.05</v>
      </c>
      <c r="R270" t="n">
        <v>28.74</v>
      </c>
      <c r="S270" t="n">
        <v>21.27</v>
      </c>
      <c r="T270" t="n">
        <v>1039.89</v>
      </c>
      <c r="U270" t="n">
        <v>0.74</v>
      </c>
      <c r="V270" t="n">
        <v>0.77</v>
      </c>
      <c r="W270" t="n">
        <v>0.12</v>
      </c>
      <c r="X270" t="n">
        <v>0.05</v>
      </c>
      <c r="Y270" t="n">
        <v>1</v>
      </c>
      <c r="Z270" t="n">
        <v>10</v>
      </c>
    </row>
    <row r="271">
      <c r="A271" t="n">
        <v>141</v>
      </c>
      <c r="B271" t="n">
        <v>140</v>
      </c>
      <c r="C271" t="inlineStr">
        <is>
          <t xml:space="preserve">CONCLUIDO	</t>
        </is>
      </c>
      <c r="D271" t="n">
        <v>9.0815</v>
      </c>
      <c r="E271" t="n">
        <v>11.01</v>
      </c>
      <c r="F271" t="n">
        <v>7.9</v>
      </c>
      <c r="G271" t="n">
        <v>118.52</v>
      </c>
      <c r="H271" t="n">
        <v>1.84</v>
      </c>
      <c r="I271" t="n">
        <v>4</v>
      </c>
      <c r="J271" t="n">
        <v>351.66</v>
      </c>
      <c r="K271" t="n">
        <v>60.56</v>
      </c>
      <c r="L271" t="n">
        <v>36.25</v>
      </c>
      <c r="M271" t="n">
        <v>2</v>
      </c>
      <c r="N271" t="n">
        <v>114.85</v>
      </c>
      <c r="O271" t="n">
        <v>43605.54</v>
      </c>
      <c r="P271" t="n">
        <v>133.37</v>
      </c>
      <c r="Q271" t="n">
        <v>198.05</v>
      </c>
      <c r="R271" t="n">
        <v>28.76</v>
      </c>
      <c r="S271" t="n">
        <v>21.27</v>
      </c>
      <c r="T271" t="n">
        <v>1049.35</v>
      </c>
      <c r="U271" t="n">
        <v>0.74</v>
      </c>
      <c r="V271" t="n">
        <v>0.77</v>
      </c>
      <c r="W271" t="n">
        <v>0.11</v>
      </c>
      <c r="X271" t="n">
        <v>0.05</v>
      </c>
      <c r="Y271" t="n">
        <v>1</v>
      </c>
      <c r="Z271" t="n">
        <v>10</v>
      </c>
    </row>
    <row r="272">
      <c r="A272" t="n">
        <v>142</v>
      </c>
      <c r="B272" t="n">
        <v>140</v>
      </c>
      <c r="C272" t="inlineStr">
        <is>
          <t xml:space="preserve">CONCLUIDO	</t>
        </is>
      </c>
      <c r="D272" t="n">
        <v>9.0783</v>
      </c>
      <c r="E272" t="n">
        <v>11.02</v>
      </c>
      <c r="F272" t="n">
        <v>7.91</v>
      </c>
      <c r="G272" t="n">
        <v>118.58</v>
      </c>
      <c r="H272" t="n">
        <v>1.85</v>
      </c>
      <c r="I272" t="n">
        <v>4</v>
      </c>
      <c r="J272" t="n">
        <v>352.3</v>
      </c>
      <c r="K272" t="n">
        <v>60.56</v>
      </c>
      <c r="L272" t="n">
        <v>36.5</v>
      </c>
      <c r="M272" t="n">
        <v>2</v>
      </c>
      <c r="N272" t="n">
        <v>115.24</v>
      </c>
      <c r="O272" t="n">
        <v>43684.46</v>
      </c>
      <c r="P272" t="n">
        <v>133.52</v>
      </c>
      <c r="Q272" t="n">
        <v>198.05</v>
      </c>
      <c r="R272" t="n">
        <v>28.9</v>
      </c>
      <c r="S272" t="n">
        <v>21.27</v>
      </c>
      <c r="T272" t="n">
        <v>1120.13</v>
      </c>
      <c r="U272" t="n">
        <v>0.74</v>
      </c>
      <c r="V272" t="n">
        <v>0.77</v>
      </c>
      <c r="W272" t="n">
        <v>0.11</v>
      </c>
      <c r="X272" t="n">
        <v>0.05</v>
      </c>
      <c r="Y272" t="n">
        <v>1</v>
      </c>
      <c r="Z272" t="n">
        <v>10</v>
      </c>
    </row>
    <row r="273">
      <c r="A273" t="n">
        <v>143</v>
      </c>
      <c r="B273" t="n">
        <v>140</v>
      </c>
      <c r="C273" t="inlineStr">
        <is>
          <t xml:space="preserve">CONCLUIDO	</t>
        </is>
      </c>
      <c r="D273" t="n">
        <v>9.0724</v>
      </c>
      <c r="E273" t="n">
        <v>11.02</v>
      </c>
      <c r="F273" t="n">
        <v>7.91</v>
      </c>
      <c r="G273" t="n">
        <v>118.69</v>
      </c>
      <c r="H273" t="n">
        <v>1.86</v>
      </c>
      <c r="I273" t="n">
        <v>4</v>
      </c>
      <c r="J273" t="n">
        <v>352.94</v>
      </c>
      <c r="K273" t="n">
        <v>60.56</v>
      </c>
      <c r="L273" t="n">
        <v>36.75</v>
      </c>
      <c r="M273" t="n">
        <v>2</v>
      </c>
      <c r="N273" t="n">
        <v>115.64</v>
      </c>
      <c r="O273" t="n">
        <v>43763.7</v>
      </c>
      <c r="P273" t="n">
        <v>133.74</v>
      </c>
      <c r="Q273" t="n">
        <v>198.05</v>
      </c>
      <c r="R273" t="n">
        <v>29.16</v>
      </c>
      <c r="S273" t="n">
        <v>21.27</v>
      </c>
      <c r="T273" t="n">
        <v>1246.3</v>
      </c>
      <c r="U273" t="n">
        <v>0.73</v>
      </c>
      <c r="V273" t="n">
        <v>0.77</v>
      </c>
      <c r="W273" t="n">
        <v>0.11</v>
      </c>
      <c r="X273" t="n">
        <v>0.06</v>
      </c>
      <c r="Y273" t="n">
        <v>1</v>
      </c>
      <c r="Z273" t="n">
        <v>10</v>
      </c>
    </row>
    <row r="274">
      <c r="A274" t="n">
        <v>144</v>
      </c>
      <c r="B274" t="n">
        <v>140</v>
      </c>
      <c r="C274" t="inlineStr">
        <is>
          <t xml:space="preserve">CONCLUIDO	</t>
        </is>
      </c>
      <c r="D274" t="n">
        <v>9.068199999999999</v>
      </c>
      <c r="E274" t="n">
        <v>11.03</v>
      </c>
      <c r="F274" t="n">
        <v>7.92</v>
      </c>
      <c r="G274" t="n">
        <v>118.76</v>
      </c>
      <c r="H274" t="n">
        <v>1.87</v>
      </c>
      <c r="I274" t="n">
        <v>4</v>
      </c>
      <c r="J274" t="n">
        <v>353.58</v>
      </c>
      <c r="K274" t="n">
        <v>60.56</v>
      </c>
      <c r="L274" t="n">
        <v>37</v>
      </c>
      <c r="M274" t="n">
        <v>2</v>
      </c>
      <c r="N274" t="n">
        <v>116.03</v>
      </c>
      <c r="O274" t="n">
        <v>43843.04</v>
      </c>
      <c r="P274" t="n">
        <v>133.92</v>
      </c>
      <c r="Q274" t="n">
        <v>198.05</v>
      </c>
      <c r="R274" t="n">
        <v>29.28</v>
      </c>
      <c r="S274" t="n">
        <v>21.27</v>
      </c>
      <c r="T274" t="n">
        <v>1307.52</v>
      </c>
      <c r="U274" t="n">
        <v>0.73</v>
      </c>
      <c r="V274" t="n">
        <v>0.77</v>
      </c>
      <c r="W274" t="n">
        <v>0.11</v>
      </c>
      <c r="X274" t="n">
        <v>0.06</v>
      </c>
      <c r="Y274" t="n">
        <v>1</v>
      </c>
      <c r="Z274" t="n">
        <v>10</v>
      </c>
    </row>
    <row r="275">
      <c r="A275" t="n">
        <v>145</v>
      </c>
      <c r="B275" t="n">
        <v>140</v>
      </c>
      <c r="C275" t="inlineStr">
        <is>
          <t xml:space="preserve">CONCLUIDO	</t>
        </is>
      </c>
      <c r="D275" t="n">
        <v>9.0703</v>
      </c>
      <c r="E275" t="n">
        <v>11.02</v>
      </c>
      <c r="F275" t="n">
        <v>7.92</v>
      </c>
      <c r="G275" t="n">
        <v>118.72</v>
      </c>
      <c r="H275" t="n">
        <v>1.87</v>
      </c>
      <c r="I275" t="n">
        <v>4</v>
      </c>
      <c r="J275" t="n">
        <v>354.23</v>
      </c>
      <c r="K275" t="n">
        <v>60.56</v>
      </c>
      <c r="L275" t="n">
        <v>37.25</v>
      </c>
      <c r="M275" t="n">
        <v>2</v>
      </c>
      <c r="N275" t="n">
        <v>116.42</v>
      </c>
      <c r="O275" t="n">
        <v>43922.6</v>
      </c>
      <c r="P275" t="n">
        <v>133.93</v>
      </c>
      <c r="Q275" t="n">
        <v>198.05</v>
      </c>
      <c r="R275" t="n">
        <v>29.21</v>
      </c>
      <c r="S275" t="n">
        <v>21.27</v>
      </c>
      <c r="T275" t="n">
        <v>1272.76</v>
      </c>
      <c r="U275" t="n">
        <v>0.73</v>
      </c>
      <c r="V275" t="n">
        <v>0.77</v>
      </c>
      <c r="W275" t="n">
        <v>0.12</v>
      </c>
      <c r="X275" t="n">
        <v>0.06</v>
      </c>
      <c r="Y275" t="n">
        <v>1</v>
      </c>
      <c r="Z275" t="n">
        <v>10</v>
      </c>
    </row>
    <row r="276">
      <c r="A276" t="n">
        <v>146</v>
      </c>
      <c r="B276" t="n">
        <v>140</v>
      </c>
      <c r="C276" t="inlineStr">
        <is>
          <t xml:space="preserve">CONCLUIDO	</t>
        </is>
      </c>
      <c r="D276" t="n">
        <v>9.069800000000001</v>
      </c>
      <c r="E276" t="n">
        <v>11.03</v>
      </c>
      <c r="F276" t="n">
        <v>7.92</v>
      </c>
      <c r="G276" t="n">
        <v>118.73</v>
      </c>
      <c r="H276" t="n">
        <v>1.88</v>
      </c>
      <c r="I276" t="n">
        <v>4</v>
      </c>
      <c r="J276" t="n">
        <v>354.88</v>
      </c>
      <c r="K276" t="n">
        <v>60.56</v>
      </c>
      <c r="L276" t="n">
        <v>37.5</v>
      </c>
      <c r="M276" t="n">
        <v>2</v>
      </c>
      <c r="N276" t="n">
        <v>116.82</v>
      </c>
      <c r="O276" t="n">
        <v>44002.37</v>
      </c>
      <c r="P276" t="n">
        <v>134.04</v>
      </c>
      <c r="Q276" t="n">
        <v>198.05</v>
      </c>
      <c r="R276" t="n">
        <v>29.23</v>
      </c>
      <c r="S276" t="n">
        <v>21.27</v>
      </c>
      <c r="T276" t="n">
        <v>1283.84</v>
      </c>
      <c r="U276" t="n">
        <v>0.73</v>
      </c>
      <c r="V276" t="n">
        <v>0.77</v>
      </c>
      <c r="W276" t="n">
        <v>0.11</v>
      </c>
      <c r="X276" t="n">
        <v>0.06</v>
      </c>
      <c r="Y276" t="n">
        <v>1</v>
      </c>
      <c r="Z276" t="n">
        <v>10</v>
      </c>
    </row>
    <row r="277">
      <c r="A277" t="n">
        <v>147</v>
      </c>
      <c r="B277" t="n">
        <v>140</v>
      </c>
      <c r="C277" t="inlineStr">
        <is>
          <t xml:space="preserve">CONCLUIDO	</t>
        </is>
      </c>
      <c r="D277" t="n">
        <v>9.068</v>
      </c>
      <c r="E277" t="n">
        <v>11.03</v>
      </c>
      <c r="F277" t="n">
        <v>7.92</v>
      </c>
      <c r="G277" t="n">
        <v>118.77</v>
      </c>
      <c r="H277" t="n">
        <v>1.89</v>
      </c>
      <c r="I277" t="n">
        <v>4</v>
      </c>
      <c r="J277" t="n">
        <v>355.52</v>
      </c>
      <c r="K277" t="n">
        <v>60.56</v>
      </c>
      <c r="L277" t="n">
        <v>37.75</v>
      </c>
      <c r="M277" t="n">
        <v>2</v>
      </c>
      <c r="N277" t="n">
        <v>117.22</v>
      </c>
      <c r="O277" t="n">
        <v>44082.36</v>
      </c>
      <c r="P277" t="n">
        <v>134.07</v>
      </c>
      <c r="Q277" t="n">
        <v>198.06</v>
      </c>
      <c r="R277" t="n">
        <v>29.3</v>
      </c>
      <c r="S277" t="n">
        <v>21.27</v>
      </c>
      <c r="T277" t="n">
        <v>1317.07</v>
      </c>
      <c r="U277" t="n">
        <v>0.73</v>
      </c>
      <c r="V277" t="n">
        <v>0.77</v>
      </c>
      <c r="W277" t="n">
        <v>0.11</v>
      </c>
      <c r="X277" t="n">
        <v>0.06</v>
      </c>
      <c r="Y277" t="n">
        <v>1</v>
      </c>
      <c r="Z277" t="n">
        <v>10</v>
      </c>
    </row>
    <row r="278">
      <c r="A278" t="n">
        <v>148</v>
      </c>
      <c r="B278" t="n">
        <v>140</v>
      </c>
      <c r="C278" t="inlineStr">
        <is>
          <t xml:space="preserve">CONCLUIDO	</t>
        </is>
      </c>
      <c r="D278" t="n">
        <v>9.069599999999999</v>
      </c>
      <c r="E278" t="n">
        <v>11.03</v>
      </c>
      <c r="F278" t="n">
        <v>7.92</v>
      </c>
      <c r="G278" t="n">
        <v>118.74</v>
      </c>
      <c r="H278" t="n">
        <v>1.9</v>
      </c>
      <c r="I278" t="n">
        <v>4</v>
      </c>
      <c r="J278" t="n">
        <v>356.17</v>
      </c>
      <c r="K278" t="n">
        <v>60.56</v>
      </c>
      <c r="L278" t="n">
        <v>38</v>
      </c>
      <c r="M278" t="n">
        <v>2</v>
      </c>
      <c r="N278" t="n">
        <v>117.62</v>
      </c>
      <c r="O278" t="n">
        <v>44162.57</v>
      </c>
      <c r="P278" t="n">
        <v>134.01</v>
      </c>
      <c r="Q278" t="n">
        <v>198.05</v>
      </c>
      <c r="R278" t="n">
        <v>29.27</v>
      </c>
      <c r="S278" t="n">
        <v>21.27</v>
      </c>
      <c r="T278" t="n">
        <v>1302.79</v>
      </c>
      <c r="U278" t="n">
        <v>0.73</v>
      </c>
      <c r="V278" t="n">
        <v>0.77</v>
      </c>
      <c r="W278" t="n">
        <v>0.11</v>
      </c>
      <c r="X278" t="n">
        <v>0.06</v>
      </c>
      <c r="Y278" t="n">
        <v>1</v>
      </c>
      <c r="Z278" t="n">
        <v>10</v>
      </c>
    </row>
    <row r="279">
      <c r="A279" t="n">
        <v>149</v>
      </c>
      <c r="B279" t="n">
        <v>140</v>
      </c>
      <c r="C279" t="inlineStr">
        <is>
          <t xml:space="preserve">CONCLUIDO	</t>
        </is>
      </c>
      <c r="D279" t="n">
        <v>9.0678</v>
      </c>
      <c r="E279" t="n">
        <v>11.03</v>
      </c>
      <c r="F279" t="n">
        <v>7.92</v>
      </c>
      <c r="G279" t="n">
        <v>118.77</v>
      </c>
      <c r="H279" t="n">
        <v>1.91</v>
      </c>
      <c r="I279" t="n">
        <v>4</v>
      </c>
      <c r="J279" t="n">
        <v>356.83</v>
      </c>
      <c r="K279" t="n">
        <v>60.56</v>
      </c>
      <c r="L279" t="n">
        <v>38.25</v>
      </c>
      <c r="M279" t="n">
        <v>2</v>
      </c>
      <c r="N279" t="n">
        <v>118.02</v>
      </c>
      <c r="O279" t="n">
        <v>44243</v>
      </c>
      <c r="P279" t="n">
        <v>134.16</v>
      </c>
      <c r="Q279" t="n">
        <v>198.05</v>
      </c>
      <c r="R279" t="n">
        <v>29.3</v>
      </c>
      <c r="S279" t="n">
        <v>21.27</v>
      </c>
      <c r="T279" t="n">
        <v>1316.9</v>
      </c>
      <c r="U279" t="n">
        <v>0.73</v>
      </c>
      <c r="V279" t="n">
        <v>0.77</v>
      </c>
      <c r="W279" t="n">
        <v>0.12</v>
      </c>
      <c r="X279" t="n">
        <v>0.07000000000000001</v>
      </c>
      <c r="Y279" t="n">
        <v>1</v>
      </c>
      <c r="Z279" t="n">
        <v>10</v>
      </c>
    </row>
    <row r="280">
      <c r="A280" t="n">
        <v>150</v>
      </c>
      <c r="B280" t="n">
        <v>140</v>
      </c>
      <c r="C280" t="inlineStr">
        <is>
          <t xml:space="preserve">CONCLUIDO	</t>
        </is>
      </c>
      <c r="D280" t="n">
        <v>9.071199999999999</v>
      </c>
      <c r="E280" t="n">
        <v>11.02</v>
      </c>
      <c r="F280" t="n">
        <v>7.91</v>
      </c>
      <c r="G280" t="n">
        <v>118.71</v>
      </c>
      <c r="H280" t="n">
        <v>1.92</v>
      </c>
      <c r="I280" t="n">
        <v>4</v>
      </c>
      <c r="J280" t="n">
        <v>357.48</v>
      </c>
      <c r="K280" t="n">
        <v>60.56</v>
      </c>
      <c r="L280" t="n">
        <v>38.5</v>
      </c>
      <c r="M280" t="n">
        <v>2</v>
      </c>
      <c r="N280" t="n">
        <v>118.43</v>
      </c>
      <c r="O280" t="n">
        <v>44323.66</v>
      </c>
      <c r="P280" t="n">
        <v>134.01</v>
      </c>
      <c r="Q280" t="n">
        <v>198.05</v>
      </c>
      <c r="R280" t="n">
        <v>29.12</v>
      </c>
      <c r="S280" t="n">
        <v>21.27</v>
      </c>
      <c r="T280" t="n">
        <v>1227.54</v>
      </c>
      <c r="U280" t="n">
        <v>0.73</v>
      </c>
      <c r="V280" t="n">
        <v>0.77</v>
      </c>
      <c r="W280" t="n">
        <v>0.12</v>
      </c>
      <c r="X280" t="n">
        <v>0.06</v>
      </c>
      <c r="Y280" t="n">
        <v>1</v>
      </c>
      <c r="Z280" t="n">
        <v>10</v>
      </c>
    </row>
    <row r="281">
      <c r="A281" t="n">
        <v>151</v>
      </c>
      <c r="B281" t="n">
        <v>140</v>
      </c>
      <c r="C281" t="inlineStr">
        <is>
          <t xml:space="preserve">CONCLUIDO	</t>
        </is>
      </c>
      <c r="D281" t="n">
        <v>9.0776</v>
      </c>
      <c r="E281" t="n">
        <v>11.02</v>
      </c>
      <c r="F281" t="n">
        <v>7.91</v>
      </c>
      <c r="G281" t="n">
        <v>118.59</v>
      </c>
      <c r="H281" t="n">
        <v>1.93</v>
      </c>
      <c r="I281" t="n">
        <v>4</v>
      </c>
      <c r="J281" t="n">
        <v>358.14</v>
      </c>
      <c r="K281" t="n">
        <v>60.56</v>
      </c>
      <c r="L281" t="n">
        <v>38.75</v>
      </c>
      <c r="M281" t="n">
        <v>2</v>
      </c>
      <c r="N281" t="n">
        <v>118.83</v>
      </c>
      <c r="O281" t="n">
        <v>44404.54</v>
      </c>
      <c r="P281" t="n">
        <v>133.87</v>
      </c>
      <c r="Q281" t="n">
        <v>198.05</v>
      </c>
      <c r="R281" t="n">
        <v>28.85</v>
      </c>
      <c r="S281" t="n">
        <v>21.27</v>
      </c>
      <c r="T281" t="n">
        <v>1093.52</v>
      </c>
      <c r="U281" t="n">
        <v>0.74</v>
      </c>
      <c r="V281" t="n">
        <v>0.77</v>
      </c>
      <c r="W281" t="n">
        <v>0.12</v>
      </c>
      <c r="X281" t="n">
        <v>0.05</v>
      </c>
      <c r="Y281" t="n">
        <v>1</v>
      </c>
      <c r="Z281" t="n">
        <v>10</v>
      </c>
    </row>
    <row r="282">
      <c r="A282" t="n">
        <v>152</v>
      </c>
      <c r="B282" t="n">
        <v>140</v>
      </c>
      <c r="C282" t="inlineStr">
        <is>
          <t xml:space="preserve">CONCLUIDO	</t>
        </is>
      </c>
      <c r="D282" t="n">
        <v>9.0801</v>
      </c>
      <c r="E282" t="n">
        <v>11.01</v>
      </c>
      <c r="F282" t="n">
        <v>7.9</v>
      </c>
      <c r="G282" t="n">
        <v>118.55</v>
      </c>
      <c r="H282" t="n">
        <v>1.94</v>
      </c>
      <c r="I282" t="n">
        <v>4</v>
      </c>
      <c r="J282" t="n">
        <v>358.79</v>
      </c>
      <c r="K282" t="n">
        <v>60.56</v>
      </c>
      <c r="L282" t="n">
        <v>39</v>
      </c>
      <c r="M282" t="n">
        <v>2</v>
      </c>
      <c r="N282" t="n">
        <v>119.24</v>
      </c>
      <c r="O282" t="n">
        <v>44485.65</v>
      </c>
      <c r="P282" t="n">
        <v>133.77</v>
      </c>
      <c r="Q282" t="n">
        <v>198.05</v>
      </c>
      <c r="R282" t="n">
        <v>28.81</v>
      </c>
      <c r="S282" t="n">
        <v>21.27</v>
      </c>
      <c r="T282" t="n">
        <v>1074.91</v>
      </c>
      <c r="U282" t="n">
        <v>0.74</v>
      </c>
      <c r="V282" t="n">
        <v>0.77</v>
      </c>
      <c r="W282" t="n">
        <v>0.11</v>
      </c>
      <c r="X282" t="n">
        <v>0.05</v>
      </c>
      <c r="Y282" t="n">
        <v>1</v>
      </c>
      <c r="Z282" t="n">
        <v>10</v>
      </c>
    </row>
    <row r="283">
      <c r="A283" t="n">
        <v>153</v>
      </c>
      <c r="B283" t="n">
        <v>140</v>
      </c>
      <c r="C283" t="inlineStr">
        <is>
          <t xml:space="preserve">CONCLUIDO	</t>
        </is>
      </c>
      <c r="D283" t="n">
        <v>9.0783</v>
      </c>
      <c r="E283" t="n">
        <v>11.02</v>
      </c>
      <c r="F283" t="n">
        <v>7.91</v>
      </c>
      <c r="G283" t="n">
        <v>118.58</v>
      </c>
      <c r="H283" t="n">
        <v>1.95</v>
      </c>
      <c r="I283" t="n">
        <v>4</v>
      </c>
      <c r="J283" t="n">
        <v>359.45</v>
      </c>
      <c r="K283" t="n">
        <v>60.56</v>
      </c>
      <c r="L283" t="n">
        <v>39.25</v>
      </c>
      <c r="M283" t="n">
        <v>2</v>
      </c>
      <c r="N283" t="n">
        <v>119.65</v>
      </c>
      <c r="O283" t="n">
        <v>44566.98</v>
      </c>
      <c r="P283" t="n">
        <v>133.89</v>
      </c>
      <c r="Q283" t="n">
        <v>198.05</v>
      </c>
      <c r="R283" t="n">
        <v>28.91</v>
      </c>
      <c r="S283" t="n">
        <v>21.27</v>
      </c>
      <c r="T283" t="n">
        <v>1122.52</v>
      </c>
      <c r="U283" t="n">
        <v>0.74</v>
      </c>
      <c r="V283" t="n">
        <v>0.77</v>
      </c>
      <c r="W283" t="n">
        <v>0.11</v>
      </c>
      <c r="X283" t="n">
        <v>0.05</v>
      </c>
      <c r="Y283" t="n">
        <v>1</v>
      </c>
      <c r="Z283" t="n">
        <v>10</v>
      </c>
    </row>
    <row r="284">
      <c r="A284" t="n">
        <v>154</v>
      </c>
      <c r="B284" t="n">
        <v>140</v>
      </c>
      <c r="C284" t="inlineStr">
        <is>
          <t xml:space="preserve">CONCLUIDO	</t>
        </is>
      </c>
      <c r="D284" t="n">
        <v>9.072800000000001</v>
      </c>
      <c r="E284" t="n">
        <v>11.02</v>
      </c>
      <c r="F284" t="n">
        <v>7.91</v>
      </c>
      <c r="G284" t="n">
        <v>118.68</v>
      </c>
      <c r="H284" t="n">
        <v>1.96</v>
      </c>
      <c r="I284" t="n">
        <v>4</v>
      </c>
      <c r="J284" t="n">
        <v>360.12</v>
      </c>
      <c r="K284" t="n">
        <v>60.56</v>
      </c>
      <c r="L284" t="n">
        <v>39.5</v>
      </c>
      <c r="M284" t="n">
        <v>2</v>
      </c>
      <c r="N284" t="n">
        <v>120.06</v>
      </c>
      <c r="O284" t="n">
        <v>44648.55</v>
      </c>
      <c r="P284" t="n">
        <v>133.92</v>
      </c>
      <c r="Q284" t="n">
        <v>198.05</v>
      </c>
      <c r="R284" t="n">
        <v>29.14</v>
      </c>
      <c r="S284" t="n">
        <v>21.27</v>
      </c>
      <c r="T284" t="n">
        <v>1237.16</v>
      </c>
      <c r="U284" t="n">
        <v>0.73</v>
      </c>
      <c r="V284" t="n">
        <v>0.77</v>
      </c>
      <c r="W284" t="n">
        <v>0.11</v>
      </c>
      <c r="X284" t="n">
        <v>0.06</v>
      </c>
      <c r="Y284" t="n">
        <v>1</v>
      </c>
      <c r="Z284" t="n">
        <v>10</v>
      </c>
    </row>
    <row r="285">
      <c r="A285" t="n">
        <v>155</v>
      </c>
      <c r="B285" t="n">
        <v>140</v>
      </c>
      <c r="C285" t="inlineStr">
        <is>
          <t xml:space="preserve">CONCLUIDO	</t>
        </is>
      </c>
      <c r="D285" t="n">
        <v>9.0671</v>
      </c>
      <c r="E285" t="n">
        <v>11.03</v>
      </c>
      <c r="F285" t="n">
        <v>7.92</v>
      </c>
      <c r="G285" t="n">
        <v>118.78</v>
      </c>
      <c r="H285" t="n">
        <v>1.96</v>
      </c>
      <c r="I285" t="n">
        <v>4</v>
      </c>
      <c r="J285" t="n">
        <v>360.78</v>
      </c>
      <c r="K285" t="n">
        <v>60.56</v>
      </c>
      <c r="L285" t="n">
        <v>39.75</v>
      </c>
      <c r="M285" t="n">
        <v>2</v>
      </c>
      <c r="N285" t="n">
        <v>120.47</v>
      </c>
      <c r="O285" t="n">
        <v>44730.35</v>
      </c>
      <c r="P285" t="n">
        <v>134.18</v>
      </c>
      <c r="Q285" t="n">
        <v>198.05</v>
      </c>
      <c r="R285" t="n">
        <v>29.37</v>
      </c>
      <c r="S285" t="n">
        <v>21.27</v>
      </c>
      <c r="T285" t="n">
        <v>1355.47</v>
      </c>
      <c r="U285" t="n">
        <v>0.72</v>
      </c>
      <c r="V285" t="n">
        <v>0.77</v>
      </c>
      <c r="W285" t="n">
        <v>0.11</v>
      </c>
      <c r="X285" t="n">
        <v>0.07000000000000001</v>
      </c>
      <c r="Y285" t="n">
        <v>1</v>
      </c>
      <c r="Z285" t="n">
        <v>10</v>
      </c>
    </row>
    <row r="286">
      <c r="A286" t="n">
        <v>156</v>
      </c>
      <c r="B286" t="n">
        <v>140</v>
      </c>
      <c r="C286" t="inlineStr">
        <is>
          <t xml:space="preserve">CONCLUIDO	</t>
        </is>
      </c>
      <c r="D286" t="n">
        <v>9.068199999999999</v>
      </c>
      <c r="E286" t="n">
        <v>11.03</v>
      </c>
      <c r="F286" t="n">
        <v>7.92</v>
      </c>
      <c r="G286" t="n">
        <v>118.76</v>
      </c>
      <c r="H286" t="n">
        <v>1.97</v>
      </c>
      <c r="I286" t="n">
        <v>4</v>
      </c>
      <c r="J286" t="n">
        <v>361.44</v>
      </c>
      <c r="K286" t="n">
        <v>60.56</v>
      </c>
      <c r="L286" t="n">
        <v>40</v>
      </c>
      <c r="M286" t="n">
        <v>2</v>
      </c>
      <c r="N286" t="n">
        <v>120.89</v>
      </c>
      <c r="O286" t="n">
        <v>44812.39</v>
      </c>
      <c r="P286" t="n">
        <v>134.16</v>
      </c>
      <c r="Q286" t="n">
        <v>198.05</v>
      </c>
      <c r="R286" t="n">
        <v>29.31</v>
      </c>
      <c r="S286" t="n">
        <v>21.27</v>
      </c>
      <c r="T286" t="n">
        <v>1320.66</v>
      </c>
      <c r="U286" t="n">
        <v>0.73</v>
      </c>
      <c r="V286" t="n">
        <v>0.77</v>
      </c>
      <c r="W286" t="n">
        <v>0.11</v>
      </c>
      <c r="X286" t="n">
        <v>0.06</v>
      </c>
      <c r="Y286" t="n">
        <v>1</v>
      </c>
      <c r="Z286" t="n">
        <v>10</v>
      </c>
    </row>
    <row r="287">
      <c r="A287" t="n">
        <v>0</v>
      </c>
      <c r="B287" t="n">
        <v>40</v>
      </c>
      <c r="C287" t="inlineStr">
        <is>
          <t xml:space="preserve">CONCLUIDO	</t>
        </is>
      </c>
      <c r="D287" t="n">
        <v>8.425800000000001</v>
      </c>
      <c r="E287" t="n">
        <v>11.87</v>
      </c>
      <c r="F287" t="n">
        <v>8.91</v>
      </c>
      <c r="G287" t="n">
        <v>9.9</v>
      </c>
      <c r="H287" t="n">
        <v>0.2</v>
      </c>
      <c r="I287" t="n">
        <v>54</v>
      </c>
      <c r="J287" t="n">
        <v>89.87</v>
      </c>
      <c r="K287" t="n">
        <v>37.55</v>
      </c>
      <c r="L287" t="n">
        <v>1</v>
      </c>
      <c r="M287" t="n">
        <v>52</v>
      </c>
      <c r="N287" t="n">
        <v>11.32</v>
      </c>
      <c r="O287" t="n">
        <v>11317.98</v>
      </c>
      <c r="P287" t="n">
        <v>73.43000000000001</v>
      </c>
      <c r="Q287" t="n">
        <v>198.09</v>
      </c>
      <c r="R287" t="n">
        <v>60.15</v>
      </c>
      <c r="S287" t="n">
        <v>21.27</v>
      </c>
      <c r="T287" t="n">
        <v>16494.36</v>
      </c>
      <c r="U287" t="n">
        <v>0.35</v>
      </c>
      <c r="V287" t="n">
        <v>0.68</v>
      </c>
      <c r="W287" t="n">
        <v>0.19</v>
      </c>
      <c r="X287" t="n">
        <v>1.05</v>
      </c>
      <c r="Y287" t="n">
        <v>1</v>
      </c>
      <c r="Z287" t="n">
        <v>10</v>
      </c>
    </row>
    <row r="288">
      <c r="A288" t="n">
        <v>1</v>
      </c>
      <c r="B288" t="n">
        <v>40</v>
      </c>
      <c r="C288" t="inlineStr">
        <is>
          <t xml:space="preserve">CONCLUIDO	</t>
        </is>
      </c>
      <c r="D288" t="n">
        <v>8.7736</v>
      </c>
      <c r="E288" t="n">
        <v>11.4</v>
      </c>
      <c r="F288" t="n">
        <v>8.66</v>
      </c>
      <c r="G288" t="n">
        <v>12.38</v>
      </c>
      <c r="H288" t="n">
        <v>0.24</v>
      </c>
      <c r="I288" t="n">
        <v>42</v>
      </c>
      <c r="J288" t="n">
        <v>90.18000000000001</v>
      </c>
      <c r="K288" t="n">
        <v>37.55</v>
      </c>
      <c r="L288" t="n">
        <v>1.25</v>
      </c>
      <c r="M288" t="n">
        <v>40</v>
      </c>
      <c r="N288" t="n">
        <v>11.37</v>
      </c>
      <c r="O288" t="n">
        <v>11355.7</v>
      </c>
      <c r="P288" t="n">
        <v>71</v>
      </c>
      <c r="Q288" t="n">
        <v>198.05</v>
      </c>
      <c r="R288" t="n">
        <v>52.39</v>
      </c>
      <c r="S288" t="n">
        <v>21.27</v>
      </c>
      <c r="T288" t="n">
        <v>12671.67</v>
      </c>
      <c r="U288" t="n">
        <v>0.41</v>
      </c>
      <c r="V288" t="n">
        <v>0.7</v>
      </c>
      <c r="W288" t="n">
        <v>0.18</v>
      </c>
      <c r="X288" t="n">
        <v>0.8100000000000001</v>
      </c>
      <c r="Y288" t="n">
        <v>1</v>
      </c>
      <c r="Z288" t="n">
        <v>10</v>
      </c>
    </row>
    <row r="289">
      <c r="A289" t="n">
        <v>2</v>
      </c>
      <c r="B289" t="n">
        <v>40</v>
      </c>
      <c r="C289" t="inlineStr">
        <is>
          <t xml:space="preserve">CONCLUIDO	</t>
        </is>
      </c>
      <c r="D289" t="n">
        <v>8.943</v>
      </c>
      <c r="E289" t="n">
        <v>11.18</v>
      </c>
      <c r="F289" t="n">
        <v>8.58</v>
      </c>
      <c r="G289" t="n">
        <v>14.71</v>
      </c>
      <c r="H289" t="n">
        <v>0.29</v>
      </c>
      <c r="I289" t="n">
        <v>35</v>
      </c>
      <c r="J289" t="n">
        <v>90.48</v>
      </c>
      <c r="K289" t="n">
        <v>37.55</v>
      </c>
      <c r="L289" t="n">
        <v>1.5</v>
      </c>
      <c r="M289" t="n">
        <v>33</v>
      </c>
      <c r="N289" t="n">
        <v>11.43</v>
      </c>
      <c r="O289" t="n">
        <v>11393.43</v>
      </c>
      <c r="P289" t="n">
        <v>69.89</v>
      </c>
      <c r="Q289" t="n">
        <v>198.09</v>
      </c>
      <c r="R289" t="n">
        <v>51.01</v>
      </c>
      <c r="S289" t="n">
        <v>21.27</v>
      </c>
      <c r="T289" t="n">
        <v>12017.65</v>
      </c>
      <c r="U289" t="n">
        <v>0.42</v>
      </c>
      <c r="V289" t="n">
        <v>0.71</v>
      </c>
      <c r="W289" t="n">
        <v>0.14</v>
      </c>
      <c r="X289" t="n">
        <v>0.73</v>
      </c>
      <c r="Y289" t="n">
        <v>1</v>
      </c>
      <c r="Z289" t="n">
        <v>10</v>
      </c>
    </row>
    <row r="290">
      <c r="A290" t="n">
        <v>3</v>
      </c>
      <c r="B290" t="n">
        <v>40</v>
      </c>
      <c r="C290" t="inlineStr">
        <is>
          <t xml:space="preserve">CONCLUIDO	</t>
        </is>
      </c>
      <c r="D290" t="n">
        <v>9.1594</v>
      </c>
      <c r="E290" t="n">
        <v>10.92</v>
      </c>
      <c r="F290" t="n">
        <v>8.43</v>
      </c>
      <c r="G290" t="n">
        <v>17.44</v>
      </c>
      <c r="H290" t="n">
        <v>0.34</v>
      </c>
      <c r="I290" t="n">
        <v>29</v>
      </c>
      <c r="J290" t="n">
        <v>90.79000000000001</v>
      </c>
      <c r="K290" t="n">
        <v>37.55</v>
      </c>
      <c r="L290" t="n">
        <v>1.75</v>
      </c>
      <c r="M290" t="n">
        <v>27</v>
      </c>
      <c r="N290" t="n">
        <v>11.49</v>
      </c>
      <c r="O290" t="n">
        <v>11431.19</v>
      </c>
      <c r="P290" t="n">
        <v>68.27</v>
      </c>
      <c r="Q290" t="n">
        <v>198.06</v>
      </c>
      <c r="R290" t="n">
        <v>45.38</v>
      </c>
      <c r="S290" t="n">
        <v>21.27</v>
      </c>
      <c r="T290" t="n">
        <v>9231.120000000001</v>
      </c>
      <c r="U290" t="n">
        <v>0.47</v>
      </c>
      <c r="V290" t="n">
        <v>0.72</v>
      </c>
      <c r="W290" t="n">
        <v>0.15</v>
      </c>
      <c r="X290" t="n">
        <v>0.58</v>
      </c>
      <c r="Y290" t="n">
        <v>1</v>
      </c>
      <c r="Z290" t="n">
        <v>10</v>
      </c>
    </row>
    <row r="291">
      <c r="A291" t="n">
        <v>4</v>
      </c>
      <c r="B291" t="n">
        <v>40</v>
      </c>
      <c r="C291" t="inlineStr">
        <is>
          <t xml:space="preserve">CONCLUIDO	</t>
        </is>
      </c>
      <c r="D291" t="n">
        <v>9.304500000000001</v>
      </c>
      <c r="E291" t="n">
        <v>10.75</v>
      </c>
      <c r="F291" t="n">
        <v>8.34</v>
      </c>
      <c r="G291" t="n">
        <v>20</v>
      </c>
      <c r="H291" t="n">
        <v>0.39</v>
      </c>
      <c r="I291" t="n">
        <v>25</v>
      </c>
      <c r="J291" t="n">
        <v>91.09999999999999</v>
      </c>
      <c r="K291" t="n">
        <v>37.55</v>
      </c>
      <c r="L291" t="n">
        <v>2</v>
      </c>
      <c r="M291" t="n">
        <v>23</v>
      </c>
      <c r="N291" t="n">
        <v>11.54</v>
      </c>
      <c r="O291" t="n">
        <v>11468.97</v>
      </c>
      <c r="P291" t="n">
        <v>67.03</v>
      </c>
      <c r="Q291" t="n">
        <v>198.07</v>
      </c>
      <c r="R291" t="n">
        <v>42.27</v>
      </c>
      <c r="S291" t="n">
        <v>21.27</v>
      </c>
      <c r="T291" t="n">
        <v>7697.37</v>
      </c>
      <c r="U291" t="n">
        <v>0.5</v>
      </c>
      <c r="V291" t="n">
        <v>0.73</v>
      </c>
      <c r="W291" t="n">
        <v>0.15</v>
      </c>
      <c r="X291" t="n">
        <v>0.48</v>
      </c>
      <c r="Y291" t="n">
        <v>1</v>
      </c>
      <c r="Z291" t="n">
        <v>10</v>
      </c>
    </row>
    <row r="292">
      <c r="A292" t="n">
        <v>5</v>
      </c>
      <c r="B292" t="n">
        <v>40</v>
      </c>
      <c r="C292" t="inlineStr">
        <is>
          <t xml:space="preserve">CONCLUIDO	</t>
        </is>
      </c>
      <c r="D292" t="n">
        <v>9.409599999999999</v>
      </c>
      <c r="E292" t="n">
        <v>10.63</v>
      </c>
      <c r="F292" t="n">
        <v>8.27</v>
      </c>
      <c r="G292" t="n">
        <v>22.56</v>
      </c>
      <c r="H292" t="n">
        <v>0.43</v>
      </c>
      <c r="I292" t="n">
        <v>22</v>
      </c>
      <c r="J292" t="n">
        <v>91.40000000000001</v>
      </c>
      <c r="K292" t="n">
        <v>37.55</v>
      </c>
      <c r="L292" t="n">
        <v>2.25</v>
      </c>
      <c r="M292" t="n">
        <v>20</v>
      </c>
      <c r="N292" t="n">
        <v>11.6</v>
      </c>
      <c r="O292" t="n">
        <v>11506.78</v>
      </c>
      <c r="P292" t="n">
        <v>66.01000000000001</v>
      </c>
      <c r="Q292" t="n">
        <v>198.05</v>
      </c>
      <c r="R292" t="n">
        <v>40.26</v>
      </c>
      <c r="S292" t="n">
        <v>21.27</v>
      </c>
      <c r="T292" t="n">
        <v>6708.09</v>
      </c>
      <c r="U292" t="n">
        <v>0.53</v>
      </c>
      <c r="V292" t="n">
        <v>0.73</v>
      </c>
      <c r="W292" t="n">
        <v>0.14</v>
      </c>
      <c r="X292" t="n">
        <v>0.42</v>
      </c>
      <c r="Y292" t="n">
        <v>1</v>
      </c>
      <c r="Z292" t="n">
        <v>10</v>
      </c>
    </row>
    <row r="293">
      <c r="A293" t="n">
        <v>6</v>
      </c>
      <c r="B293" t="n">
        <v>40</v>
      </c>
      <c r="C293" t="inlineStr">
        <is>
          <t xml:space="preserve">CONCLUIDO	</t>
        </is>
      </c>
      <c r="D293" t="n">
        <v>9.479699999999999</v>
      </c>
      <c r="E293" t="n">
        <v>10.55</v>
      </c>
      <c r="F293" t="n">
        <v>8.23</v>
      </c>
      <c r="G293" t="n">
        <v>24.69</v>
      </c>
      <c r="H293" t="n">
        <v>0.48</v>
      </c>
      <c r="I293" t="n">
        <v>20</v>
      </c>
      <c r="J293" t="n">
        <v>91.70999999999999</v>
      </c>
      <c r="K293" t="n">
        <v>37.55</v>
      </c>
      <c r="L293" t="n">
        <v>2.5</v>
      </c>
      <c r="M293" t="n">
        <v>18</v>
      </c>
      <c r="N293" t="n">
        <v>11.66</v>
      </c>
      <c r="O293" t="n">
        <v>11544.61</v>
      </c>
      <c r="P293" t="n">
        <v>65.42</v>
      </c>
      <c r="Q293" t="n">
        <v>198.06</v>
      </c>
      <c r="R293" t="n">
        <v>38.96</v>
      </c>
      <c r="S293" t="n">
        <v>21.27</v>
      </c>
      <c r="T293" t="n">
        <v>6068.08</v>
      </c>
      <c r="U293" t="n">
        <v>0.55</v>
      </c>
      <c r="V293" t="n">
        <v>0.74</v>
      </c>
      <c r="W293" t="n">
        <v>0.14</v>
      </c>
      <c r="X293" t="n">
        <v>0.38</v>
      </c>
      <c r="Y293" t="n">
        <v>1</v>
      </c>
      <c r="Z293" t="n">
        <v>10</v>
      </c>
    </row>
    <row r="294">
      <c r="A294" t="n">
        <v>7</v>
      </c>
      <c r="B294" t="n">
        <v>40</v>
      </c>
      <c r="C294" t="inlineStr">
        <is>
          <t xml:space="preserve">CONCLUIDO	</t>
        </is>
      </c>
      <c r="D294" t="n">
        <v>9.5875</v>
      </c>
      <c r="E294" t="n">
        <v>10.43</v>
      </c>
      <c r="F294" t="n">
        <v>8.15</v>
      </c>
      <c r="G294" t="n">
        <v>27.17</v>
      </c>
      <c r="H294" t="n">
        <v>0.52</v>
      </c>
      <c r="I294" t="n">
        <v>18</v>
      </c>
      <c r="J294" t="n">
        <v>92.02</v>
      </c>
      <c r="K294" t="n">
        <v>37.55</v>
      </c>
      <c r="L294" t="n">
        <v>2.75</v>
      </c>
      <c r="M294" t="n">
        <v>16</v>
      </c>
      <c r="N294" t="n">
        <v>11.71</v>
      </c>
      <c r="O294" t="n">
        <v>11582.46</v>
      </c>
      <c r="P294" t="n">
        <v>64.34</v>
      </c>
      <c r="Q294" t="n">
        <v>198.08</v>
      </c>
      <c r="R294" t="n">
        <v>36.67</v>
      </c>
      <c r="S294" t="n">
        <v>21.27</v>
      </c>
      <c r="T294" t="n">
        <v>4931.09</v>
      </c>
      <c r="U294" t="n">
        <v>0.58</v>
      </c>
      <c r="V294" t="n">
        <v>0.75</v>
      </c>
      <c r="W294" t="n">
        <v>0.13</v>
      </c>
      <c r="X294" t="n">
        <v>0.3</v>
      </c>
      <c r="Y294" t="n">
        <v>1</v>
      </c>
      <c r="Z294" t="n">
        <v>10</v>
      </c>
    </row>
    <row r="295">
      <c r="A295" t="n">
        <v>8</v>
      </c>
      <c r="B295" t="n">
        <v>40</v>
      </c>
      <c r="C295" t="inlineStr">
        <is>
          <t xml:space="preserve">CONCLUIDO	</t>
        </is>
      </c>
      <c r="D295" t="n">
        <v>9.567299999999999</v>
      </c>
      <c r="E295" t="n">
        <v>10.45</v>
      </c>
      <c r="F295" t="n">
        <v>8.19</v>
      </c>
      <c r="G295" t="n">
        <v>28.91</v>
      </c>
      <c r="H295" t="n">
        <v>0.57</v>
      </c>
      <c r="I295" t="n">
        <v>17</v>
      </c>
      <c r="J295" t="n">
        <v>92.31999999999999</v>
      </c>
      <c r="K295" t="n">
        <v>37.55</v>
      </c>
      <c r="L295" t="n">
        <v>3</v>
      </c>
      <c r="M295" t="n">
        <v>15</v>
      </c>
      <c r="N295" t="n">
        <v>11.77</v>
      </c>
      <c r="O295" t="n">
        <v>11620.34</v>
      </c>
      <c r="P295" t="n">
        <v>64.25</v>
      </c>
      <c r="Q295" t="n">
        <v>198.12</v>
      </c>
      <c r="R295" t="n">
        <v>37.86</v>
      </c>
      <c r="S295" t="n">
        <v>21.27</v>
      </c>
      <c r="T295" t="n">
        <v>5533.99</v>
      </c>
      <c r="U295" t="n">
        <v>0.5600000000000001</v>
      </c>
      <c r="V295" t="n">
        <v>0.74</v>
      </c>
      <c r="W295" t="n">
        <v>0.13</v>
      </c>
      <c r="X295" t="n">
        <v>0.34</v>
      </c>
      <c r="Y295" t="n">
        <v>1</v>
      </c>
      <c r="Z295" t="n">
        <v>10</v>
      </c>
    </row>
    <row r="296">
      <c r="A296" t="n">
        <v>9</v>
      </c>
      <c r="B296" t="n">
        <v>40</v>
      </c>
      <c r="C296" t="inlineStr">
        <is>
          <t xml:space="preserve">CONCLUIDO	</t>
        </is>
      </c>
      <c r="D296" t="n">
        <v>9.651999999999999</v>
      </c>
      <c r="E296" t="n">
        <v>10.36</v>
      </c>
      <c r="F296" t="n">
        <v>8.140000000000001</v>
      </c>
      <c r="G296" t="n">
        <v>32.55</v>
      </c>
      <c r="H296" t="n">
        <v>0.62</v>
      </c>
      <c r="I296" t="n">
        <v>15</v>
      </c>
      <c r="J296" t="n">
        <v>92.63</v>
      </c>
      <c r="K296" t="n">
        <v>37.55</v>
      </c>
      <c r="L296" t="n">
        <v>3.25</v>
      </c>
      <c r="M296" t="n">
        <v>13</v>
      </c>
      <c r="N296" t="n">
        <v>11.83</v>
      </c>
      <c r="O296" t="n">
        <v>11658.24</v>
      </c>
      <c r="P296" t="n">
        <v>63.26</v>
      </c>
      <c r="Q296" t="n">
        <v>198.05</v>
      </c>
      <c r="R296" t="n">
        <v>36.11</v>
      </c>
      <c r="S296" t="n">
        <v>21.27</v>
      </c>
      <c r="T296" t="n">
        <v>4666.02</v>
      </c>
      <c r="U296" t="n">
        <v>0.59</v>
      </c>
      <c r="V296" t="n">
        <v>0.75</v>
      </c>
      <c r="W296" t="n">
        <v>0.13</v>
      </c>
      <c r="X296" t="n">
        <v>0.28</v>
      </c>
      <c r="Y296" t="n">
        <v>1</v>
      </c>
      <c r="Z296" t="n">
        <v>10</v>
      </c>
    </row>
    <row r="297">
      <c r="A297" t="n">
        <v>10</v>
      </c>
      <c r="B297" t="n">
        <v>40</v>
      </c>
      <c r="C297" t="inlineStr">
        <is>
          <t xml:space="preserve">CONCLUIDO	</t>
        </is>
      </c>
      <c r="D297" t="n">
        <v>9.6897</v>
      </c>
      <c r="E297" t="n">
        <v>10.32</v>
      </c>
      <c r="F297" t="n">
        <v>8.119999999999999</v>
      </c>
      <c r="G297" t="n">
        <v>34.78</v>
      </c>
      <c r="H297" t="n">
        <v>0.66</v>
      </c>
      <c r="I297" t="n">
        <v>14</v>
      </c>
      <c r="J297" t="n">
        <v>92.94</v>
      </c>
      <c r="K297" t="n">
        <v>37.55</v>
      </c>
      <c r="L297" t="n">
        <v>3.5</v>
      </c>
      <c r="M297" t="n">
        <v>12</v>
      </c>
      <c r="N297" t="n">
        <v>11.88</v>
      </c>
      <c r="O297" t="n">
        <v>11696.16</v>
      </c>
      <c r="P297" t="n">
        <v>62.81</v>
      </c>
      <c r="Q297" t="n">
        <v>198.06</v>
      </c>
      <c r="R297" t="n">
        <v>35.47</v>
      </c>
      <c r="S297" t="n">
        <v>21.27</v>
      </c>
      <c r="T297" t="n">
        <v>4354.63</v>
      </c>
      <c r="U297" t="n">
        <v>0.6</v>
      </c>
      <c r="V297" t="n">
        <v>0.75</v>
      </c>
      <c r="W297" t="n">
        <v>0.13</v>
      </c>
      <c r="X297" t="n">
        <v>0.26</v>
      </c>
      <c r="Y297" t="n">
        <v>1</v>
      </c>
      <c r="Z297" t="n">
        <v>10</v>
      </c>
    </row>
    <row r="298">
      <c r="A298" t="n">
        <v>11</v>
      </c>
      <c r="B298" t="n">
        <v>40</v>
      </c>
      <c r="C298" t="inlineStr">
        <is>
          <t xml:space="preserve">CONCLUIDO	</t>
        </is>
      </c>
      <c r="D298" t="n">
        <v>9.736599999999999</v>
      </c>
      <c r="E298" t="n">
        <v>10.27</v>
      </c>
      <c r="F298" t="n">
        <v>8.09</v>
      </c>
      <c r="G298" t="n">
        <v>37.32</v>
      </c>
      <c r="H298" t="n">
        <v>0.71</v>
      </c>
      <c r="I298" t="n">
        <v>13</v>
      </c>
      <c r="J298" t="n">
        <v>93.23999999999999</v>
      </c>
      <c r="K298" t="n">
        <v>37.55</v>
      </c>
      <c r="L298" t="n">
        <v>3.75</v>
      </c>
      <c r="M298" t="n">
        <v>11</v>
      </c>
      <c r="N298" t="n">
        <v>11.94</v>
      </c>
      <c r="O298" t="n">
        <v>11734.1</v>
      </c>
      <c r="P298" t="n">
        <v>62.06</v>
      </c>
      <c r="Q298" t="n">
        <v>198.05</v>
      </c>
      <c r="R298" t="n">
        <v>34.46</v>
      </c>
      <c r="S298" t="n">
        <v>21.27</v>
      </c>
      <c r="T298" t="n">
        <v>3855.46</v>
      </c>
      <c r="U298" t="n">
        <v>0.62</v>
      </c>
      <c r="V298" t="n">
        <v>0.75</v>
      </c>
      <c r="W298" t="n">
        <v>0.13</v>
      </c>
      <c r="X298" t="n">
        <v>0.23</v>
      </c>
      <c r="Y298" t="n">
        <v>1</v>
      </c>
      <c r="Z298" t="n">
        <v>10</v>
      </c>
    </row>
    <row r="299">
      <c r="A299" t="n">
        <v>12</v>
      </c>
      <c r="B299" t="n">
        <v>40</v>
      </c>
      <c r="C299" t="inlineStr">
        <is>
          <t xml:space="preserve">CONCLUIDO	</t>
        </is>
      </c>
      <c r="D299" t="n">
        <v>9.6829</v>
      </c>
      <c r="E299" t="n">
        <v>10.33</v>
      </c>
      <c r="F299" t="n">
        <v>8.140000000000001</v>
      </c>
      <c r="G299" t="n">
        <v>37.58</v>
      </c>
      <c r="H299" t="n">
        <v>0.75</v>
      </c>
      <c r="I299" t="n">
        <v>13</v>
      </c>
      <c r="J299" t="n">
        <v>93.55</v>
      </c>
      <c r="K299" t="n">
        <v>37.55</v>
      </c>
      <c r="L299" t="n">
        <v>4</v>
      </c>
      <c r="M299" t="n">
        <v>11</v>
      </c>
      <c r="N299" t="n">
        <v>12</v>
      </c>
      <c r="O299" t="n">
        <v>11772.07</v>
      </c>
      <c r="P299" t="n">
        <v>61.84</v>
      </c>
      <c r="Q299" t="n">
        <v>198.06</v>
      </c>
      <c r="R299" t="n">
        <v>36.63</v>
      </c>
      <c r="S299" t="n">
        <v>21.27</v>
      </c>
      <c r="T299" t="n">
        <v>4940.2</v>
      </c>
      <c r="U299" t="n">
        <v>0.58</v>
      </c>
      <c r="V299" t="n">
        <v>0.75</v>
      </c>
      <c r="W299" t="n">
        <v>0.13</v>
      </c>
      <c r="X299" t="n">
        <v>0.29</v>
      </c>
      <c r="Y299" t="n">
        <v>1</v>
      </c>
      <c r="Z299" t="n">
        <v>10</v>
      </c>
    </row>
    <row r="300">
      <c r="A300" t="n">
        <v>13</v>
      </c>
      <c r="B300" t="n">
        <v>40</v>
      </c>
      <c r="C300" t="inlineStr">
        <is>
          <t xml:space="preserve">CONCLUIDO	</t>
        </is>
      </c>
      <c r="D300" t="n">
        <v>9.752700000000001</v>
      </c>
      <c r="E300" t="n">
        <v>10.25</v>
      </c>
      <c r="F300" t="n">
        <v>8.09</v>
      </c>
      <c r="G300" t="n">
        <v>40.43</v>
      </c>
      <c r="H300" t="n">
        <v>0.8</v>
      </c>
      <c r="I300" t="n">
        <v>12</v>
      </c>
      <c r="J300" t="n">
        <v>93.86</v>
      </c>
      <c r="K300" t="n">
        <v>37.55</v>
      </c>
      <c r="L300" t="n">
        <v>4.25</v>
      </c>
      <c r="M300" t="n">
        <v>10</v>
      </c>
      <c r="N300" t="n">
        <v>12.06</v>
      </c>
      <c r="O300" t="n">
        <v>11810.06</v>
      </c>
      <c r="P300" t="n">
        <v>61.3</v>
      </c>
      <c r="Q300" t="n">
        <v>198.05</v>
      </c>
      <c r="R300" t="n">
        <v>34.61</v>
      </c>
      <c r="S300" t="n">
        <v>21.27</v>
      </c>
      <c r="T300" t="n">
        <v>3932.96</v>
      </c>
      <c r="U300" t="n">
        <v>0.61</v>
      </c>
      <c r="V300" t="n">
        <v>0.75</v>
      </c>
      <c r="W300" t="n">
        <v>0.13</v>
      </c>
      <c r="X300" t="n">
        <v>0.23</v>
      </c>
      <c r="Y300" t="n">
        <v>1</v>
      </c>
      <c r="Z300" t="n">
        <v>10</v>
      </c>
    </row>
    <row r="301">
      <c r="A301" t="n">
        <v>14</v>
      </c>
      <c r="B301" t="n">
        <v>40</v>
      </c>
      <c r="C301" t="inlineStr">
        <is>
          <t xml:space="preserve">CONCLUIDO	</t>
        </is>
      </c>
      <c r="D301" t="n">
        <v>9.801500000000001</v>
      </c>
      <c r="E301" t="n">
        <v>10.2</v>
      </c>
      <c r="F301" t="n">
        <v>8.050000000000001</v>
      </c>
      <c r="G301" t="n">
        <v>43.93</v>
      </c>
      <c r="H301" t="n">
        <v>0.84</v>
      </c>
      <c r="I301" t="n">
        <v>11</v>
      </c>
      <c r="J301" t="n">
        <v>94.17</v>
      </c>
      <c r="K301" t="n">
        <v>37.55</v>
      </c>
      <c r="L301" t="n">
        <v>4.5</v>
      </c>
      <c r="M301" t="n">
        <v>9</v>
      </c>
      <c r="N301" t="n">
        <v>12.12</v>
      </c>
      <c r="O301" t="n">
        <v>11848.08</v>
      </c>
      <c r="P301" t="n">
        <v>60.49</v>
      </c>
      <c r="Q301" t="n">
        <v>198.06</v>
      </c>
      <c r="R301" t="n">
        <v>33.54</v>
      </c>
      <c r="S301" t="n">
        <v>21.27</v>
      </c>
      <c r="T301" t="n">
        <v>3402.31</v>
      </c>
      <c r="U301" t="n">
        <v>0.63</v>
      </c>
      <c r="V301" t="n">
        <v>0.75</v>
      </c>
      <c r="W301" t="n">
        <v>0.13</v>
      </c>
      <c r="X301" t="n">
        <v>0.2</v>
      </c>
      <c r="Y301" t="n">
        <v>1</v>
      </c>
      <c r="Z301" t="n">
        <v>10</v>
      </c>
    </row>
    <row r="302">
      <c r="A302" t="n">
        <v>15</v>
      </c>
      <c r="B302" t="n">
        <v>40</v>
      </c>
      <c r="C302" t="inlineStr">
        <is>
          <t xml:space="preserve">CONCLUIDO	</t>
        </is>
      </c>
      <c r="D302" t="n">
        <v>9.7933</v>
      </c>
      <c r="E302" t="n">
        <v>10.21</v>
      </c>
      <c r="F302" t="n">
        <v>8.06</v>
      </c>
      <c r="G302" t="n">
        <v>43.98</v>
      </c>
      <c r="H302" t="n">
        <v>0.88</v>
      </c>
      <c r="I302" t="n">
        <v>11</v>
      </c>
      <c r="J302" t="n">
        <v>94.48</v>
      </c>
      <c r="K302" t="n">
        <v>37.55</v>
      </c>
      <c r="L302" t="n">
        <v>4.75</v>
      </c>
      <c r="M302" t="n">
        <v>9</v>
      </c>
      <c r="N302" t="n">
        <v>12.17</v>
      </c>
      <c r="O302" t="n">
        <v>11886.12</v>
      </c>
      <c r="P302" t="n">
        <v>60.08</v>
      </c>
      <c r="Q302" t="n">
        <v>198.05</v>
      </c>
      <c r="R302" t="n">
        <v>33.86</v>
      </c>
      <c r="S302" t="n">
        <v>21.27</v>
      </c>
      <c r="T302" t="n">
        <v>3563.35</v>
      </c>
      <c r="U302" t="n">
        <v>0.63</v>
      </c>
      <c r="V302" t="n">
        <v>0.75</v>
      </c>
      <c r="W302" t="n">
        <v>0.13</v>
      </c>
      <c r="X302" t="n">
        <v>0.21</v>
      </c>
      <c r="Y302" t="n">
        <v>1</v>
      </c>
      <c r="Z302" t="n">
        <v>10</v>
      </c>
    </row>
    <row r="303">
      <c r="A303" t="n">
        <v>16</v>
      </c>
      <c r="B303" t="n">
        <v>40</v>
      </c>
      <c r="C303" t="inlineStr">
        <is>
          <t xml:space="preserve">CONCLUIDO	</t>
        </is>
      </c>
      <c r="D303" t="n">
        <v>9.879300000000001</v>
      </c>
      <c r="E303" t="n">
        <v>10.12</v>
      </c>
      <c r="F303" t="n">
        <v>7.99</v>
      </c>
      <c r="G303" t="n">
        <v>47.96</v>
      </c>
      <c r="H303" t="n">
        <v>0.93</v>
      </c>
      <c r="I303" t="n">
        <v>10</v>
      </c>
      <c r="J303" t="n">
        <v>94.79000000000001</v>
      </c>
      <c r="K303" t="n">
        <v>37.55</v>
      </c>
      <c r="L303" t="n">
        <v>5</v>
      </c>
      <c r="M303" t="n">
        <v>8</v>
      </c>
      <c r="N303" t="n">
        <v>12.23</v>
      </c>
      <c r="O303" t="n">
        <v>11924.18</v>
      </c>
      <c r="P303" t="n">
        <v>59.39</v>
      </c>
      <c r="Q303" t="n">
        <v>198.09</v>
      </c>
      <c r="R303" t="n">
        <v>31.47</v>
      </c>
      <c r="S303" t="n">
        <v>21.27</v>
      </c>
      <c r="T303" t="n">
        <v>2374.51</v>
      </c>
      <c r="U303" t="n">
        <v>0.68</v>
      </c>
      <c r="V303" t="n">
        <v>0.76</v>
      </c>
      <c r="W303" t="n">
        <v>0.12</v>
      </c>
      <c r="X303" t="n">
        <v>0.14</v>
      </c>
      <c r="Y303" t="n">
        <v>1</v>
      </c>
      <c r="Z303" t="n">
        <v>10</v>
      </c>
    </row>
    <row r="304">
      <c r="A304" t="n">
        <v>17</v>
      </c>
      <c r="B304" t="n">
        <v>40</v>
      </c>
      <c r="C304" t="inlineStr">
        <is>
          <t xml:space="preserve">CONCLUIDO	</t>
        </is>
      </c>
      <c r="D304" t="n">
        <v>9.8668</v>
      </c>
      <c r="E304" t="n">
        <v>10.14</v>
      </c>
      <c r="F304" t="n">
        <v>8.029999999999999</v>
      </c>
      <c r="G304" t="n">
        <v>53.5</v>
      </c>
      <c r="H304" t="n">
        <v>0.97</v>
      </c>
      <c r="I304" t="n">
        <v>9</v>
      </c>
      <c r="J304" t="n">
        <v>95.09</v>
      </c>
      <c r="K304" t="n">
        <v>37.55</v>
      </c>
      <c r="L304" t="n">
        <v>5.25</v>
      </c>
      <c r="M304" t="n">
        <v>7</v>
      </c>
      <c r="N304" t="n">
        <v>12.29</v>
      </c>
      <c r="O304" t="n">
        <v>11962.27</v>
      </c>
      <c r="P304" t="n">
        <v>58.66</v>
      </c>
      <c r="Q304" t="n">
        <v>198.05</v>
      </c>
      <c r="R304" t="n">
        <v>32.76</v>
      </c>
      <c r="S304" t="n">
        <v>21.27</v>
      </c>
      <c r="T304" t="n">
        <v>3022.17</v>
      </c>
      <c r="U304" t="n">
        <v>0.65</v>
      </c>
      <c r="V304" t="n">
        <v>0.76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18</v>
      </c>
      <c r="B305" t="n">
        <v>40</v>
      </c>
      <c r="C305" t="inlineStr">
        <is>
          <t xml:space="preserve">CONCLUIDO	</t>
        </is>
      </c>
      <c r="D305" t="n">
        <v>9.873799999999999</v>
      </c>
      <c r="E305" t="n">
        <v>10.13</v>
      </c>
      <c r="F305" t="n">
        <v>8.02</v>
      </c>
      <c r="G305" t="n">
        <v>53.45</v>
      </c>
      <c r="H305" t="n">
        <v>1.01</v>
      </c>
      <c r="I305" t="n">
        <v>9</v>
      </c>
      <c r="J305" t="n">
        <v>95.40000000000001</v>
      </c>
      <c r="K305" t="n">
        <v>37.55</v>
      </c>
      <c r="L305" t="n">
        <v>5.5</v>
      </c>
      <c r="M305" t="n">
        <v>7</v>
      </c>
      <c r="N305" t="n">
        <v>12.35</v>
      </c>
      <c r="O305" t="n">
        <v>12000.38</v>
      </c>
      <c r="P305" t="n">
        <v>58.55</v>
      </c>
      <c r="Q305" t="n">
        <v>198.05</v>
      </c>
      <c r="R305" t="n">
        <v>32.42</v>
      </c>
      <c r="S305" t="n">
        <v>21.27</v>
      </c>
      <c r="T305" t="n">
        <v>2852.75</v>
      </c>
      <c r="U305" t="n">
        <v>0.66</v>
      </c>
      <c r="V305" t="n">
        <v>0.76</v>
      </c>
      <c r="W305" t="n">
        <v>0.12</v>
      </c>
      <c r="X305" t="n">
        <v>0.16</v>
      </c>
      <c r="Y305" t="n">
        <v>1</v>
      </c>
      <c r="Z305" t="n">
        <v>10</v>
      </c>
    </row>
    <row r="306">
      <c r="A306" t="n">
        <v>19</v>
      </c>
      <c r="B306" t="n">
        <v>40</v>
      </c>
      <c r="C306" t="inlineStr">
        <is>
          <t xml:space="preserve">CONCLUIDO	</t>
        </is>
      </c>
      <c r="D306" t="n">
        <v>9.877599999999999</v>
      </c>
      <c r="E306" t="n">
        <v>10.12</v>
      </c>
      <c r="F306" t="n">
        <v>8.01</v>
      </c>
      <c r="G306" t="n">
        <v>53.43</v>
      </c>
      <c r="H306" t="n">
        <v>1.06</v>
      </c>
      <c r="I306" t="n">
        <v>9</v>
      </c>
      <c r="J306" t="n">
        <v>95.70999999999999</v>
      </c>
      <c r="K306" t="n">
        <v>37.55</v>
      </c>
      <c r="L306" t="n">
        <v>5.75</v>
      </c>
      <c r="M306" t="n">
        <v>7</v>
      </c>
      <c r="N306" t="n">
        <v>12.41</v>
      </c>
      <c r="O306" t="n">
        <v>12038.51</v>
      </c>
      <c r="P306" t="n">
        <v>57.82</v>
      </c>
      <c r="Q306" t="n">
        <v>198.05</v>
      </c>
      <c r="R306" t="n">
        <v>32.24</v>
      </c>
      <c r="S306" t="n">
        <v>21.27</v>
      </c>
      <c r="T306" t="n">
        <v>2763.36</v>
      </c>
      <c r="U306" t="n">
        <v>0.66</v>
      </c>
      <c r="V306" t="n">
        <v>0.76</v>
      </c>
      <c r="W306" t="n">
        <v>0.12</v>
      </c>
      <c r="X306" t="n">
        <v>0.16</v>
      </c>
      <c r="Y306" t="n">
        <v>1</v>
      </c>
      <c r="Z306" t="n">
        <v>10</v>
      </c>
    </row>
    <row r="307">
      <c r="A307" t="n">
        <v>20</v>
      </c>
      <c r="B307" t="n">
        <v>40</v>
      </c>
      <c r="C307" t="inlineStr">
        <is>
          <t xml:space="preserve">CONCLUIDO	</t>
        </is>
      </c>
      <c r="D307" t="n">
        <v>9.948600000000001</v>
      </c>
      <c r="E307" t="n">
        <v>10.05</v>
      </c>
      <c r="F307" t="n">
        <v>7.96</v>
      </c>
      <c r="G307" t="n">
        <v>59.7</v>
      </c>
      <c r="H307" t="n">
        <v>1.1</v>
      </c>
      <c r="I307" t="n">
        <v>8</v>
      </c>
      <c r="J307" t="n">
        <v>96.02</v>
      </c>
      <c r="K307" t="n">
        <v>37.55</v>
      </c>
      <c r="L307" t="n">
        <v>6</v>
      </c>
      <c r="M307" t="n">
        <v>6</v>
      </c>
      <c r="N307" t="n">
        <v>12.47</v>
      </c>
      <c r="O307" t="n">
        <v>12076.67</v>
      </c>
      <c r="P307" t="n">
        <v>56.97</v>
      </c>
      <c r="Q307" t="n">
        <v>198.05</v>
      </c>
      <c r="R307" t="n">
        <v>30.53</v>
      </c>
      <c r="S307" t="n">
        <v>21.27</v>
      </c>
      <c r="T307" t="n">
        <v>1912.97</v>
      </c>
      <c r="U307" t="n">
        <v>0.7</v>
      </c>
      <c r="V307" t="n">
        <v>0.76</v>
      </c>
      <c r="W307" t="n">
        <v>0.12</v>
      </c>
      <c r="X307" t="n">
        <v>0.11</v>
      </c>
      <c r="Y307" t="n">
        <v>1</v>
      </c>
      <c r="Z307" t="n">
        <v>10</v>
      </c>
    </row>
    <row r="308">
      <c r="A308" t="n">
        <v>21</v>
      </c>
      <c r="B308" t="n">
        <v>40</v>
      </c>
      <c r="C308" t="inlineStr">
        <is>
          <t xml:space="preserve">CONCLUIDO	</t>
        </is>
      </c>
      <c r="D308" t="n">
        <v>9.9053</v>
      </c>
      <c r="E308" t="n">
        <v>10.1</v>
      </c>
      <c r="F308" t="n">
        <v>8</v>
      </c>
      <c r="G308" t="n">
        <v>60.03</v>
      </c>
      <c r="H308" t="n">
        <v>1.14</v>
      </c>
      <c r="I308" t="n">
        <v>8</v>
      </c>
      <c r="J308" t="n">
        <v>96.33</v>
      </c>
      <c r="K308" t="n">
        <v>37.55</v>
      </c>
      <c r="L308" t="n">
        <v>6.25</v>
      </c>
      <c r="M308" t="n">
        <v>6</v>
      </c>
      <c r="N308" t="n">
        <v>12.53</v>
      </c>
      <c r="O308" t="n">
        <v>12114.85</v>
      </c>
      <c r="P308" t="n">
        <v>56.85</v>
      </c>
      <c r="Q308" t="n">
        <v>198.05</v>
      </c>
      <c r="R308" t="n">
        <v>32.07</v>
      </c>
      <c r="S308" t="n">
        <v>21.27</v>
      </c>
      <c r="T308" t="n">
        <v>2681.5</v>
      </c>
      <c r="U308" t="n">
        <v>0.66</v>
      </c>
      <c r="V308" t="n">
        <v>0.76</v>
      </c>
      <c r="W308" t="n">
        <v>0.12</v>
      </c>
      <c r="X308" t="n">
        <v>0.15</v>
      </c>
      <c r="Y308" t="n">
        <v>1</v>
      </c>
      <c r="Z308" t="n">
        <v>10</v>
      </c>
    </row>
    <row r="309">
      <c r="A309" t="n">
        <v>22</v>
      </c>
      <c r="B309" t="n">
        <v>40</v>
      </c>
      <c r="C309" t="inlineStr">
        <is>
          <t xml:space="preserve">CONCLUIDO	</t>
        </is>
      </c>
      <c r="D309" t="n">
        <v>9.903700000000001</v>
      </c>
      <c r="E309" t="n">
        <v>10.1</v>
      </c>
      <c r="F309" t="n">
        <v>8.01</v>
      </c>
      <c r="G309" t="n">
        <v>60.05</v>
      </c>
      <c r="H309" t="n">
        <v>1.18</v>
      </c>
      <c r="I309" t="n">
        <v>8</v>
      </c>
      <c r="J309" t="n">
        <v>96.64</v>
      </c>
      <c r="K309" t="n">
        <v>37.55</v>
      </c>
      <c r="L309" t="n">
        <v>6.5</v>
      </c>
      <c r="M309" t="n">
        <v>6</v>
      </c>
      <c r="N309" t="n">
        <v>12.59</v>
      </c>
      <c r="O309" t="n">
        <v>12153.06</v>
      </c>
      <c r="P309" t="n">
        <v>56.06</v>
      </c>
      <c r="Q309" t="n">
        <v>198.05</v>
      </c>
      <c r="R309" t="n">
        <v>32.11</v>
      </c>
      <c r="S309" t="n">
        <v>21.27</v>
      </c>
      <c r="T309" t="n">
        <v>2703.62</v>
      </c>
      <c r="U309" t="n">
        <v>0.66</v>
      </c>
      <c r="V309" t="n">
        <v>0.76</v>
      </c>
      <c r="W309" t="n">
        <v>0.12</v>
      </c>
      <c r="X309" t="n">
        <v>0.15</v>
      </c>
      <c r="Y309" t="n">
        <v>1</v>
      </c>
      <c r="Z309" t="n">
        <v>10</v>
      </c>
    </row>
    <row r="310">
      <c r="A310" t="n">
        <v>23</v>
      </c>
      <c r="B310" t="n">
        <v>40</v>
      </c>
      <c r="C310" t="inlineStr">
        <is>
          <t xml:space="preserve">CONCLUIDO	</t>
        </is>
      </c>
      <c r="D310" t="n">
        <v>9.9574</v>
      </c>
      <c r="E310" t="n">
        <v>10.04</v>
      </c>
      <c r="F310" t="n">
        <v>7.97</v>
      </c>
      <c r="G310" t="n">
        <v>68.31999999999999</v>
      </c>
      <c r="H310" t="n">
        <v>1.22</v>
      </c>
      <c r="I310" t="n">
        <v>7</v>
      </c>
      <c r="J310" t="n">
        <v>96.95</v>
      </c>
      <c r="K310" t="n">
        <v>37.55</v>
      </c>
      <c r="L310" t="n">
        <v>6.75</v>
      </c>
      <c r="M310" t="n">
        <v>5</v>
      </c>
      <c r="N310" t="n">
        <v>12.65</v>
      </c>
      <c r="O310" t="n">
        <v>12191.28</v>
      </c>
      <c r="P310" t="n">
        <v>55.26</v>
      </c>
      <c r="Q310" t="n">
        <v>198.05</v>
      </c>
      <c r="R310" t="n">
        <v>30.91</v>
      </c>
      <c r="S310" t="n">
        <v>21.27</v>
      </c>
      <c r="T310" t="n">
        <v>2107.58</v>
      </c>
      <c r="U310" t="n">
        <v>0.6899999999999999</v>
      </c>
      <c r="V310" t="n">
        <v>0.76</v>
      </c>
      <c r="W310" t="n">
        <v>0.12</v>
      </c>
      <c r="X310" t="n">
        <v>0.12</v>
      </c>
      <c r="Y310" t="n">
        <v>1</v>
      </c>
      <c r="Z310" t="n">
        <v>10</v>
      </c>
    </row>
    <row r="311">
      <c r="A311" t="n">
        <v>24</v>
      </c>
      <c r="B311" t="n">
        <v>40</v>
      </c>
      <c r="C311" t="inlineStr">
        <is>
          <t xml:space="preserve">CONCLUIDO	</t>
        </is>
      </c>
      <c r="D311" t="n">
        <v>9.949999999999999</v>
      </c>
      <c r="E311" t="n">
        <v>10.05</v>
      </c>
      <c r="F311" t="n">
        <v>7.98</v>
      </c>
      <c r="G311" t="n">
        <v>68.38</v>
      </c>
      <c r="H311" t="n">
        <v>1.27</v>
      </c>
      <c r="I311" t="n">
        <v>7</v>
      </c>
      <c r="J311" t="n">
        <v>97.26000000000001</v>
      </c>
      <c r="K311" t="n">
        <v>37.55</v>
      </c>
      <c r="L311" t="n">
        <v>7</v>
      </c>
      <c r="M311" t="n">
        <v>5</v>
      </c>
      <c r="N311" t="n">
        <v>12.71</v>
      </c>
      <c r="O311" t="n">
        <v>12229.54</v>
      </c>
      <c r="P311" t="n">
        <v>55.05</v>
      </c>
      <c r="Q311" t="n">
        <v>198.05</v>
      </c>
      <c r="R311" t="n">
        <v>31.29</v>
      </c>
      <c r="S311" t="n">
        <v>21.27</v>
      </c>
      <c r="T311" t="n">
        <v>2299.82</v>
      </c>
      <c r="U311" t="n">
        <v>0.68</v>
      </c>
      <c r="V311" t="n">
        <v>0.76</v>
      </c>
      <c r="W311" t="n">
        <v>0.12</v>
      </c>
      <c r="X311" t="n">
        <v>0.13</v>
      </c>
      <c r="Y311" t="n">
        <v>1</v>
      </c>
      <c r="Z311" t="n">
        <v>10</v>
      </c>
    </row>
    <row r="312">
      <c r="A312" t="n">
        <v>25</v>
      </c>
      <c r="B312" t="n">
        <v>40</v>
      </c>
      <c r="C312" t="inlineStr">
        <is>
          <t xml:space="preserve">CONCLUIDO	</t>
        </is>
      </c>
      <c r="D312" t="n">
        <v>9.9497</v>
      </c>
      <c r="E312" t="n">
        <v>10.05</v>
      </c>
      <c r="F312" t="n">
        <v>7.98</v>
      </c>
      <c r="G312" t="n">
        <v>68.39</v>
      </c>
      <c r="H312" t="n">
        <v>1.31</v>
      </c>
      <c r="I312" t="n">
        <v>7</v>
      </c>
      <c r="J312" t="n">
        <v>97.56999999999999</v>
      </c>
      <c r="K312" t="n">
        <v>37.55</v>
      </c>
      <c r="L312" t="n">
        <v>7.25</v>
      </c>
      <c r="M312" t="n">
        <v>4</v>
      </c>
      <c r="N312" t="n">
        <v>12.77</v>
      </c>
      <c r="O312" t="n">
        <v>12267.81</v>
      </c>
      <c r="P312" t="n">
        <v>54.58</v>
      </c>
      <c r="Q312" t="n">
        <v>198.05</v>
      </c>
      <c r="R312" t="n">
        <v>31.16</v>
      </c>
      <c r="S312" t="n">
        <v>21.27</v>
      </c>
      <c r="T312" t="n">
        <v>2232.46</v>
      </c>
      <c r="U312" t="n">
        <v>0.68</v>
      </c>
      <c r="V312" t="n">
        <v>0.76</v>
      </c>
      <c r="W312" t="n">
        <v>0.12</v>
      </c>
      <c r="X312" t="n">
        <v>0.13</v>
      </c>
      <c r="Y312" t="n">
        <v>1</v>
      </c>
      <c r="Z312" t="n">
        <v>10</v>
      </c>
    </row>
    <row r="313">
      <c r="A313" t="n">
        <v>26</v>
      </c>
      <c r="B313" t="n">
        <v>40</v>
      </c>
      <c r="C313" t="inlineStr">
        <is>
          <t xml:space="preserve">CONCLUIDO	</t>
        </is>
      </c>
      <c r="D313" t="n">
        <v>9.934900000000001</v>
      </c>
      <c r="E313" t="n">
        <v>10.07</v>
      </c>
      <c r="F313" t="n">
        <v>7.99</v>
      </c>
      <c r="G313" t="n">
        <v>68.51000000000001</v>
      </c>
      <c r="H313" t="n">
        <v>1.35</v>
      </c>
      <c r="I313" t="n">
        <v>7</v>
      </c>
      <c r="J313" t="n">
        <v>97.88</v>
      </c>
      <c r="K313" t="n">
        <v>37.55</v>
      </c>
      <c r="L313" t="n">
        <v>7.5</v>
      </c>
      <c r="M313" t="n">
        <v>2</v>
      </c>
      <c r="N313" t="n">
        <v>12.83</v>
      </c>
      <c r="O313" t="n">
        <v>12306.12</v>
      </c>
      <c r="P313" t="n">
        <v>54.19</v>
      </c>
      <c r="Q313" t="n">
        <v>198.05</v>
      </c>
      <c r="R313" t="n">
        <v>31.56</v>
      </c>
      <c r="S313" t="n">
        <v>21.27</v>
      </c>
      <c r="T313" t="n">
        <v>2432.23</v>
      </c>
      <c r="U313" t="n">
        <v>0.67</v>
      </c>
      <c r="V313" t="n">
        <v>0.76</v>
      </c>
      <c r="W313" t="n">
        <v>0.12</v>
      </c>
      <c r="X313" t="n">
        <v>0.14</v>
      </c>
      <c r="Y313" t="n">
        <v>1</v>
      </c>
      <c r="Z313" t="n">
        <v>10</v>
      </c>
    </row>
    <row r="314">
      <c r="A314" t="n">
        <v>27</v>
      </c>
      <c r="B314" t="n">
        <v>40</v>
      </c>
      <c r="C314" t="inlineStr">
        <is>
          <t xml:space="preserve">CONCLUIDO	</t>
        </is>
      </c>
      <c r="D314" t="n">
        <v>9.939299999999999</v>
      </c>
      <c r="E314" t="n">
        <v>10.06</v>
      </c>
      <c r="F314" t="n">
        <v>7.99</v>
      </c>
      <c r="G314" t="n">
        <v>68.48</v>
      </c>
      <c r="H314" t="n">
        <v>1.39</v>
      </c>
      <c r="I314" t="n">
        <v>7</v>
      </c>
      <c r="J314" t="n">
        <v>98.19</v>
      </c>
      <c r="K314" t="n">
        <v>37.55</v>
      </c>
      <c r="L314" t="n">
        <v>7.75</v>
      </c>
      <c r="M314" t="n">
        <v>2</v>
      </c>
      <c r="N314" t="n">
        <v>12.89</v>
      </c>
      <c r="O314" t="n">
        <v>12344.44</v>
      </c>
      <c r="P314" t="n">
        <v>53.85</v>
      </c>
      <c r="Q314" t="n">
        <v>198.05</v>
      </c>
      <c r="R314" t="n">
        <v>31.41</v>
      </c>
      <c r="S314" t="n">
        <v>21.27</v>
      </c>
      <c r="T314" t="n">
        <v>2357.78</v>
      </c>
      <c r="U314" t="n">
        <v>0.68</v>
      </c>
      <c r="V314" t="n">
        <v>0.76</v>
      </c>
      <c r="W314" t="n">
        <v>0.12</v>
      </c>
      <c r="X314" t="n">
        <v>0.14</v>
      </c>
      <c r="Y314" t="n">
        <v>1</v>
      </c>
      <c r="Z314" t="n">
        <v>10</v>
      </c>
    </row>
    <row r="315">
      <c r="A315" t="n">
        <v>28</v>
      </c>
      <c r="B315" t="n">
        <v>40</v>
      </c>
      <c r="C315" t="inlineStr">
        <is>
          <t xml:space="preserve">CONCLUIDO	</t>
        </is>
      </c>
      <c r="D315" t="n">
        <v>9.9245</v>
      </c>
      <c r="E315" t="n">
        <v>10.08</v>
      </c>
      <c r="F315" t="n">
        <v>8</v>
      </c>
      <c r="G315" t="n">
        <v>68.59999999999999</v>
      </c>
      <c r="H315" t="n">
        <v>1.43</v>
      </c>
      <c r="I315" t="n">
        <v>7</v>
      </c>
      <c r="J315" t="n">
        <v>98.5</v>
      </c>
      <c r="K315" t="n">
        <v>37.55</v>
      </c>
      <c r="L315" t="n">
        <v>8</v>
      </c>
      <c r="M315" t="n">
        <v>2</v>
      </c>
      <c r="N315" t="n">
        <v>12.95</v>
      </c>
      <c r="O315" t="n">
        <v>12382.79</v>
      </c>
      <c r="P315" t="n">
        <v>53.75</v>
      </c>
      <c r="Q315" t="n">
        <v>198.05</v>
      </c>
      <c r="R315" t="n">
        <v>31.98</v>
      </c>
      <c r="S315" t="n">
        <v>21.27</v>
      </c>
      <c r="T315" t="n">
        <v>2642.56</v>
      </c>
      <c r="U315" t="n">
        <v>0.67</v>
      </c>
      <c r="V315" t="n">
        <v>0.76</v>
      </c>
      <c r="W315" t="n">
        <v>0.12</v>
      </c>
      <c r="X315" t="n">
        <v>0.15</v>
      </c>
      <c r="Y315" t="n">
        <v>1</v>
      </c>
      <c r="Z315" t="n">
        <v>10</v>
      </c>
    </row>
    <row r="316">
      <c r="A316" t="n">
        <v>29</v>
      </c>
      <c r="B316" t="n">
        <v>40</v>
      </c>
      <c r="C316" t="inlineStr">
        <is>
          <t xml:space="preserve">CONCLUIDO	</t>
        </is>
      </c>
      <c r="D316" t="n">
        <v>9.9762</v>
      </c>
      <c r="E316" t="n">
        <v>10.02</v>
      </c>
      <c r="F316" t="n">
        <v>7.97</v>
      </c>
      <c r="G316" t="n">
        <v>79.70999999999999</v>
      </c>
      <c r="H316" t="n">
        <v>1.47</v>
      </c>
      <c r="I316" t="n">
        <v>6</v>
      </c>
      <c r="J316" t="n">
        <v>98.81999999999999</v>
      </c>
      <c r="K316" t="n">
        <v>37.55</v>
      </c>
      <c r="L316" t="n">
        <v>8.25</v>
      </c>
      <c r="M316" t="n">
        <v>0</v>
      </c>
      <c r="N316" t="n">
        <v>13.01</v>
      </c>
      <c r="O316" t="n">
        <v>12421.16</v>
      </c>
      <c r="P316" t="n">
        <v>53.59</v>
      </c>
      <c r="Q316" t="n">
        <v>198.06</v>
      </c>
      <c r="R316" t="n">
        <v>30.77</v>
      </c>
      <c r="S316" t="n">
        <v>21.27</v>
      </c>
      <c r="T316" t="n">
        <v>2042.19</v>
      </c>
      <c r="U316" t="n">
        <v>0.6899999999999999</v>
      </c>
      <c r="V316" t="n">
        <v>0.76</v>
      </c>
      <c r="W316" t="n">
        <v>0.12</v>
      </c>
      <c r="X316" t="n">
        <v>0.12</v>
      </c>
      <c r="Y316" t="n">
        <v>1</v>
      </c>
      <c r="Z316" t="n">
        <v>10</v>
      </c>
    </row>
    <row r="317">
      <c r="A317" t="n">
        <v>0</v>
      </c>
      <c r="B317" t="n">
        <v>125</v>
      </c>
      <c r="C317" t="inlineStr">
        <is>
          <t xml:space="preserve">CONCLUIDO	</t>
        </is>
      </c>
      <c r="D317" t="n">
        <v>5.3586</v>
      </c>
      <c r="E317" t="n">
        <v>18.66</v>
      </c>
      <c r="F317" t="n">
        <v>10.29</v>
      </c>
      <c r="G317" t="n">
        <v>5.19</v>
      </c>
      <c r="H317" t="n">
        <v>0.07000000000000001</v>
      </c>
      <c r="I317" t="n">
        <v>119</v>
      </c>
      <c r="J317" t="n">
        <v>242.64</v>
      </c>
      <c r="K317" t="n">
        <v>58.47</v>
      </c>
      <c r="L317" t="n">
        <v>1</v>
      </c>
      <c r="M317" t="n">
        <v>117</v>
      </c>
      <c r="N317" t="n">
        <v>58.17</v>
      </c>
      <c r="O317" t="n">
        <v>30160.1</v>
      </c>
      <c r="P317" t="n">
        <v>164.34</v>
      </c>
      <c r="Q317" t="n">
        <v>198.17</v>
      </c>
      <c r="R317" t="n">
        <v>103.28</v>
      </c>
      <c r="S317" t="n">
        <v>21.27</v>
      </c>
      <c r="T317" t="n">
        <v>37734.17</v>
      </c>
      <c r="U317" t="n">
        <v>0.21</v>
      </c>
      <c r="V317" t="n">
        <v>0.59</v>
      </c>
      <c r="W317" t="n">
        <v>0.3</v>
      </c>
      <c r="X317" t="n">
        <v>2.43</v>
      </c>
      <c r="Y317" t="n">
        <v>1</v>
      </c>
      <c r="Z317" t="n">
        <v>10</v>
      </c>
    </row>
    <row r="318">
      <c r="A318" t="n">
        <v>1</v>
      </c>
      <c r="B318" t="n">
        <v>125</v>
      </c>
      <c r="C318" t="inlineStr">
        <is>
          <t xml:space="preserve">CONCLUIDO	</t>
        </is>
      </c>
      <c r="D318" t="n">
        <v>5.9934</v>
      </c>
      <c r="E318" t="n">
        <v>16.68</v>
      </c>
      <c r="F318" t="n">
        <v>9.68</v>
      </c>
      <c r="G318" t="n">
        <v>6.45</v>
      </c>
      <c r="H318" t="n">
        <v>0.09</v>
      </c>
      <c r="I318" t="n">
        <v>90</v>
      </c>
      <c r="J318" t="n">
        <v>243.08</v>
      </c>
      <c r="K318" t="n">
        <v>58.47</v>
      </c>
      <c r="L318" t="n">
        <v>1.25</v>
      </c>
      <c r="M318" t="n">
        <v>88</v>
      </c>
      <c r="N318" t="n">
        <v>58.36</v>
      </c>
      <c r="O318" t="n">
        <v>30214.33</v>
      </c>
      <c r="P318" t="n">
        <v>154.48</v>
      </c>
      <c r="Q318" t="n">
        <v>198.14</v>
      </c>
      <c r="R318" t="n">
        <v>84.31999999999999</v>
      </c>
      <c r="S318" t="n">
        <v>21.27</v>
      </c>
      <c r="T318" t="n">
        <v>28398.13</v>
      </c>
      <c r="U318" t="n">
        <v>0.25</v>
      </c>
      <c r="V318" t="n">
        <v>0.63</v>
      </c>
      <c r="W318" t="n">
        <v>0.25</v>
      </c>
      <c r="X318" t="n">
        <v>1.82</v>
      </c>
      <c r="Y318" t="n">
        <v>1</v>
      </c>
      <c r="Z318" t="n">
        <v>10</v>
      </c>
    </row>
    <row r="319">
      <c r="A319" t="n">
        <v>2</v>
      </c>
      <c r="B319" t="n">
        <v>125</v>
      </c>
      <c r="C319" t="inlineStr">
        <is>
          <t xml:space="preserve">CONCLUIDO	</t>
        </is>
      </c>
      <c r="D319" t="n">
        <v>6.4697</v>
      </c>
      <c r="E319" t="n">
        <v>15.46</v>
      </c>
      <c r="F319" t="n">
        <v>9.300000000000001</v>
      </c>
      <c r="G319" t="n">
        <v>7.75</v>
      </c>
      <c r="H319" t="n">
        <v>0.11</v>
      </c>
      <c r="I319" t="n">
        <v>72</v>
      </c>
      <c r="J319" t="n">
        <v>243.52</v>
      </c>
      <c r="K319" t="n">
        <v>58.47</v>
      </c>
      <c r="L319" t="n">
        <v>1.5</v>
      </c>
      <c r="M319" t="n">
        <v>70</v>
      </c>
      <c r="N319" t="n">
        <v>58.55</v>
      </c>
      <c r="O319" t="n">
        <v>30268.64</v>
      </c>
      <c r="P319" t="n">
        <v>148.3</v>
      </c>
      <c r="Q319" t="n">
        <v>198.11</v>
      </c>
      <c r="R319" t="n">
        <v>72.39</v>
      </c>
      <c r="S319" t="n">
        <v>21.27</v>
      </c>
      <c r="T319" t="n">
        <v>22524.15</v>
      </c>
      <c r="U319" t="n">
        <v>0.29</v>
      </c>
      <c r="V319" t="n">
        <v>0.65</v>
      </c>
      <c r="W319" t="n">
        <v>0.22</v>
      </c>
      <c r="X319" t="n">
        <v>1.44</v>
      </c>
      <c r="Y319" t="n">
        <v>1</v>
      </c>
      <c r="Z319" t="n">
        <v>10</v>
      </c>
    </row>
    <row r="320">
      <c r="A320" t="n">
        <v>3</v>
      </c>
      <c r="B320" t="n">
        <v>125</v>
      </c>
      <c r="C320" t="inlineStr">
        <is>
          <t xml:space="preserve">CONCLUIDO	</t>
        </is>
      </c>
      <c r="D320" t="n">
        <v>6.8355</v>
      </c>
      <c r="E320" t="n">
        <v>14.63</v>
      </c>
      <c r="F320" t="n">
        <v>9.039999999999999</v>
      </c>
      <c r="G320" t="n">
        <v>9.039999999999999</v>
      </c>
      <c r="H320" t="n">
        <v>0.13</v>
      </c>
      <c r="I320" t="n">
        <v>60</v>
      </c>
      <c r="J320" t="n">
        <v>243.96</v>
      </c>
      <c r="K320" t="n">
        <v>58.47</v>
      </c>
      <c r="L320" t="n">
        <v>1.75</v>
      </c>
      <c r="M320" t="n">
        <v>58</v>
      </c>
      <c r="N320" t="n">
        <v>58.74</v>
      </c>
      <c r="O320" t="n">
        <v>30323.01</v>
      </c>
      <c r="P320" t="n">
        <v>143.99</v>
      </c>
      <c r="Q320" t="n">
        <v>198.15</v>
      </c>
      <c r="R320" t="n">
        <v>64.3</v>
      </c>
      <c r="S320" t="n">
        <v>21.27</v>
      </c>
      <c r="T320" t="n">
        <v>18538.77</v>
      </c>
      <c r="U320" t="n">
        <v>0.33</v>
      </c>
      <c r="V320" t="n">
        <v>0.67</v>
      </c>
      <c r="W320" t="n">
        <v>0.2</v>
      </c>
      <c r="X320" t="n">
        <v>1.18</v>
      </c>
      <c r="Y320" t="n">
        <v>1</v>
      </c>
      <c r="Z320" t="n">
        <v>10</v>
      </c>
    </row>
    <row r="321">
      <c r="A321" t="n">
        <v>4</v>
      </c>
      <c r="B321" t="n">
        <v>125</v>
      </c>
      <c r="C321" t="inlineStr">
        <is>
          <t xml:space="preserve">CONCLUIDO	</t>
        </is>
      </c>
      <c r="D321" t="n">
        <v>7.0992</v>
      </c>
      <c r="E321" t="n">
        <v>14.09</v>
      </c>
      <c r="F321" t="n">
        <v>8.869999999999999</v>
      </c>
      <c r="G321" t="n">
        <v>10.24</v>
      </c>
      <c r="H321" t="n">
        <v>0.15</v>
      </c>
      <c r="I321" t="n">
        <v>52</v>
      </c>
      <c r="J321" t="n">
        <v>244.41</v>
      </c>
      <c r="K321" t="n">
        <v>58.47</v>
      </c>
      <c r="L321" t="n">
        <v>2</v>
      </c>
      <c r="M321" t="n">
        <v>50</v>
      </c>
      <c r="N321" t="n">
        <v>58.93</v>
      </c>
      <c r="O321" t="n">
        <v>30377.45</v>
      </c>
      <c r="P321" t="n">
        <v>141.29</v>
      </c>
      <c r="Q321" t="n">
        <v>198.08</v>
      </c>
      <c r="R321" t="n">
        <v>59.05</v>
      </c>
      <c r="S321" t="n">
        <v>21.27</v>
      </c>
      <c r="T321" t="n">
        <v>15951.73</v>
      </c>
      <c r="U321" t="n">
        <v>0.36</v>
      </c>
      <c r="V321" t="n">
        <v>0.68</v>
      </c>
      <c r="W321" t="n">
        <v>0.19</v>
      </c>
      <c r="X321" t="n">
        <v>1.02</v>
      </c>
      <c r="Y321" t="n">
        <v>1</v>
      </c>
      <c r="Z321" t="n">
        <v>10</v>
      </c>
    </row>
    <row r="322">
      <c r="A322" t="n">
        <v>5</v>
      </c>
      <c r="B322" t="n">
        <v>125</v>
      </c>
      <c r="C322" t="inlineStr">
        <is>
          <t xml:space="preserve">CONCLUIDO	</t>
        </is>
      </c>
      <c r="D322" t="n">
        <v>7.3062</v>
      </c>
      <c r="E322" t="n">
        <v>13.69</v>
      </c>
      <c r="F322" t="n">
        <v>8.76</v>
      </c>
      <c r="G322" t="n">
        <v>11.42</v>
      </c>
      <c r="H322" t="n">
        <v>0.16</v>
      </c>
      <c r="I322" t="n">
        <v>46</v>
      </c>
      <c r="J322" t="n">
        <v>244.85</v>
      </c>
      <c r="K322" t="n">
        <v>58.47</v>
      </c>
      <c r="L322" t="n">
        <v>2.25</v>
      </c>
      <c r="M322" t="n">
        <v>44</v>
      </c>
      <c r="N322" t="n">
        <v>59.12</v>
      </c>
      <c r="O322" t="n">
        <v>30431.96</v>
      </c>
      <c r="P322" t="n">
        <v>139.3</v>
      </c>
      <c r="Q322" t="n">
        <v>198.05</v>
      </c>
      <c r="R322" t="n">
        <v>55.3</v>
      </c>
      <c r="S322" t="n">
        <v>21.27</v>
      </c>
      <c r="T322" t="n">
        <v>14108.63</v>
      </c>
      <c r="U322" t="n">
        <v>0.38</v>
      </c>
      <c r="V322" t="n">
        <v>0.6899999999999999</v>
      </c>
      <c r="W322" t="n">
        <v>0.18</v>
      </c>
      <c r="X322" t="n">
        <v>0.9</v>
      </c>
      <c r="Y322" t="n">
        <v>1</v>
      </c>
      <c r="Z322" t="n">
        <v>10</v>
      </c>
    </row>
    <row r="323">
      <c r="A323" t="n">
        <v>6</v>
      </c>
      <c r="B323" t="n">
        <v>125</v>
      </c>
      <c r="C323" t="inlineStr">
        <is>
          <t xml:space="preserve">CONCLUIDO	</t>
        </is>
      </c>
      <c r="D323" t="n">
        <v>7.4984</v>
      </c>
      <c r="E323" t="n">
        <v>13.34</v>
      </c>
      <c r="F323" t="n">
        <v>8.640000000000001</v>
      </c>
      <c r="G323" t="n">
        <v>12.65</v>
      </c>
      <c r="H323" t="n">
        <v>0.18</v>
      </c>
      <c r="I323" t="n">
        <v>41</v>
      </c>
      <c r="J323" t="n">
        <v>245.29</v>
      </c>
      <c r="K323" t="n">
        <v>58.47</v>
      </c>
      <c r="L323" t="n">
        <v>2.5</v>
      </c>
      <c r="M323" t="n">
        <v>39</v>
      </c>
      <c r="N323" t="n">
        <v>59.32</v>
      </c>
      <c r="O323" t="n">
        <v>30486.54</v>
      </c>
      <c r="P323" t="n">
        <v>137.39</v>
      </c>
      <c r="Q323" t="n">
        <v>198.08</v>
      </c>
      <c r="R323" t="n">
        <v>51.78</v>
      </c>
      <c r="S323" t="n">
        <v>21.27</v>
      </c>
      <c r="T323" t="n">
        <v>12371.84</v>
      </c>
      <c r="U323" t="n">
        <v>0.41</v>
      </c>
      <c r="V323" t="n">
        <v>0.7</v>
      </c>
      <c r="W323" t="n">
        <v>0.17</v>
      </c>
      <c r="X323" t="n">
        <v>0.79</v>
      </c>
      <c r="Y323" t="n">
        <v>1</v>
      </c>
      <c r="Z323" t="n">
        <v>10</v>
      </c>
    </row>
    <row r="324">
      <c r="A324" t="n">
        <v>7</v>
      </c>
      <c r="B324" t="n">
        <v>125</v>
      </c>
      <c r="C324" t="inlineStr">
        <is>
          <t xml:space="preserve">CONCLUIDO	</t>
        </is>
      </c>
      <c r="D324" t="n">
        <v>7.7635</v>
      </c>
      <c r="E324" t="n">
        <v>12.88</v>
      </c>
      <c r="F324" t="n">
        <v>8.42</v>
      </c>
      <c r="G324" t="n">
        <v>14.04</v>
      </c>
      <c r="H324" t="n">
        <v>0.2</v>
      </c>
      <c r="I324" t="n">
        <v>36</v>
      </c>
      <c r="J324" t="n">
        <v>245.73</v>
      </c>
      <c r="K324" t="n">
        <v>58.47</v>
      </c>
      <c r="L324" t="n">
        <v>2.75</v>
      </c>
      <c r="M324" t="n">
        <v>34</v>
      </c>
      <c r="N324" t="n">
        <v>59.51</v>
      </c>
      <c r="O324" t="n">
        <v>30541.19</v>
      </c>
      <c r="P324" t="n">
        <v>133.74</v>
      </c>
      <c r="Q324" t="n">
        <v>198.05</v>
      </c>
      <c r="R324" t="n">
        <v>44.54</v>
      </c>
      <c r="S324" t="n">
        <v>21.27</v>
      </c>
      <c r="T324" t="n">
        <v>8779.209999999999</v>
      </c>
      <c r="U324" t="n">
        <v>0.48</v>
      </c>
      <c r="V324" t="n">
        <v>0.72</v>
      </c>
      <c r="W324" t="n">
        <v>0.16</v>
      </c>
      <c r="X324" t="n">
        <v>0.57</v>
      </c>
      <c r="Y324" t="n">
        <v>1</v>
      </c>
      <c r="Z324" t="n">
        <v>10</v>
      </c>
    </row>
    <row r="325">
      <c r="A325" t="n">
        <v>8</v>
      </c>
      <c r="B325" t="n">
        <v>125</v>
      </c>
      <c r="C325" t="inlineStr">
        <is>
          <t xml:space="preserve">CONCLUIDO	</t>
        </is>
      </c>
      <c r="D325" t="n">
        <v>7.7204</v>
      </c>
      <c r="E325" t="n">
        <v>12.95</v>
      </c>
      <c r="F325" t="n">
        <v>8.59</v>
      </c>
      <c r="G325" t="n">
        <v>15.16</v>
      </c>
      <c r="H325" t="n">
        <v>0.22</v>
      </c>
      <c r="I325" t="n">
        <v>34</v>
      </c>
      <c r="J325" t="n">
        <v>246.18</v>
      </c>
      <c r="K325" t="n">
        <v>58.47</v>
      </c>
      <c r="L325" t="n">
        <v>3</v>
      </c>
      <c r="M325" t="n">
        <v>32</v>
      </c>
      <c r="N325" t="n">
        <v>59.7</v>
      </c>
      <c r="O325" t="n">
        <v>30595.91</v>
      </c>
      <c r="P325" t="n">
        <v>136.38</v>
      </c>
      <c r="Q325" t="n">
        <v>198.07</v>
      </c>
      <c r="R325" t="n">
        <v>50.45</v>
      </c>
      <c r="S325" t="n">
        <v>21.27</v>
      </c>
      <c r="T325" t="n">
        <v>11742.92</v>
      </c>
      <c r="U325" t="n">
        <v>0.42</v>
      </c>
      <c r="V325" t="n">
        <v>0.71</v>
      </c>
      <c r="W325" t="n">
        <v>0.17</v>
      </c>
      <c r="X325" t="n">
        <v>0.74</v>
      </c>
      <c r="Y325" t="n">
        <v>1</v>
      </c>
      <c r="Z325" t="n">
        <v>10</v>
      </c>
    </row>
    <row r="326">
      <c r="A326" t="n">
        <v>9</v>
      </c>
      <c r="B326" t="n">
        <v>125</v>
      </c>
      <c r="C326" t="inlineStr">
        <is>
          <t xml:space="preserve">CONCLUIDO	</t>
        </is>
      </c>
      <c r="D326" t="n">
        <v>7.8682</v>
      </c>
      <c r="E326" t="n">
        <v>12.71</v>
      </c>
      <c r="F326" t="n">
        <v>8.49</v>
      </c>
      <c r="G326" t="n">
        <v>16.43</v>
      </c>
      <c r="H326" t="n">
        <v>0.23</v>
      </c>
      <c r="I326" t="n">
        <v>31</v>
      </c>
      <c r="J326" t="n">
        <v>246.62</v>
      </c>
      <c r="K326" t="n">
        <v>58.47</v>
      </c>
      <c r="L326" t="n">
        <v>3.25</v>
      </c>
      <c r="M326" t="n">
        <v>29</v>
      </c>
      <c r="N326" t="n">
        <v>59.9</v>
      </c>
      <c r="O326" t="n">
        <v>30650.7</v>
      </c>
      <c r="P326" t="n">
        <v>134.62</v>
      </c>
      <c r="Q326" t="n">
        <v>198.07</v>
      </c>
      <c r="R326" t="n">
        <v>47.06</v>
      </c>
      <c r="S326" t="n">
        <v>21.27</v>
      </c>
      <c r="T326" t="n">
        <v>10063.03</v>
      </c>
      <c r="U326" t="n">
        <v>0.45</v>
      </c>
      <c r="V326" t="n">
        <v>0.72</v>
      </c>
      <c r="W326" t="n">
        <v>0.16</v>
      </c>
      <c r="X326" t="n">
        <v>0.63</v>
      </c>
      <c r="Y326" t="n">
        <v>1</v>
      </c>
      <c r="Z326" t="n">
        <v>10</v>
      </c>
    </row>
    <row r="327">
      <c r="A327" t="n">
        <v>10</v>
      </c>
      <c r="B327" t="n">
        <v>125</v>
      </c>
      <c r="C327" t="inlineStr">
        <is>
          <t xml:space="preserve">CONCLUIDO	</t>
        </is>
      </c>
      <c r="D327" t="n">
        <v>7.9642</v>
      </c>
      <c r="E327" t="n">
        <v>12.56</v>
      </c>
      <c r="F327" t="n">
        <v>8.43</v>
      </c>
      <c r="G327" t="n">
        <v>17.44</v>
      </c>
      <c r="H327" t="n">
        <v>0.25</v>
      </c>
      <c r="I327" t="n">
        <v>29</v>
      </c>
      <c r="J327" t="n">
        <v>247.07</v>
      </c>
      <c r="K327" t="n">
        <v>58.47</v>
      </c>
      <c r="L327" t="n">
        <v>3.5</v>
      </c>
      <c r="M327" t="n">
        <v>27</v>
      </c>
      <c r="N327" t="n">
        <v>60.09</v>
      </c>
      <c r="O327" t="n">
        <v>30705.56</v>
      </c>
      <c r="P327" t="n">
        <v>133.68</v>
      </c>
      <c r="Q327" t="n">
        <v>198.05</v>
      </c>
      <c r="R327" t="n">
        <v>45.31</v>
      </c>
      <c r="S327" t="n">
        <v>21.27</v>
      </c>
      <c r="T327" t="n">
        <v>9197.549999999999</v>
      </c>
      <c r="U327" t="n">
        <v>0.47</v>
      </c>
      <c r="V327" t="n">
        <v>0.72</v>
      </c>
      <c r="W327" t="n">
        <v>0.15</v>
      </c>
      <c r="X327" t="n">
        <v>0.58</v>
      </c>
      <c r="Y327" t="n">
        <v>1</v>
      </c>
      <c r="Z327" t="n">
        <v>10</v>
      </c>
    </row>
    <row r="328">
      <c r="A328" t="n">
        <v>11</v>
      </c>
      <c r="B328" t="n">
        <v>125</v>
      </c>
      <c r="C328" t="inlineStr">
        <is>
          <t xml:space="preserve">CONCLUIDO	</t>
        </is>
      </c>
      <c r="D328" t="n">
        <v>8.054399999999999</v>
      </c>
      <c r="E328" t="n">
        <v>12.42</v>
      </c>
      <c r="F328" t="n">
        <v>8.380000000000001</v>
      </c>
      <c r="G328" t="n">
        <v>18.63</v>
      </c>
      <c r="H328" t="n">
        <v>0.27</v>
      </c>
      <c r="I328" t="n">
        <v>27</v>
      </c>
      <c r="J328" t="n">
        <v>247.51</v>
      </c>
      <c r="K328" t="n">
        <v>58.47</v>
      </c>
      <c r="L328" t="n">
        <v>3.75</v>
      </c>
      <c r="M328" t="n">
        <v>25</v>
      </c>
      <c r="N328" t="n">
        <v>60.29</v>
      </c>
      <c r="O328" t="n">
        <v>30760.49</v>
      </c>
      <c r="P328" t="n">
        <v>132.84</v>
      </c>
      <c r="Q328" t="n">
        <v>198.06</v>
      </c>
      <c r="R328" t="n">
        <v>43.87</v>
      </c>
      <c r="S328" t="n">
        <v>21.27</v>
      </c>
      <c r="T328" t="n">
        <v>8490.02</v>
      </c>
      <c r="U328" t="n">
        <v>0.48</v>
      </c>
      <c r="V328" t="n">
        <v>0.72</v>
      </c>
      <c r="W328" t="n">
        <v>0.15</v>
      </c>
      <c r="X328" t="n">
        <v>0.53</v>
      </c>
      <c r="Y328" t="n">
        <v>1</v>
      </c>
      <c r="Z328" t="n">
        <v>10</v>
      </c>
    </row>
    <row r="329">
      <c r="A329" t="n">
        <v>12</v>
      </c>
      <c r="B329" t="n">
        <v>125</v>
      </c>
      <c r="C329" t="inlineStr">
        <is>
          <t xml:space="preserve">CONCLUIDO	</t>
        </is>
      </c>
      <c r="D329" t="n">
        <v>8.144600000000001</v>
      </c>
      <c r="E329" t="n">
        <v>12.28</v>
      </c>
      <c r="F329" t="n">
        <v>8.34</v>
      </c>
      <c r="G329" t="n">
        <v>20.02</v>
      </c>
      <c r="H329" t="n">
        <v>0.29</v>
      </c>
      <c r="I329" t="n">
        <v>25</v>
      </c>
      <c r="J329" t="n">
        <v>247.96</v>
      </c>
      <c r="K329" t="n">
        <v>58.47</v>
      </c>
      <c r="L329" t="n">
        <v>4</v>
      </c>
      <c r="M329" t="n">
        <v>23</v>
      </c>
      <c r="N329" t="n">
        <v>60.48</v>
      </c>
      <c r="O329" t="n">
        <v>30815.5</v>
      </c>
      <c r="P329" t="n">
        <v>132.01</v>
      </c>
      <c r="Q329" t="n">
        <v>198.07</v>
      </c>
      <c r="R329" t="n">
        <v>42.45</v>
      </c>
      <c r="S329" t="n">
        <v>21.27</v>
      </c>
      <c r="T329" t="n">
        <v>7789.33</v>
      </c>
      <c r="U329" t="n">
        <v>0.5</v>
      </c>
      <c r="V329" t="n">
        <v>0.73</v>
      </c>
      <c r="W329" t="n">
        <v>0.15</v>
      </c>
      <c r="X329" t="n">
        <v>0.49</v>
      </c>
      <c r="Y329" t="n">
        <v>1</v>
      </c>
      <c r="Z329" t="n">
        <v>10</v>
      </c>
    </row>
    <row r="330">
      <c r="A330" t="n">
        <v>13</v>
      </c>
      <c r="B330" t="n">
        <v>125</v>
      </c>
      <c r="C330" t="inlineStr">
        <is>
          <t xml:space="preserve">CONCLUIDO	</t>
        </is>
      </c>
      <c r="D330" t="n">
        <v>8.1859</v>
      </c>
      <c r="E330" t="n">
        <v>12.22</v>
      </c>
      <c r="F330" t="n">
        <v>8.33</v>
      </c>
      <c r="G330" t="n">
        <v>20.81</v>
      </c>
      <c r="H330" t="n">
        <v>0.3</v>
      </c>
      <c r="I330" t="n">
        <v>24</v>
      </c>
      <c r="J330" t="n">
        <v>248.4</v>
      </c>
      <c r="K330" t="n">
        <v>58.47</v>
      </c>
      <c r="L330" t="n">
        <v>4.25</v>
      </c>
      <c r="M330" t="n">
        <v>22</v>
      </c>
      <c r="N330" t="n">
        <v>60.68</v>
      </c>
      <c r="O330" t="n">
        <v>30870.57</v>
      </c>
      <c r="P330" t="n">
        <v>131.64</v>
      </c>
      <c r="Q330" t="n">
        <v>198.05</v>
      </c>
      <c r="R330" t="n">
        <v>42.14</v>
      </c>
      <c r="S330" t="n">
        <v>21.27</v>
      </c>
      <c r="T330" t="n">
        <v>7636.19</v>
      </c>
      <c r="U330" t="n">
        <v>0.5</v>
      </c>
      <c r="V330" t="n">
        <v>0.73</v>
      </c>
      <c r="W330" t="n">
        <v>0.15</v>
      </c>
      <c r="X330" t="n">
        <v>0.47</v>
      </c>
      <c r="Y330" t="n">
        <v>1</v>
      </c>
      <c r="Z330" t="n">
        <v>10</v>
      </c>
    </row>
    <row r="331">
      <c r="A331" t="n">
        <v>14</v>
      </c>
      <c r="B331" t="n">
        <v>125</v>
      </c>
      <c r="C331" t="inlineStr">
        <is>
          <t xml:space="preserve">CONCLUIDO	</t>
        </is>
      </c>
      <c r="D331" t="n">
        <v>8.282500000000001</v>
      </c>
      <c r="E331" t="n">
        <v>12.07</v>
      </c>
      <c r="F331" t="n">
        <v>8.279999999999999</v>
      </c>
      <c r="G331" t="n">
        <v>22.58</v>
      </c>
      <c r="H331" t="n">
        <v>0.32</v>
      </c>
      <c r="I331" t="n">
        <v>22</v>
      </c>
      <c r="J331" t="n">
        <v>248.85</v>
      </c>
      <c r="K331" t="n">
        <v>58.47</v>
      </c>
      <c r="L331" t="n">
        <v>4.5</v>
      </c>
      <c r="M331" t="n">
        <v>20</v>
      </c>
      <c r="N331" t="n">
        <v>60.88</v>
      </c>
      <c r="O331" t="n">
        <v>30925.72</v>
      </c>
      <c r="P331" t="n">
        <v>130.89</v>
      </c>
      <c r="Q331" t="n">
        <v>198.11</v>
      </c>
      <c r="R331" t="n">
        <v>40.36</v>
      </c>
      <c r="S331" t="n">
        <v>21.27</v>
      </c>
      <c r="T331" t="n">
        <v>6759.31</v>
      </c>
      <c r="U331" t="n">
        <v>0.53</v>
      </c>
      <c r="V331" t="n">
        <v>0.73</v>
      </c>
      <c r="W331" t="n">
        <v>0.14</v>
      </c>
      <c r="X331" t="n">
        <v>0.42</v>
      </c>
      <c r="Y331" t="n">
        <v>1</v>
      </c>
      <c r="Z331" t="n">
        <v>10</v>
      </c>
    </row>
    <row r="332">
      <c r="A332" t="n">
        <v>15</v>
      </c>
      <c r="B332" t="n">
        <v>125</v>
      </c>
      <c r="C332" t="inlineStr">
        <is>
          <t xml:space="preserve">CONCLUIDO	</t>
        </is>
      </c>
      <c r="D332" t="n">
        <v>8.3301</v>
      </c>
      <c r="E332" t="n">
        <v>12</v>
      </c>
      <c r="F332" t="n">
        <v>8.26</v>
      </c>
      <c r="G332" t="n">
        <v>23.59</v>
      </c>
      <c r="H332" t="n">
        <v>0.34</v>
      </c>
      <c r="I332" t="n">
        <v>21</v>
      </c>
      <c r="J332" t="n">
        <v>249.3</v>
      </c>
      <c r="K332" t="n">
        <v>58.47</v>
      </c>
      <c r="L332" t="n">
        <v>4.75</v>
      </c>
      <c r="M332" t="n">
        <v>19</v>
      </c>
      <c r="N332" t="n">
        <v>61.07</v>
      </c>
      <c r="O332" t="n">
        <v>30980.93</v>
      </c>
      <c r="P332" t="n">
        <v>130.47</v>
      </c>
      <c r="Q332" t="n">
        <v>198.07</v>
      </c>
      <c r="R332" t="n">
        <v>39.9</v>
      </c>
      <c r="S332" t="n">
        <v>21.27</v>
      </c>
      <c r="T332" t="n">
        <v>6534.23</v>
      </c>
      <c r="U332" t="n">
        <v>0.53</v>
      </c>
      <c r="V332" t="n">
        <v>0.74</v>
      </c>
      <c r="W332" t="n">
        <v>0.14</v>
      </c>
      <c r="X332" t="n">
        <v>0.4</v>
      </c>
      <c r="Y332" t="n">
        <v>1</v>
      </c>
      <c r="Z332" t="n">
        <v>10</v>
      </c>
    </row>
    <row r="333">
      <c r="A333" t="n">
        <v>16</v>
      </c>
      <c r="B333" t="n">
        <v>125</v>
      </c>
      <c r="C333" t="inlineStr">
        <is>
          <t xml:space="preserve">CONCLUIDO	</t>
        </is>
      </c>
      <c r="D333" t="n">
        <v>8.3795</v>
      </c>
      <c r="E333" t="n">
        <v>11.93</v>
      </c>
      <c r="F333" t="n">
        <v>8.23</v>
      </c>
      <c r="G333" t="n">
        <v>24.7</v>
      </c>
      <c r="H333" t="n">
        <v>0.36</v>
      </c>
      <c r="I333" t="n">
        <v>20</v>
      </c>
      <c r="J333" t="n">
        <v>249.75</v>
      </c>
      <c r="K333" t="n">
        <v>58.47</v>
      </c>
      <c r="L333" t="n">
        <v>5</v>
      </c>
      <c r="M333" t="n">
        <v>18</v>
      </c>
      <c r="N333" t="n">
        <v>61.27</v>
      </c>
      <c r="O333" t="n">
        <v>31036.22</v>
      </c>
      <c r="P333" t="n">
        <v>129.98</v>
      </c>
      <c r="Q333" t="n">
        <v>198.05</v>
      </c>
      <c r="R333" t="n">
        <v>39.05</v>
      </c>
      <c r="S333" t="n">
        <v>21.27</v>
      </c>
      <c r="T333" t="n">
        <v>6110.67</v>
      </c>
      <c r="U333" t="n">
        <v>0.54</v>
      </c>
      <c r="V333" t="n">
        <v>0.74</v>
      </c>
      <c r="W333" t="n">
        <v>0.14</v>
      </c>
      <c r="X333" t="n">
        <v>0.38</v>
      </c>
      <c r="Y333" t="n">
        <v>1</v>
      </c>
      <c r="Z333" t="n">
        <v>10</v>
      </c>
    </row>
    <row r="334">
      <c r="A334" t="n">
        <v>17</v>
      </c>
      <c r="B334" t="n">
        <v>125</v>
      </c>
      <c r="C334" t="inlineStr">
        <is>
          <t xml:space="preserve">CONCLUIDO	</t>
        </is>
      </c>
      <c r="D334" t="n">
        <v>8.438599999999999</v>
      </c>
      <c r="E334" t="n">
        <v>11.85</v>
      </c>
      <c r="F334" t="n">
        <v>8.199999999999999</v>
      </c>
      <c r="G334" t="n">
        <v>25.88</v>
      </c>
      <c r="H334" t="n">
        <v>0.37</v>
      </c>
      <c r="I334" t="n">
        <v>19</v>
      </c>
      <c r="J334" t="n">
        <v>250.2</v>
      </c>
      <c r="K334" t="n">
        <v>58.47</v>
      </c>
      <c r="L334" t="n">
        <v>5.25</v>
      </c>
      <c r="M334" t="n">
        <v>17</v>
      </c>
      <c r="N334" t="n">
        <v>61.47</v>
      </c>
      <c r="O334" t="n">
        <v>31091.59</v>
      </c>
      <c r="P334" t="n">
        <v>129.35</v>
      </c>
      <c r="Q334" t="n">
        <v>198.06</v>
      </c>
      <c r="R334" t="n">
        <v>37.71</v>
      </c>
      <c r="S334" t="n">
        <v>21.27</v>
      </c>
      <c r="T334" t="n">
        <v>5447.08</v>
      </c>
      <c r="U334" t="n">
        <v>0.5600000000000001</v>
      </c>
      <c r="V334" t="n">
        <v>0.74</v>
      </c>
      <c r="W334" t="n">
        <v>0.14</v>
      </c>
      <c r="X334" t="n">
        <v>0.34</v>
      </c>
      <c r="Y334" t="n">
        <v>1</v>
      </c>
      <c r="Z334" t="n">
        <v>10</v>
      </c>
    </row>
    <row r="335">
      <c r="A335" t="n">
        <v>18</v>
      </c>
      <c r="B335" t="n">
        <v>125</v>
      </c>
      <c r="C335" t="inlineStr">
        <is>
          <t xml:space="preserve">CONCLUIDO	</t>
        </is>
      </c>
      <c r="D335" t="n">
        <v>8.5054</v>
      </c>
      <c r="E335" t="n">
        <v>11.76</v>
      </c>
      <c r="F335" t="n">
        <v>8.15</v>
      </c>
      <c r="G335" t="n">
        <v>27.17</v>
      </c>
      <c r="H335" t="n">
        <v>0.39</v>
      </c>
      <c r="I335" t="n">
        <v>18</v>
      </c>
      <c r="J335" t="n">
        <v>250.64</v>
      </c>
      <c r="K335" t="n">
        <v>58.47</v>
      </c>
      <c r="L335" t="n">
        <v>5.5</v>
      </c>
      <c r="M335" t="n">
        <v>16</v>
      </c>
      <c r="N335" t="n">
        <v>61.67</v>
      </c>
      <c r="O335" t="n">
        <v>31147.02</v>
      </c>
      <c r="P335" t="n">
        <v>128.52</v>
      </c>
      <c r="Q335" t="n">
        <v>198.06</v>
      </c>
      <c r="R335" t="n">
        <v>36.67</v>
      </c>
      <c r="S335" t="n">
        <v>21.27</v>
      </c>
      <c r="T335" t="n">
        <v>4931.48</v>
      </c>
      <c r="U335" t="n">
        <v>0.58</v>
      </c>
      <c r="V335" t="n">
        <v>0.75</v>
      </c>
      <c r="W335" t="n">
        <v>0.13</v>
      </c>
      <c r="X335" t="n">
        <v>0.3</v>
      </c>
      <c r="Y335" t="n">
        <v>1</v>
      </c>
      <c r="Z335" t="n">
        <v>10</v>
      </c>
    </row>
    <row r="336">
      <c r="A336" t="n">
        <v>19</v>
      </c>
      <c r="B336" t="n">
        <v>125</v>
      </c>
      <c r="C336" t="inlineStr">
        <is>
          <t xml:space="preserve">CONCLUIDO	</t>
        </is>
      </c>
      <c r="D336" t="n">
        <v>8.460800000000001</v>
      </c>
      <c r="E336" t="n">
        <v>11.82</v>
      </c>
      <c r="F336" t="n">
        <v>8.210000000000001</v>
      </c>
      <c r="G336" t="n">
        <v>27.37</v>
      </c>
      <c r="H336" t="n">
        <v>0.41</v>
      </c>
      <c r="I336" t="n">
        <v>18</v>
      </c>
      <c r="J336" t="n">
        <v>251.09</v>
      </c>
      <c r="K336" t="n">
        <v>58.47</v>
      </c>
      <c r="L336" t="n">
        <v>5.75</v>
      </c>
      <c r="M336" t="n">
        <v>16</v>
      </c>
      <c r="N336" t="n">
        <v>61.87</v>
      </c>
      <c r="O336" t="n">
        <v>31202.53</v>
      </c>
      <c r="P336" t="n">
        <v>129.37</v>
      </c>
      <c r="Q336" t="n">
        <v>198.05</v>
      </c>
      <c r="R336" t="n">
        <v>38.72</v>
      </c>
      <c r="S336" t="n">
        <v>21.27</v>
      </c>
      <c r="T336" t="n">
        <v>5956.45</v>
      </c>
      <c r="U336" t="n">
        <v>0.55</v>
      </c>
      <c r="V336" t="n">
        <v>0.74</v>
      </c>
      <c r="W336" t="n">
        <v>0.13</v>
      </c>
      <c r="X336" t="n">
        <v>0.36</v>
      </c>
      <c r="Y336" t="n">
        <v>1</v>
      </c>
      <c r="Z336" t="n">
        <v>10</v>
      </c>
    </row>
    <row r="337">
      <c r="A337" t="n">
        <v>20</v>
      </c>
      <c r="B337" t="n">
        <v>125</v>
      </c>
      <c r="C337" t="inlineStr">
        <is>
          <t xml:space="preserve">CONCLUIDO	</t>
        </is>
      </c>
      <c r="D337" t="n">
        <v>8.510999999999999</v>
      </c>
      <c r="E337" t="n">
        <v>11.75</v>
      </c>
      <c r="F337" t="n">
        <v>8.19</v>
      </c>
      <c r="G337" t="n">
        <v>28.9</v>
      </c>
      <c r="H337" t="n">
        <v>0.42</v>
      </c>
      <c r="I337" t="n">
        <v>17</v>
      </c>
      <c r="J337" t="n">
        <v>251.55</v>
      </c>
      <c r="K337" t="n">
        <v>58.47</v>
      </c>
      <c r="L337" t="n">
        <v>6</v>
      </c>
      <c r="M337" t="n">
        <v>15</v>
      </c>
      <c r="N337" t="n">
        <v>62.07</v>
      </c>
      <c r="O337" t="n">
        <v>31258.11</v>
      </c>
      <c r="P337" t="n">
        <v>129</v>
      </c>
      <c r="Q337" t="n">
        <v>198.06</v>
      </c>
      <c r="R337" t="n">
        <v>37.86</v>
      </c>
      <c r="S337" t="n">
        <v>21.27</v>
      </c>
      <c r="T337" t="n">
        <v>5532.71</v>
      </c>
      <c r="U337" t="n">
        <v>0.5600000000000001</v>
      </c>
      <c r="V337" t="n">
        <v>0.74</v>
      </c>
      <c r="W337" t="n">
        <v>0.13</v>
      </c>
      <c r="X337" t="n">
        <v>0.34</v>
      </c>
      <c r="Y337" t="n">
        <v>1</v>
      </c>
      <c r="Z337" t="n">
        <v>10</v>
      </c>
    </row>
    <row r="338">
      <c r="A338" t="n">
        <v>21</v>
      </c>
      <c r="B338" t="n">
        <v>125</v>
      </c>
      <c r="C338" t="inlineStr">
        <is>
          <t xml:space="preserve">CONCLUIDO	</t>
        </is>
      </c>
      <c r="D338" t="n">
        <v>8.5684</v>
      </c>
      <c r="E338" t="n">
        <v>11.67</v>
      </c>
      <c r="F338" t="n">
        <v>8.16</v>
      </c>
      <c r="G338" t="n">
        <v>30.59</v>
      </c>
      <c r="H338" t="n">
        <v>0.44</v>
      </c>
      <c r="I338" t="n">
        <v>16</v>
      </c>
      <c r="J338" t="n">
        <v>252</v>
      </c>
      <c r="K338" t="n">
        <v>58.47</v>
      </c>
      <c r="L338" t="n">
        <v>6.25</v>
      </c>
      <c r="M338" t="n">
        <v>14</v>
      </c>
      <c r="N338" t="n">
        <v>62.27</v>
      </c>
      <c r="O338" t="n">
        <v>31313.77</v>
      </c>
      <c r="P338" t="n">
        <v>128.28</v>
      </c>
      <c r="Q338" t="n">
        <v>198.07</v>
      </c>
      <c r="R338" t="n">
        <v>36.8</v>
      </c>
      <c r="S338" t="n">
        <v>21.27</v>
      </c>
      <c r="T338" t="n">
        <v>5006.07</v>
      </c>
      <c r="U338" t="n">
        <v>0.58</v>
      </c>
      <c r="V338" t="n">
        <v>0.74</v>
      </c>
      <c r="W338" t="n">
        <v>0.13</v>
      </c>
      <c r="X338" t="n">
        <v>0.31</v>
      </c>
      <c r="Y338" t="n">
        <v>1</v>
      </c>
      <c r="Z338" t="n">
        <v>10</v>
      </c>
    </row>
    <row r="339">
      <c r="A339" t="n">
        <v>22</v>
      </c>
      <c r="B339" t="n">
        <v>125</v>
      </c>
      <c r="C339" t="inlineStr">
        <is>
          <t xml:space="preserve">CONCLUIDO	</t>
        </is>
      </c>
      <c r="D339" t="n">
        <v>8.566700000000001</v>
      </c>
      <c r="E339" t="n">
        <v>11.67</v>
      </c>
      <c r="F339" t="n">
        <v>8.16</v>
      </c>
      <c r="G339" t="n">
        <v>30.6</v>
      </c>
      <c r="H339" t="n">
        <v>0.46</v>
      </c>
      <c r="I339" t="n">
        <v>16</v>
      </c>
      <c r="J339" t="n">
        <v>252.45</v>
      </c>
      <c r="K339" t="n">
        <v>58.47</v>
      </c>
      <c r="L339" t="n">
        <v>6.5</v>
      </c>
      <c r="M339" t="n">
        <v>14</v>
      </c>
      <c r="N339" t="n">
        <v>62.47</v>
      </c>
      <c r="O339" t="n">
        <v>31369.49</v>
      </c>
      <c r="P339" t="n">
        <v>128.29</v>
      </c>
      <c r="Q339" t="n">
        <v>198.05</v>
      </c>
      <c r="R339" t="n">
        <v>36.92</v>
      </c>
      <c r="S339" t="n">
        <v>21.27</v>
      </c>
      <c r="T339" t="n">
        <v>5066.1</v>
      </c>
      <c r="U339" t="n">
        <v>0.58</v>
      </c>
      <c r="V339" t="n">
        <v>0.74</v>
      </c>
      <c r="W339" t="n">
        <v>0.13</v>
      </c>
      <c r="X339" t="n">
        <v>0.31</v>
      </c>
      <c r="Y339" t="n">
        <v>1</v>
      </c>
      <c r="Z339" t="n">
        <v>10</v>
      </c>
    </row>
    <row r="340">
      <c r="A340" t="n">
        <v>23</v>
      </c>
      <c r="B340" t="n">
        <v>125</v>
      </c>
      <c r="C340" t="inlineStr">
        <is>
          <t xml:space="preserve">CONCLUIDO	</t>
        </is>
      </c>
      <c r="D340" t="n">
        <v>8.616199999999999</v>
      </c>
      <c r="E340" t="n">
        <v>11.61</v>
      </c>
      <c r="F340" t="n">
        <v>8.140000000000001</v>
      </c>
      <c r="G340" t="n">
        <v>32.56</v>
      </c>
      <c r="H340" t="n">
        <v>0.47</v>
      </c>
      <c r="I340" t="n">
        <v>15</v>
      </c>
      <c r="J340" t="n">
        <v>252.9</v>
      </c>
      <c r="K340" t="n">
        <v>58.47</v>
      </c>
      <c r="L340" t="n">
        <v>6.75</v>
      </c>
      <c r="M340" t="n">
        <v>13</v>
      </c>
      <c r="N340" t="n">
        <v>62.68</v>
      </c>
      <c r="O340" t="n">
        <v>31425.3</v>
      </c>
      <c r="P340" t="n">
        <v>128</v>
      </c>
      <c r="Q340" t="n">
        <v>198.05</v>
      </c>
      <c r="R340" t="n">
        <v>36.37</v>
      </c>
      <c r="S340" t="n">
        <v>21.27</v>
      </c>
      <c r="T340" t="n">
        <v>4796.53</v>
      </c>
      <c r="U340" t="n">
        <v>0.58</v>
      </c>
      <c r="V340" t="n">
        <v>0.75</v>
      </c>
      <c r="W340" t="n">
        <v>0.13</v>
      </c>
      <c r="X340" t="n">
        <v>0.29</v>
      </c>
      <c r="Y340" t="n">
        <v>1</v>
      </c>
      <c r="Z340" t="n">
        <v>10</v>
      </c>
    </row>
    <row r="341">
      <c r="A341" t="n">
        <v>24</v>
      </c>
      <c r="B341" t="n">
        <v>125</v>
      </c>
      <c r="C341" t="inlineStr">
        <is>
          <t xml:space="preserve">CONCLUIDO	</t>
        </is>
      </c>
      <c r="D341" t="n">
        <v>8.6137</v>
      </c>
      <c r="E341" t="n">
        <v>11.61</v>
      </c>
      <c r="F341" t="n">
        <v>8.140000000000001</v>
      </c>
      <c r="G341" t="n">
        <v>32.58</v>
      </c>
      <c r="H341" t="n">
        <v>0.49</v>
      </c>
      <c r="I341" t="n">
        <v>15</v>
      </c>
      <c r="J341" t="n">
        <v>253.35</v>
      </c>
      <c r="K341" t="n">
        <v>58.47</v>
      </c>
      <c r="L341" t="n">
        <v>7</v>
      </c>
      <c r="M341" t="n">
        <v>13</v>
      </c>
      <c r="N341" t="n">
        <v>62.88</v>
      </c>
      <c r="O341" t="n">
        <v>31481.17</v>
      </c>
      <c r="P341" t="n">
        <v>127.85</v>
      </c>
      <c r="Q341" t="n">
        <v>198.05</v>
      </c>
      <c r="R341" t="n">
        <v>36.38</v>
      </c>
      <c r="S341" t="n">
        <v>21.27</v>
      </c>
      <c r="T341" t="n">
        <v>4800.81</v>
      </c>
      <c r="U341" t="n">
        <v>0.58</v>
      </c>
      <c r="V341" t="n">
        <v>0.75</v>
      </c>
      <c r="W341" t="n">
        <v>0.13</v>
      </c>
      <c r="X341" t="n">
        <v>0.29</v>
      </c>
      <c r="Y341" t="n">
        <v>1</v>
      </c>
      <c r="Z341" t="n">
        <v>10</v>
      </c>
    </row>
    <row r="342">
      <c r="A342" t="n">
        <v>25</v>
      </c>
      <c r="B342" t="n">
        <v>125</v>
      </c>
      <c r="C342" t="inlineStr">
        <is>
          <t xml:space="preserve">CONCLUIDO	</t>
        </is>
      </c>
      <c r="D342" t="n">
        <v>8.6714</v>
      </c>
      <c r="E342" t="n">
        <v>11.53</v>
      </c>
      <c r="F342" t="n">
        <v>8.109999999999999</v>
      </c>
      <c r="G342" t="n">
        <v>34.77</v>
      </c>
      <c r="H342" t="n">
        <v>0.51</v>
      </c>
      <c r="I342" t="n">
        <v>14</v>
      </c>
      <c r="J342" t="n">
        <v>253.81</v>
      </c>
      <c r="K342" t="n">
        <v>58.47</v>
      </c>
      <c r="L342" t="n">
        <v>7.25</v>
      </c>
      <c r="M342" t="n">
        <v>12</v>
      </c>
      <c r="N342" t="n">
        <v>63.08</v>
      </c>
      <c r="O342" t="n">
        <v>31537.13</v>
      </c>
      <c r="P342" t="n">
        <v>127.48</v>
      </c>
      <c r="Q342" t="n">
        <v>198.08</v>
      </c>
      <c r="R342" t="n">
        <v>35.49</v>
      </c>
      <c r="S342" t="n">
        <v>21.27</v>
      </c>
      <c r="T342" t="n">
        <v>4361.86</v>
      </c>
      <c r="U342" t="n">
        <v>0.6</v>
      </c>
      <c r="V342" t="n">
        <v>0.75</v>
      </c>
      <c r="W342" t="n">
        <v>0.13</v>
      </c>
      <c r="X342" t="n">
        <v>0.26</v>
      </c>
      <c r="Y342" t="n">
        <v>1</v>
      </c>
      <c r="Z342" t="n">
        <v>10</v>
      </c>
    </row>
    <row r="343">
      <c r="A343" t="n">
        <v>26</v>
      </c>
      <c r="B343" t="n">
        <v>125</v>
      </c>
      <c r="C343" t="inlineStr">
        <is>
          <t xml:space="preserve">CONCLUIDO	</t>
        </is>
      </c>
      <c r="D343" t="n">
        <v>8.667</v>
      </c>
      <c r="E343" t="n">
        <v>11.54</v>
      </c>
      <c r="F343" t="n">
        <v>8.119999999999999</v>
      </c>
      <c r="G343" t="n">
        <v>34.8</v>
      </c>
      <c r="H343" t="n">
        <v>0.52</v>
      </c>
      <c r="I343" t="n">
        <v>14</v>
      </c>
      <c r="J343" t="n">
        <v>254.26</v>
      </c>
      <c r="K343" t="n">
        <v>58.47</v>
      </c>
      <c r="L343" t="n">
        <v>7.5</v>
      </c>
      <c r="M343" t="n">
        <v>12</v>
      </c>
      <c r="N343" t="n">
        <v>63.29</v>
      </c>
      <c r="O343" t="n">
        <v>31593.16</v>
      </c>
      <c r="P343" t="n">
        <v>127.45</v>
      </c>
      <c r="Q343" t="n">
        <v>198.06</v>
      </c>
      <c r="R343" t="n">
        <v>35.58</v>
      </c>
      <c r="S343" t="n">
        <v>21.27</v>
      </c>
      <c r="T343" t="n">
        <v>4409.61</v>
      </c>
      <c r="U343" t="n">
        <v>0.6</v>
      </c>
      <c r="V343" t="n">
        <v>0.75</v>
      </c>
      <c r="W343" t="n">
        <v>0.13</v>
      </c>
      <c r="X343" t="n">
        <v>0.27</v>
      </c>
      <c r="Y343" t="n">
        <v>1</v>
      </c>
      <c r="Z343" t="n">
        <v>10</v>
      </c>
    </row>
    <row r="344">
      <c r="A344" t="n">
        <v>27</v>
      </c>
      <c r="B344" t="n">
        <v>125</v>
      </c>
      <c r="C344" t="inlineStr">
        <is>
          <t xml:space="preserve">CONCLUIDO	</t>
        </is>
      </c>
      <c r="D344" t="n">
        <v>8.73</v>
      </c>
      <c r="E344" t="n">
        <v>11.45</v>
      </c>
      <c r="F344" t="n">
        <v>8.08</v>
      </c>
      <c r="G344" t="n">
        <v>37.31</v>
      </c>
      <c r="H344" t="n">
        <v>0.54</v>
      </c>
      <c r="I344" t="n">
        <v>13</v>
      </c>
      <c r="J344" t="n">
        <v>254.72</v>
      </c>
      <c r="K344" t="n">
        <v>58.47</v>
      </c>
      <c r="L344" t="n">
        <v>7.75</v>
      </c>
      <c r="M344" t="n">
        <v>11</v>
      </c>
      <c r="N344" t="n">
        <v>63.49</v>
      </c>
      <c r="O344" t="n">
        <v>31649.26</v>
      </c>
      <c r="P344" t="n">
        <v>126.8</v>
      </c>
      <c r="Q344" t="n">
        <v>198.05</v>
      </c>
      <c r="R344" t="n">
        <v>34.36</v>
      </c>
      <c r="S344" t="n">
        <v>21.27</v>
      </c>
      <c r="T344" t="n">
        <v>3804.42</v>
      </c>
      <c r="U344" t="n">
        <v>0.62</v>
      </c>
      <c r="V344" t="n">
        <v>0.75</v>
      </c>
      <c r="W344" t="n">
        <v>0.13</v>
      </c>
      <c r="X344" t="n">
        <v>0.23</v>
      </c>
      <c r="Y344" t="n">
        <v>1</v>
      </c>
      <c r="Z344" t="n">
        <v>10</v>
      </c>
    </row>
    <row r="345">
      <c r="A345" t="n">
        <v>28</v>
      </c>
      <c r="B345" t="n">
        <v>125</v>
      </c>
      <c r="C345" t="inlineStr">
        <is>
          <t xml:space="preserve">CONCLUIDO	</t>
        </is>
      </c>
      <c r="D345" t="n">
        <v>8.763400000000001</v>
      </c>
      <c r="E345" t="n">
        <v>11.41</v>
      </c>
      <c r="F345" t="n">
        <v>8.039999999999999</v>
      </c>
      <c r="G345" t="n">
        <v>37.11</v>
      </c>
      <c r="H345" t="n">
        <v>0.5600000000000001</v>
      </c>
      <c r="I345" t="n">
        <v>13</v>
      </c>
      <c r="J345" t="n">
        <v>255.17</v>
      </c>
      <c r="K345" t="n">
        <v>58.47</v>
      </c>
      <c r="L345" t="n">
        <v>8</v>
      </c>
      <c r="M345" t="n">
        <v>11</v>
      </c>
      <c r="N345" t="n">
        <v>63.7</v>
      </c>
      <c r="O345" t="n">
        <v>31705.44</v>
      </c>
      <c r="P345" t="n">
        <v>125.9</v>
      </c>
      <c r="Q345" t="n">
        <v>198.06</v>
      </c>
      <c r="R345" t="n">
        <v>32.93</v>
      </c>
      <c r="S345" t="n">
        <v>21.27</v>
      </c>
      <c r="T345" t="n">
        <v>3086.38</v>
      </c>
      <c r="U345" t="n">
        <v>0.65</v>
      </c>
      <c r="V345" t="n">
        <v>0.76</v>
      </c>
      <c r="W345" t="n">
        <v>0.13</v>
      </c>
      <c r="X345" t="n">
        <v>0.19</v>
      </c>
      <c r="Y345" t="n">
        <v>1</v>
      </c>
      <c r="Z345" t="n">
        <v>10</v>
      </c>
    </row>
    <row r="346">
      <c r="A346" t="n">
        <v>29</v>
      </c>
      <c r="B346" t="n">
        <v>125</v>
      </c>
      <c r="C346" t="inlineStr">
        <is>
          <t xml:space="preserve">CONCLUIDO	</t>
        </is>
      </c>
      <c r="D346" t="n">
        <v>8.745699999999999</v>
      </c>
      <c r="E346" t="n">
        <v>11.43</v>
      </c>
      <c r="F346" t="n">
        <v>8.109999999999999</v>
      </c>
      <c r="G346" t="n">
        <v>40.55</v>
      </c>
      <c r="H346" t="n">
        <v>0.57</v>
      </c>
      <c r="I346" t="n">
        <v>12</v>
      </c>
      <c r="J346" t="n">
        <v>255.63</v>
      </c>
      <c r="K346" t="n">
        <v>58.47</v>
      </c>
      <c r="L346" t="n">
        <v>8.25</v>
      </c>
      <c r="M346" t="n">
        <v>10</v>
      </c>
      <c r="N346" t="n">
        <v>63.91</v>
      </c>
      <c r="O346" t="n">
        <v>31761.69</v>
      </c>
      <c r="P346" t="n">
        <v>126.81</v>
      </c>
      <c r="Q346" t="n">
        <v>198.05</v>
      </c>
      <c r="R346" t="n">
        <v>35.52</v>
      </c>
      <c r="S346" t="n">
        <v>21.27</v>
      </c>
      <c r="T346" t="n">
        <v>4386.85</v>
      </c>
      <c r="U346" t="n">
        <v>0.6</v>
      </c>
      <c r="V346" t="n">
        <v>0.75</v>
      </c>
      <c r="W346" t="n">
        <v>0.13</v>
      </c>
      <c r="X346" t="n">
        <v>0.26</v>
      </c>
      <c r="Y346" t="n">
        <v>1</v>
      </c>
      <c r="Z346" t="n">
        <v>10</v>
      </c>
    </row>
    <row r="347">
      <c r="A347" t="n">
        <v>30</v>
      </c>
      <c r="B347" t="n">
        <v>125</v>
      </c>
      <c r="C347" t="inlineStr">
        <is>
          <t xml:space="preserve">CONCLUIDO	</t>
        </is>
      </c>
      <c r="D347" t="n">
        <v>8.763</v>
      </c>
      <c r="E347" t="n">
        <v>11.41</v>
      </c>
      <c r="F347" t="n">
        <v>8.09</v>
      </c>
      <c r="G347" t="n">
        <v>40.44</v>
      </c>
      <c r="H347" t="n">
        <v>0.59</v>
      </c>
      <c r="I347" t="n">
        <v>12</v>
      </c>
      <c r="J347" t="n">
        <v>256.09</v>
      </c>
      <c r="K347" t="n">
        <v>58.47</v>
      </c>
      <c r="L347" t="n">
        <v>8.5</v>
      </c>
      <c r="M347" t="n">
        <v>10</v>
      </c>
      <c r="N347" t="n">
        <v>64.11</v>
      </c>
      <c r="O347" t="n">
        <v>31818.02</v>
      </c>
      <c r="P347" t="n">
        <v>126.56</v>
      </c>
      <c r="Q347" t="n">
        <v>198.06</v>
      </c>
      <c r="R347" t="n">
        <v>34.68</v>
      </c>
      <c r="S347" t="n">
        <v>21.27</v>
      </c>
      <c r="T347" t="n">
        <v>3965.88</v>
      </c>
      <c r="U347" t="n">
        <v>0.61</v>
      </c>
      <c r="V347" t="n">
        <v>0.75</v>
      </c>
      <c r="W347" t="n">
        <v>0.13</v>
      </c>
      <c r="X347" t="n">
        <v>0.23</v>
      </c>
      <c r="Y347" t="n">
        <v>1</v>
      </c>
      <c r="Z347" t="n">
        <v>10</v>
      </c>
    </row>
    <row r="348">
      <c r="A348" t="n">
        <v>31</v>
      </c>
      <c r="B348" t="n">
        <v>125</v>
      </c>
      <c r="C348" t="inlineStr">
        <is>
          <t xml:space="preserve">CONCLUIDO	</t>
        </is>
      </c>
      <c r="D348" t="n">
        <v>8.7662</v>
      </c>
      <c r="E348" t="n">
        <v>11.41</v>
      </c>
      <c r="F348" t="n">
        <v>8.08</v>
      </c>
      <c r="G348" t="n">
        <v>40.42</v>
      </c>
      <c r="H348" t="n">
        <v>0.61</v>
      </c>
      <c r="I348" t="n">
        <v>12</v>
      </c>
      <c r="J348" t="n">
        <v>256.54</v>
      </c>
      <c r="K348" t="n">
        <v>58.47</v>
      </c>
      <c r="L348" t="n">
        <v>8.75</v>
      </c>
      <c r="M348" t="n">
        <v>10</v>
      </c>
      <c r="N348" t="n">
        <v>64.31999999999999</v>
      </c>
      <c r="O348" t="n">
        <v>31874.43</v>
      </c>
      <c r="P348" t="n">
        <v>126.5</v>
      </c>
      <c r="Q348" t="n">
        <v>198.05</v>
      </c>
      <c r="R348" t="n">
        <v>34.52</v>
      </c>
      <c r="S348" t="n">
        <v>21.27</v>
      </c>
      <c r="T348" t="n">
        <v>3886.88</v>
      </c>
      <c r="U348" t="n">
        <v>0.62</v>
      </c>
      <c r="V348" t="n">
        <v>0.75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32</v>
      </c>
      <c r="B349" t="n">
        <v>125</v>
      </c>
      <c r="C349" t="inlineStr">
        <is>
          <t xml:space="preserve">CONCLUIDO	</t>
        </is>
      </c>
      <c r="D349" t="n">
        <v>8.761699999999999</v>
      </c>
      <c r="E349" t="n">
        <v>11.41</v>
      </c>
      <c r="F349" t="n">
        <v>8.09</v>
      </c>
      <c r="G349" t="n">
        <v>40.45</v>
      </c>
      <c r="H349" t="n">
        <v>0.62</v>
      </c>
      <c r="I349" t="n">
        <v>12</v>
      </c>
      <c r="J349" t="n">
        <v>257</v>
      </c>
      <c r="K349" t="n">
        <v>58.47</v>
      </c>
      <c r="L349" t="n">
        <v>9</v>
      </c>
      <c r="M349" t="n">
        <v>10</v>
      </c>
      <c r="N349" t="n">
        <v>64.53</v>
      </c>
      <c r="O349" t="n">
        <v>31931.04</v>
      </c>
      <c r="P349" t="n">
        <v>126.39</v>
      </c>
      <c r="Q349" t="n">
        <v>198.05</v>
      </c>
      <c r="R349" t="n">
        <v>34.73</v>
      </c>
      <c r="S349" t="n">
        <v>21.27</v>
      </c>
      <c r="T349" t="n">
        <v>3991.57</v>
      </c>
      <c r="U349" t="n">
        <v>0.61</v>
      </c>
      <c r="V349" t="n">
        <v>0.75</v>
      </c>
      <c r="W349" t="n">
        <v>0.13</v>
      </c>
      <c r="X349" t="n">
        <v>0.24</v>
      </c>
      <c r="Y349" t="n">
        <v>1</v>
      </c>
      <c r="Z349" t="n">
        <v>10</v>
      </c>
    </row>
    <row r="350">
      <c r="A350" t="n">
        <v>33</v>
      </c>
      <c r="B350" t="n">
        <v>125</v>
      </c>
      <c r="C350" t="inlineStr">
        <is>
          <t xml:space="preserve">CONCLUIDO	</t>
        </is>
      </c>
      <c r="D350" t="n">
        <v>8.8255</v>
      </c>
      <c r="E350" t="n">
        <v>11.33</v>
      </c>
      <c r="F350" t="n">
        <v>8.050000000000001</v>
      </c>
      <c r="G350" t="n">
        <v>43.93</v>
      </c>
      <c r="H350" t="n">
        <v>0.64</v>
      </c>
      <c r="I350" t="n">
        <v>11</v>
      </c>
      <c r="J350" t="n">
        <v>257.46</v>
      </c>
      <c r="K350" t="n">
        <v>58.47</v>
      </c>
      <c r="L350" t="n">
        <v>9.25</v>
      </c>
      <c r="M350" t="n">
        <v>9</v>
      </c>
      <c r="N350" t="n">
        <v>64.73999999999999</v>
      </c>
      <c r="O350" t="n">
        <v>31987.61</v>
      </c>
      <c r="P350" t="n">
        <v>125.75</v>
      </c>
      <c r="Q350" t="n">
        <v>198.05</v>
      </c>
      <c r="R350" t="n">
        <v>33.57</v>
      </c>
      <c r="S350" t="n">
        <v>21.27</v>
      </c>
      <c r="T350" t="n">
        <v>3415.72</v>
      </c>
      <c r="U350" t="n">
        <v>0.63</v>
      </c>
      <c r="V350" t="n">
        <v>0.75</v>
      </c>
      <c r="W350" t="n">
        <v>0.12</v>
      </c>
      <c r="X350" t="n">
        <v>0.2</v>
      </c>
      <c r="Y350" t="n">
        <v>1</v>
      </c>
      <c r="Z350" t="n">
        <v>10</v>
      </c>
    </row>
    <row r="351">
      <c r="A351" t="n">
        <v>34</v>
      </c>
      <c r="B351" t="n">
        <v>125</v>
      </c>
      <c r="C351" t="inlineStr">
        <is>
          <t xml:space="preserve">CONCLUIDO	</t>
        </is>
      </c>
      <c r="D351" t="n">
        <v>8.823700000000001</v>
      </c>
      <c r="E351" t="n">
        <v>11.33</v>
      </c>
      <c r="F351" t="n">
        <v>8.06</v>
      </c>
      <c r="G351" t="n">
        <v>43.95</v>
      </c>
      <c r="H351" t="n">
        <v>0.66</v>
      </c>
      <c r="I351" t="n">
        <v>11</v>
      </c>
      <c r="J351" t="n">
        <v>257.92</v>
      </c>
      <c r="K351" t="n">
        <v>58.47</v>
      </c>
      <c r="L351" t="n">
        <v>9.5</v>
      </c>
      <c r="M351" t="n">
        <v>9</v>
      </c>
      <c r="N351" t="n">
        <v>64.95</v>
      </c>
      <c r="O351" t="n">
        <v>32044.25</v>
      </c>
      <c r="P351" t="n">
        <v>125.78</v>
      </c>
      <c r="Q351" t="n">
        <v>198.05</v>
      </c>
      <c r="R351" t="n">
        <v>33.6</v>
      </c>
      <c r="S351" t="n">
        <v>21.27</v>
      </c>
      <c r="T351" t="n">
        <v>3435.34</v>
      </c>
      <c r="U351" t="n">
        <v>0.63</v>
      </c>
      <c r="V351" t="n">
        <v>0.75</v>
      </c>
      <c r="W351" t="n">
        <v>0.13</v>
      </c>
      <c r="X351" t="n">
        <v>0.2</v>
      </c>
      <c r="Y351" t="n">
        <v>1</v>
      </c>
      <c r="Z351" t="n">
        <v>10</v>
      </c>
    </row>
    <row r="352">
      <c r="A352" t="n">
        <v>35</v>
      </c>
      <c r="B352" t="n">
        <v>125</v>
      </c>
      <c r="C352" t="inlineStr">
        <is>
          <t xml:space="preserve">CONCLUIDO	</t>
        </is>
      </c>
      <c r="D352" t="n">
        <v>8.825900000000001</v>
      </c>
      <c r="E352" t="n">
        <v>11.33</v>
      </c>
      <c r="F352" t="n">
        <v>8.050000000000001</v>
      </c>
      <c r="G352" t="n">
        <v>43.93</v>
      </c>
      <c r="H352" t="n">
        <v>0.67</v>
      </c>
      <c r="I352" t="n">
        <v>11</v>
      </c>
      <c r="J352" t="n">
        <v>258.38</v>
      </c>
      <c r="K352" t="n">
        <v>58.47</v>
      </c>
      <c r="L352" t="n">
        <v>9.75</v>
      </c>
      <c r="M352" t="n">
        <v>9</v>
      </c>
      <c r="N352" t="n">
        <v>65.16</v>
      </c>
      <c r="O352" t="n">
        <v>32100.97</v>
      </c>
      <c r="P352" t="n">
        <v>125.76</v>
      </c>
      <c r="Q352" t="n">
        <v>198.05</v>
      </c>
      <c r="R352" t="n">
        <v>33.53</v>
      </c>
      <c r="S352" t="n">
        <v>21.27</v>
      </c>
      <c r="T352" t="n">
        <v>3399.93</v>
      </c>
      <c r="U352" t="n">
        <v>0.63</v>
      </c>
      <c r="V352" t="n">
        <v>0.75</v>
      </c>
      <c r="W352" t="n">
        <v>0.13</v>
      </c>
      <c r="X352" t="n">
        <v>0.2</v>
      </c>
      <c r="Y352" t="n">
        <v>1</v>
      </c>
      <c r="Z352" t="n">
        <v>10</v>
      </c>
    </row>
    <row r="353">
      <c r="A353" t="n">
        <v>36</v>
      </c>
      <c r="B353" t="n">
        <v>125</v>
      </c>
      <c r="C353" t="inlineStr">
        <is>
          <t xml:space="preserve">CONCLUIDO	</t>
        </is>
      </c>
      <c r="D353" t="n">
        <v>8.883599999999999</v>
      </c>
      <c r="E353" t="n">
        <v>11.26</v>
      </c>
      <c r="F353" t="n">
        <v>8.029999999999999</v>
      </c>
      <c r="G353" t="n">
        <v>48.16</v>
      </c>
      <c r="H353" t="n">
        <v>0.6899999999999999</v>
      </c>
      <c r="I353" t="n">
        <v>10</v>
      </c>
      <c r="J353" t="n">
        <v>258.84</v>
      </c>
      <c r="K353" t="n">
        <v>58.47</v>
      </c>
      <c r="L353" t="n">
        <v>10</v>
      </c>
      <c r="M353" t="n">
        <v>8</v>
      </c>
      <c r="N353" t="n">
        <v>65.37</v>
      </c>
      <c r="O353" t="n">
        <v>32157.77</v>
      </c>
      <c r="P353" t="n">
        <v>125.11</v>
      </c>
      <c r="Q353" t="n">
        <v>198.05</v>
      </c>
      <c r="R353" t="n">
        <v>32.7</v>
      </c>
      <c r="S353" t="n">
        <v>21.27</v>
      </c>
      <c r="T353" t="n">
        <v>2990.1</v>
      </c>
      <c r="U353" t="n">
        <v>0.65</v>
      </c>
      <c r="V353" t="n">
        <v>0.76</v>
      </c>
      <c r="W353" t="n">
        <v>0.12</v>
      </c>
      <c r="X353" t="n">
        <v>0.17</v>
      </c>
      <c r="Y353" t="n">
        <v>1</v>
      </c>
      <c r="Z353" t="n">
        <v>10</v>
      </c>
    </row>
    <row r="354">
      <c r="A354" t="n">
        <v>37</v>
      </c>
      <c r="B354" t="n">
        <v>125</v>
      </c>
      <c r="C354" t="inlineStr">
        <is>
          <t xml:space="preserve">CONCLUIDO	</t>
        </is>
      </c>
      <c r="D354" t="n">
        <v>8.8841</v>
      </c>
      <c r="E354" t="n">
        <v>11.26</v>
      </c>
      <c r="F354" t="n">
        <v>8.029999999999999</v>
      </c>
      <c r="G354" t="n">
        <v>48.16</v>
      </c>
      <c r="H354" t="n">
        <v>0.7</v>
      </c>
      <c r="I354" t="n">
        <v>10</v>
      </c>
      <c r="J354" t="n">
        <v>259.3</v>
      </c>
      <c r="K354" t="n">
        <v>58.47</v>
      </c>
      <c r="L354" t="n">
        <v>10.25</v>
      </c>
      <c r="M354" t="n">
        <v>8</v>
      </c>
      <c r="N354" t="n">
        <v>65.58</v>
      </c>
      <c r="O354" t="n">
        <v>32214.64</v>
      </c>
      <c r="P354" t="n">
        <v>125.27</v>
      </c>
      <c r="Q354" t="n">
        <v>198.05</v>
      </c>
      <c r="R354" t="n">
        <v>32.61</v>
      </c>
      <c r="S354" t="n">
        <v>21.27</v>
      </c>
      <c r="T354" t="n">
        <v>2942.21</v>
      </c>
      <c r="U354" t="n">
        <v>0.65</v>
      </c>
      <c r="V354" t="n">
        <v>0.76</v>
      </c>
      <c r="W354" t="n">
        <v>0.12</v>
      </c>
      <c r="X354" t="n">
        <v>0.17</v>
      </c>
      <c r="Y354" t="n">
        <v>1</v>
      </c>
      <c r="Z354" t="n">
        <v>10</v>
      </c>
    </row>
    <row r="355">
      <c r="A355" t="n">
        <v>38</v>
      </c>
      <c r="B355" t="n">
        <v>125</v>
      </c>
      <c r="C355" t="inlineStr">
        <is>
          <t xml:space="preserve">CONCLUIDO	</t>
        </is>
      </c>
      <c r="D355" t="n">
        <v>8.9076</v>
      </c>
      <c r="E355" t="n">
        <v>11.23</v>
      </c>
      <c r="F355" t="n">
        <v>8</v>
      </c>
      <c r="G355" t="n">
        <v>47.98</v>
      </c>
      <c r="H355" t="n">
        <v>0.72</v>
      </c>
      <c r="I355" t="n">
        <v>10</v>
      </c>
      <c r="J355" t="n">
        <v>259.76</v>
      </c>
      <c r="K355" t="n">
        <v>58.47</v>
      </c>
      <c r="L355" t="n">
        <v>10.5</v>
      </c>
      <c r="M355" t="n">
        <v>8</v>
      </c>
      <c r="N355" t="n">
        <v>65.79000000000001</v>
      </c>
      <c r="O355" t="n">
        <v>32271.6</v>
      </c>
      <c r="P355" t="n">
        <v>124.79</v>
      </c>
      <c r="Q355" t="n">
        <v>198.05</v>
      </c>
      <c r="R355" t="n">
        <v>31.51</v>
      </c>
      <c r="S355" t="n">
        <v>21.27</v>
      </c>
      <c r="T355" t="n">
        <v>2394.14</v>
      </c>
      <c r="U355" t="n">
        <v>0.67</v>
      </c>
      <c r="V355" t="n">
        <v>0.76</v>
      </c>
      <c r="W355" t="n">
        <v>0.13</v>
      </c>
      <c r="X355" t="n">
        <v>0.14</v>
      </c>
      <c r="Y355" t="n">
        <v>1</v>
      </c>
      <c r="Z355" t="n">
        <v>10</v>
      </c>
    </row>
    <row r="356">
      <c r="A356" t="n">
        <v>39</v>
      </c>
      <c r="B356" t="n">
        <v>125</v>
      </c>
      <c r="C356" t="inlineStr">
        <is>
          <t xml:space="preserve">CONCLUIDO	</t>
        </is>
      </c>
      <c r="D356" t="n">
        <v>8.8812</v>
      </c>
      <c r="E356" t="n">
        <v>11.26</v>
      </c>
      <c r="F356" t="n">
        <v>8.029999999999999</v>
      </c>
      <c r="G356" t="n">
        <v>48.18</v>
      </c>
      <c r="H356" t="n">
        <v>0.74</v>
      </c>
      <c r="I356" t="n">
        <v>10</v>
      </c>
      <c r="J356" t="n">
        <v>260.23</v>
      </c>
      <c r="K356" t="n">
        <v>58.47</v>
      </c>
      <c r="L356" t="n">
        <v>10.75</v>
      </c>
      <c r="M356" t="n">
        <v>8</v>
      </c>
      <c r="N356" t="n">
        <v>66</v>
      </c>
      <c r="O356" t="n">
        <v>32328.64</v>
      </c>
      <c r="P356" t="n">
        <v>125.11</v>
      </c>
      <c r="Q356" t="n">
        <v>198.05</v>
      </c>
      <c r="R356" t="n">
        <v>32.97</v>
      </c>
      <c r="S356" t="n">
        <v>21.27</v>
      </c>
      <c r="T356" t="n">
        <v>3125.44</v>
      </c>
      <c r="U356" t="n">
        <v>0.64</v>
      </c>
      <c r="V356" t="n">
        <v>0.76</v>
      </c>
      <c r="W356" t="n">
        <v>0.12</v>
      </c>
      <c r="X356" t="n">
        <v>0.18</v>
      </c>
      <c r="Y356" t="n">
        <v>1</v>
      </c>
      <c r="Z356" t="n">
        <v>10</v>
      </c>
    </row>
    <row r="357">
      <c r="A357" t="n">
        <v>40</v>
      </c>
      <c r="B357" t="n">
        <v>125</v>
      </c>
      <c r="C357" t="inlineStr">
        <is>
          <t xml:space="preserve">CONCLUIDO	</t>
        </is>
      </c>
      <c r="D357" t="n">
        <v>8.8725</v>
      </c>
      <c r="E357" t="n">
        <v>11.27</v>
      </c>
      <c r="F357" t="n">
        <v>8.039999999999999</v>
      </c>
      <c r="G357" t="n">
        <v>48.25</v>
      </c>
      <c r="H357" t="n">
        <v>0.75</v>
      </c>
      <c r="I357" t="n">
        <v>10</v>
      </c>
      <c r="J357" t="n">
        <v>260.69</v>
      </c>
      <c r="K357" t="n">
        <v>58.47</v>
      </c>
      <c r="L357" t="n">
        <v>11</v>
      </c>
      <c r="M357" t="n">
        <v>8</v>
      </c>
      <c r="N357" t="n">
        <v>66.20999999999999</v>
      </c>
      <c r="O357" t="n">
        <v>32385.75</v>
      </c>
      <c r="P357" t="n">
        <v>125.12</v>
      </c>
      <c r="Q357" t="n">
        <v>198.05</v>
      </c>
      <c r="R357" t="n">
        <v>33.19</v>
      </c>
      <c r="S357" t="n">
        <v>21.27</v>
      </c>
      <c r="T357" t="n">
        <v>3234.1</v>
      </c>
      <c r="U357" t="n">
        <v>0.64</v>
      </c>
      <c r="V357" t="n">
        <v>0.76</v>
      </c>
      <c r="W357" t="n">
        <v>0.12</v>
      </c>
      <c r="X357" t="n">
        <v>0.19</v>
      </c>
      <c r="Y357" t="n">
        <v>1</v>
      </c>
      <c r="Z357" t="n">
        <v>10</v>
      </c>
    </row>
    <row r="358">
      <c r="A358" t="n">
        <v>41</v>
      </c>
      <c r="B358" t="n">
        <v>125</v>
      </c>
      <c r="C358" t="inlineStr">
        <is>
          <t xml:space="preserve">CONCLUIDO	</t>
        </is>
      </c>
      <c r="D358" t="n">
        <v>8.923500000000001</v>
      </c>
      <c r="E358" t="n">
        <v>11.21</v>
      </c>
      <c r="F358" t="n">
        <v>8.02</v>
      </c>
      <c r="G358" t="n">
        <v>53.5</v>
      </c>
      <c r="H358" t="n">
        <v>0.77</v>
      </c>
      <c r="I358" t="n">
        <v>9</v>
      </c>
      <c r="J358" t="n">
        <v>261.15</v>
      </c>
      <c r="K358" t="n">
        <v>58.47</v>
      </c>
      <c r="L358" t="n">
        <v>11.25</v>
      </c>
      <c r="M358" t="n">
        <v>7</v>
      </c>
      <c r="N358" t="n">
        <v>66.43000000000001</v>
      </c>
      <c r="O358" t="n">
        <v>32442.95</v>
      </c>
      <c r="P358" t="n">
        <v>124.59</v>
      </c>
      <c r="Q358" t="n">
        <v>198.05</v>
      </c>
      <c r="R358" t="n">
        <v>32.65</v>
      </c>
      <c r="S358" t="n">
        <v>21.27</v>
      </c>
      <c r="T358" t="n">
        <v>2968.43</v>
      </c>
      <c r="U358" t="n">
        <v>0.65</v>
      </c>
      <c r="V358" t="n">
        <v>0.76</v>
      </c>
      <c r="W358" t="n">
        <v>0.12</v>
      </c>
      <c r="X358" t="n">
        <v>0.17</v>
      </c>
      <c r="Y358" t="n">
        <v>1</v>
      </c>
      <c r="Z358" t="n">
        <v>10</v>
      </c>
    </row>
    <row r="359">
      <c r="A359" t="n">
        <v>42</v>
      </c>
      <c r="B359" t="n">
        <v>125</v>
      </c>
      <c r="C359" t="inlineStr">
        <is>
          <t xml:space="preserve">CONCLUIDO	</t>
        </is>
      </c>
      <c r="D359" t="n">
        <v>8.931699999999999</v>
      </c>
      <c r="E359" t="n">
        <v>11.2</v>
      </c>
      <c r="F359" t="n">
        <v>8.01</v>
      </c>
      <c r="G359" t="n">
        <v>53.43</v>
      </c>
      <c r="H359" t="n">
        <v>0.78</v>
      </c>
      <c r="I359" t="n">
        <v>9</v>
      </c>
      <c r="J359" t="n">
        <v>261.62</v>
      </c>
      <c r="K359" t="n">
        <v>58.47</v>
      </c>
      <c r="L359" t="n">
        <v>11.5</v>
      </c>
      <c r="M359" t="n">
        <v>7</v>
      </c>
      <c r="N359" t="n">
        <v>66.64</v>
      </c>
      <c r="O359" t="n">
        <v>32500.22</v>
      </c>
      <c r="P359" t="n">
        <v>124.52</v>
      </c>
      <c r="Q359" t="n">
        <v>198.05</v>
      </c>
      <c r="R359" t="n">
        <v>32.37</v>
      </c>
      <c r="S359" t="n">
        <v>21.27</v>
      </c>
      <c r="T359" t="n">
        <v>2830.17</v>
      </c>
      <c r="U359" t="n">
        <v>0.66</v>
      </c>
      <c r="V359" t="n">
        <v>0.76</v>
      </c>
      <c r="W359" t="n">
        <v>0.12</v>
      </c>
      <c r="X359" t="n">
        <v>0.16</v>
      </c>
      <c r="Y359" t="n">
        <v>1</v>
      </c>
      <c r="Z359" t="n">
        <v>10</v>
      </c>
    </row>
    <row r="360">
      <c r="A360" t="n">
        <v>43</v>
      </c>
      <c r="B360" t="n">
        <v>125</v>
      </c>
      <c r="C360" t="inlineStr">
        <is>
          <t xml:space="preserve">CONCLUIDO	</t>
        </is>
      </c>
      <c r="D360" t="n">
        <v>8.930999999999999</v>
      </c>
      <c r="E360" t="n">
        <v>11.2</v>
      </c>
      <c r="F360" t="n">
        <v>8.02</v>
      </c>
      <c r="G360" t="n">
        <v>53.43</v>
      </c>
      <c r="H360" t="n">
        <v>0.8</v>
      </c>
      <c r="I360" t="n">
        <v>9</v>
      </c>
      <c r="J360" t="n">
        <v>262.08</v>
      </c>
      <c r="K360" t="n">
        <v>58.47</v>
      </c>
      <c r="L360" t="n">
        <v>11.75</v>
      </c>
      <c r="M360" t="n">
        <v>7</v>
      </c>
      <c r="N360" t="n">
        <v>66.86</v>
      </c>
      <c r="O360" t="n">
        <v>32557.58</v>
      </c>
      <c r="P360" t="n">
        <v>124.64</v>
      </c>
      <c r="Q360" t="n">
        <v>198.05</v>
      </c>
      <c r="R360" t="n">
        <v>32.35</v>
      </c>
      <c r="S360" t="n">
        <v>21.27</v>
      </c>
      <c r="T360" t="n">
        <v>2820.46</v>
      </c>
      <c r="U360" t="n">
        <v>0.66</v>
      </c>
      <c r="V360" t="n">
        <v>0.76</v>
      </c>
      <c r="W360" t="n">
        <v>0.12</v>
      </c>
      <c r="X360" t="n">
        <v>0.16</v>
      </c>
      <c r="Y360" t="n">
        <v>1</v>
      </c>
      <c r="Z360" t="n">
        <v>10</v>
      </c>
    </row>
    <row r="361">
      <c r="A361" t="n">
        <v>44</v>
      </c>
      <c r="B361" t="n">
        <v>125</v>
      </c>
      <c r="C361" t="inlineStr">
        <is>
          <t xml:space="preserve">CONCLUIDO	</t>
        </is>
      </c>
      <c r="D361" t="n">
        <v>8.931900000000001</v>
      </c>
      <c r="E361" t="n">
        <v>11.2</v>
      </c>
      <c r="F361" t="n">
        <v>8.01</v>
      </c>
      <c r="G361" t="n">
        <v>53.43</v>
      </c>
      <c r="H361" t="n">
        <v>0.8100000000000001</v>
      </c>
      <c r="I361" t="n">
        <v>9</v>
      </c>
      <c r="J361" t="n">
        <v>262.55</v>
      </c>
      <c r="K361" t="n">
        <v>58.47</v>
      </c>
      <c r="L361" t="n">
        <v>12</v>
      </c>
      <c r="M361" t="n">
        <v>7</v>
      </c>
      <c r="N361" t="n">
        <v>67.06999999999999</v>
      </c>
      <c r="O361" t="n">
        <v>32615.02</v>
      </c>
      <c r="P361" t="n">
        <v>124.59</v>
      </c>
      <c r="Q361" t="n">
        <v>198.05</v>
      </c>
      <c r="R361" t="n">
        <v>32.26</v>
      </c>
      <c r="S361" t="n">
        <v>21.27</v>
      </c>
      <c r="T361" t="n">
        <v>2774.22</v>
      </c>
      <c r="U361" t="n">
        <v>0.66</v>
      </c>
      <c r="V361" t="n">
        <v>0.76</v>
      </c>
      <c r="W361" t="n">
        <v>0.12</v>
      </c>
      <c r="X361" t="n">
        <v>0.16</v>
      </c>
      <c r="Y361" t="n">
        <v>1</v>
      </c>
      <c r="Z361" t="n">
        <v>10</v>
      </c>
    </row>
    <row r="362">
      <c r="A362" t="n">
        <v>45</v>
      </c>
      <c r="B362" t="n">
        <v>125</v>
      </c>
      <c r="C362" t="inlineStr">
        <is>
          <t xml:space="preserve">CONCLUIDO	</t>
        </is>
      </c>
      <c r="D362" t="n">
        <v>8.927</v>
      </c>
      <c r="E362" t="n">
        <v>11.2</v>
      </c>
      <c r="F362" t="n">
        <v>8.02</v>
      </c>
      <c r="G362" t="n">
        <v>53.47</v>
      </c>
      <c r="H362" t="n">
        <v>0.83</v>
      </c>
      <c r="I362" t="n">
        <v>9</v>
      </c>
      <c r="J362" t="n">
        <v>263.01</v>
      </c>
      <c r="K362" t="n">
        <v>58.47</v>
      </c>
      <c r="L362" t="n">
        <v>12.25</v>
      </c>
      <c r="M362" t="n">
        <v>7</v>
      </c>
      <c r="N362" t="n">
        <v>67.29000000000001</v>
      </c>
      <c r="O362" t="n">
        <v>32672.53</v>
      </c>
      <c r="P362" t="n">
        <v>124.4</v>
      </c>
      <c r="Q362" t="n">
        <v>198.05</v>
      </c>
      <c r="R362" t="n">
        <v>32.5</v>
      </c>
      <c r="S362" t="n">
        <v>21.27</v>
      </c>
      <c r="T362" t="n">
        <v>2890.63</v>
      </c>
      <c r="U362" t="n">
        <v>0.65</v>
      </c>
      <c r="V362" t="n">
        <v>0.76</v>
      </c>
      <c r="W362" t="n">
        <v>0.12</v>
      </c>
      <c r="X362" t="n">
        <v>0.17</v>
      </c>
      <c r="Y362" t="n">
        <v>1</v>
      </c>
      <c r="Z362" t="n">
        <v>10</v>
      </c>
    </row>
    <row r="363">
      <c r="A363" t="n">
        <v>46</v>
      </c>
      <c r="B363" t="n">
        <v>125</v>
      </c>
      <c r="C363" t="inlineStr">
        <is>
          <t xml:space="preserve">CONCLUIDO	</t>
        </is>
      </c>
      <c r="D363" t="n">
        <v>8.928599999999999</v>
      </c>
      <c r="E363" t="n">
        <v>11.2</v>
      </c>
      <c r="F363" t="n">
        <v>8.02</v>
      </c>
      <c r="G363" t="n">
        <v>53.45</v>
      </c>
      <c r="H363" t="n">
        <v>0.84</v>
      </c>
      <c r="I363" t="n">
        <v>9</v>
      </c>
      <c r="J363" t="n">
        <v>263.48</v>
      </c>
      <c r="K363" t="n">
        <v>58.47</v>
      </c>
      <c r="L363" t="n">
        <v>12.5</v>
      </c>
      <c r="M363" t="n">
        <v>7</v>
      </c>
      <c r="N363" t="n">
        <v>67.51000000000001</v>
      </c>
      <c r="O363" t="n">
        <v>32730.13</v>
      </c>
      <c r="P363" t="n">
        <v>124.22</v>
      </c>
      <c r="Q363" t="n">
        <v>198.05</v>
      </c>
      <c r="R363" t="n">
        <v>32.44</v>
      </c>
      <c r="S363" t="n">
        <v>21.27</v>
      </c>
      <c r="T363" t="n">
        <v>2865.22</v>
      </c>
      <c r="U363" t="n">
        <v>0.66</v>
      </c>
      <c r="V363" t="n">
        <v>0.76</v>
      </c>
      <c r="W363" t="n">
        <v>0.12</v>
      </c>
      <c r="X363" t="n">
        <v>0.17</v>
      </c>
      <c r="Y363" t="n">
        <v>1</v>
      </c>
      <c r="Z363" t="n">
        <v>10</v>
      </c>
    </row>
    <row r="364">
      <c r="A364" t="n">
        <v>47</v>
      </c>
      <c r="B364" t="n">
        <v>125</v>
      </c>
      <c r="C364" t="inlineStr">
        <is>
          <t xml:space="preserve">CONCLUIDO	</t>
        </is>
      </c>
      <c r="D364" t="n">
        <v>8.990600000000001</v>
      </c>
      <c r="E364" t="n">
        <v>11.12</v>
      </c>
      <c r="F364" t="n">
        <v>7.99</v>
      </c>
      <c r="G364" t="n">
        <v>59.91</v>
      </c>
      <c r="H364" t="n">
        <v>0.86</v>
      </c>
      <c r="I364" t="n">
        <v>8</v>
      </c>
      <c r="J364" t="n">
        <v>263.95</v>
      </c>
      <c r="K364" t="n">
        <v>58.47</v>
      </c>
      <c r="L364" t="n">
        <v>12.75</v>
      </c>
      <c r="M364" t="n">
        <v>6</v>
      </c>
      <c r="N364" t="n">
        <v>67.72</v>
      </c>
      <c r="O364" t="n">
        <v>32787.82</v>
      </c>
      <c r="P364" t="n">
        <v>123.59</v>
      </c>
      <c r="Q364" t="n">
        <v>198.05</v>
      </c>
      <c r="R364" t="n">
        <v>31.45</v>
      </c>
      <c r="S364" t="n">
        <v>21.27</v>
      </c>
      <c r="T364" t="n">
        <v>2371.04</v>
      </c>
      <c r="U364" t="n">
        <v>0.68</v>
      </c>
      <c r="V364" t="n">
        <v>0.76</v>
      </c>
      <c r="W364" t="n">
        <v>0.12</v>
      </c>
      <c r="X364" t="n">
        <v>0.14</v>
      </c>
      <c r="Y364" t="n">
        <v>1</v>
      </c>
      <c r="Z364" t="n">
        <v>10</v>
      </c>
    </row>
    <row r="365">
      <c r="A365" t="n">
        <v>48</v>
      </c>
      <c r="B365" t="n">
        <v>125</v>
      </c>
      <c r="C365" t="inlineStr">
        <is>
          <t xml:space="preserve">CONCLUIDO	</t>
        </is>
      </c>
      <c r="D365" t="n">
        <v>9.011699999999999</v>
      </c>
      <c r="E365" t="n">
        <v>11.1</v>
      </c>
      <c r="F365" t="n">
        <v>7.96</v>
      </c>
      <c r="G365" t="n">
        <v>59.71</v>
      </c>
      <c r="H365" t="n">
        <v>0.87</v>
      </c>
      <c r="I365" t="n">
        <v>8</v>
      </c>
      <c r="J365" t="n">
        <v>264.42</v>
      </c>
      <c r="K365" t="n">
        <v>58.47</v>
      </c>
      <c r="L365" t="n">
        <v>13</v>
      </c>
      <c r="M365" t="n">
        <v>6</v>
      </c>
      <c r="N365" t="n">
        <v>67.94</v>
      </c>
      <c r="O365" t="n">
        <v>32845.58</v>
      </c>
      <c r="P365" t="n">
        <v>123.38</v>
      </c>
      <c r="Q365" t="n">
        <v>198.07</v>
      </c>
      <c r="R365" t="n">
        <v>30.45</v>
      </c>
      <c r="S365" t="n">
        <v>21.27</v>
      </c>
      <c r="T365" t="n">
        <v>1872.9</v>
      </c>
      <c r="U365" t="n">
        <v>0.7</v>
      </c>
      <c r="V365" t="n">
        <v>0.76</v>
      </c>
      <c r="W365" t="n">
        <v>0.12</v>
      </c>
      <c r="X365" t="n">
        <v>0.11</v>
      </c>
      <c r="Y365" t="n">
        <v>1</v>
      </c>
      <c r="Z365" t="n">
        <v>10</v>
      </c>
    </row>
    <row r="366">
      <c r="A366" t="n">
        <v>49</v>
      </c>
      <c r="B366" t="n">
        <v>125</v>
      </c>
      <c r="C366" t="inlineStr">
        <is>
          <t xml:space="preserve">CONCLUIDO	</t>
        </is>
      </c>
      <c r="D366" t="n">
        <v>8.995699999999999</v>
      </c>
      <c r="E366" t="n">
        <v>11.12</v>
      </c>
      <c r="F366" t="n">
        <v>7.98</v>
      </c>
      <c r="G366" t="n">
        <v>59.86</v>
      </c>
      <c r="H366" t="n">
        <v>0.89</v>
      </c>
      <c r="I366" t="n">
        <v>8</v>
      </c>
      <c r="J366" t="n">
        <v>264.89</v>
      </c>
      <c r="K366" t="n">
        <v>58.47</v>
      </c>
      <c r="L366" t="n">
        <v>13.25</v>
      </c>
      <c r="M366" t="n">
        <v>6</v>
      </c>
      <c r="N366" t="n">
        <v>68.16</v>
      </c>
      <c r="O366" t="n">
        <v>32903.43</v>
      </c>
      <c r="P366" t="n">
        <v>123.63</v>
      </c>
      <c r="Q366" t="n">
        <v>198.05</v>
      </c>
      <c r="R366" t="n">
        <v>31.32</v>
      </c>
      <c r="S366" t="n">
        <v>21.27</v>
      </c>
      <c r="T366" t="n">
        <v>2310.07</v>
      </c>
      <c r="U366" t="n">
        <v>0.68</v>
      </c>
      <c r="V366" t="n">
        <v>0.76</v>
      </c>
      <c r="W366" t="n">
        <v>0.12</v>
      </c>
      <c r="X366" t="n">
        <v>0.13</v>
      </c>
      <c r="Y366" t="n">
        <v>1</v>
      </c>
      <c r="Z366" t="n">
        <v>10</v>
      </c>
    </row>
    <row r="367">
      <c r="A367" t="n">
        <v>50</v>
      </c>
      <c r="B367" t="n">
        <v>125</v>
      </c>
      <c r="C367" t="inlineStr">
        <is>
          <t xml:space="preserve">CONCLUIDO	</t>
        </is>
      </c>
      <c r="D367" t="n">
        <v>8.977600000000001</v>
      </c>
      <c r="E367" t="n">
        <v>11.14</v>
      </c>
      <c r="F367" t="n">
        <v>8</v>
      </c>
      <c r="G367" t="n">
        <v>60.03</v>
      </c>
      <c r="H367" t="n">
        <v>0.91</v>
      </c>
      <c r="I367" t="n">
        <v>8</v>
      </c>
      <c r="J367" t="n">
        <v>265.36</v>
      </c>
      <c r="K367" t="n">
        <v>58.47</v>
      </c>
      <c r="L367" t="n">
        <v>13.5</v>
      </c>
      <c r="M367" t="n">
        <v>6</v>
      </c>
      <c r="N367" t="n">
        <v>68.38</v>
      </c>
      <c r="O367" t="n">
        <v>32961.36</v>
      </c>
      <c r="P367" t="n">
        <v>123.99</v>
      </c>
      <c r="Q367" t="n">
        <v>198.05</v>
      </c>
      <c r="R367" t="n">
        <v>32.03</v>
      </c>
      <c r="S367" t="n">
        <v>21.27</v>
      </c>
      <c r="T367" t="n">
        <v>2663.69</v>
      </c>
      <c r="U367" t="n">
        <v>0.66</v>
      </c>
      <c r="V367" t="n">
        <v>0.76</v>
      </c>
      <c r="W367" t="n">
        <v>0.12</v>
      </c>
      <c r="X367" t="n">
        <v>0.15</v>
      </c>
      <c r="Y367" t="n">
        <v>1</v>
      </c>
      <c r="Z367" t="n">
        <v>10</v>
      </c>
    </row>
    <row r="368">
      <c r="A368" t="n">
        <v>51</v>
      </c>
      <c r="B368" t="n">
        <v>125</v>
      </c>
      <c r="C368" t="inlineStr">
        <is>
          <t xml:space="preserve">CONCLUIDO	</t>
        </is>
      </c>
      <c r="D368" t="n">
        <v>8.978899999999999</v>
      </c>
      <c r="E368" t="n">
        <v>11.14</v>
      </c>
      <c r="F368" t="n">
        <v>8</v>
      </c>
      <c r="G368" t="n">
        <v>60.02</v>
      </c>
      <c r="H368" t="n">
        <v>0.92</v>
      </c>
      <c r="I368" t="n">
        <v>8</v>
      </c>
      <c r="J368" t="n">
        <v>265.83</v>
      </c>
      <c r="K368" t="n">
        <v>58.47</v>
      </c>
      <c r="L368" t="n">
        <v>13.75</v>
      </c>
      <c r="M368" t="n">
        <v>6</v>
      </c>
      <c r="N368" t="n">
        <v>68.59999999999999</v>
      </c>
      <c r="O368" t="n">
        <v>33019.37</v>
      </c>
      <c r="P368" t="n">
        <v>123.83</v>
      </c>
      <c r="Q368" t="n">
        <v>198.05</v>
      </c>
      <c r="R368" t="n">
        <v>32</v>
      </c>
      <c r="S368" t="n">
        <v>21.27</v>
      </c>
      <c r="T368" t="n">
        <v>2646.01</v>
      </c>
      <c r="U368" t="n">
        <v>0.66</v>
      </c>
      <c r="V368" t="n">
        <v>0.76</v>
      </c>
      <c r="W368" t="n">
        <v>0.12</v>
      </c>
      <c r="X368" t="n">
        <v>0.15</v>
      </c>
      <c r="Y368" t="n">
        <v>1</v>
      </c>
      <c r="Z368" t="n">
        <v>10</v>
      </c>
    </row>
    <row r="369">
      <c r="A369" t="n">
        <v>52</v>
      </c>
      <c r="B369" t="n">
        <v>125</v>
      </c>
      <c r="C369" t="inlineStr">
        <is>
          <t xml:space="preserve">CONCLUIDO	</t>
        </is>
      </c>
      <c r="D369" t="n">
        <v>8.9825</v>
      </c>
      <c r="E369" t="n">
        <v>11.13</v>
      </c>
      <c r="F369" t="n">
        <v>8</v>
      </c>
      <c r="G369" t="n">
        <v>59.99</v>
      </c>
      <c r="H369" t="n">
        <v>0.9399999999999999</v>
      </c>
      <c r="I369" t="n">
        <v>8</v>
      </c>
      <c r="J369" t="n">
        <v>266.3</v>
      </c>
      <c r="K369" t="n">
        <v>58.47</v>
      </c>
      <c r="L369" t="n">
        <v>14</v>
      </c>
      <c r="M369" t="n">
        <v>6</v>
      </c>
      <c r="N369" t="n">
        <v>68.81999999999999</v>
      </c>
      <c r="O369" t="n">
        <v>33077.47</v>
      </c>
      <c r="P369" t="n">
        <v>123.77</v>
      </c>
      <c r="Q369" t="n">
        <v>198.05</v>
      </c>
      <c r="R369" t="n">
        <v>31.82</v>
      </c>
      <c r="S369" t="n">
        <v>21.27</v>
      </c>
      <c r="T369" t="n">
        <v>2557.33</v>
      </c>
      <c r="U369" t="n">
        <v>0.67</v>
      </c>
      <c r="V369" t="n">
        <v>0.76</v>
      </c>
      <c r="W369" t="n">
        <v>0.12</v>
      </c>
      <c r="X369" t="n">
        <v>0.15</v>
      </c>
      <c r="Y369" t="n">
        <v>1</v>
      </c>
      <c r="Z369" t="n">
        <v>10</v>
      </c>
    </row>
    <row r="370">
      <c r="A370" t="n">
        <v>53</v>
      </c>
      <c r="B370" t="n">
        <v>125</v>
      </c>
      <c r="C370" t="inlineStr">
        <is>
          <t xml:space="preserve">CONCLUIDO	</t>
        </is>
      </c>
      <c r="D370" t="n">
        <v>8.979799999999999</v>
      </c>
      <c r="E370" t="n">
        <v>11.14</v>
      </c>
      <c r="F370" t="n">
        <v>8</v>
      </c>
      <c r="G370" t="n">
        <v>60.01</v>
      </c>
      <c r="H370" t="n">
        <v>0.95</v>
      </c>
      <c r="I370" t="n">
        <v>8</v>
      </c>
      <c r="J370" t="n">
        <v>266.77</v>
      </c>
      <c r="K370" t="n">
        <v>58.47</v>
      </c>
      <c r="L370" t="n">
        <v>14.25</v>
      </c>
      <c r="M370" t="n">
        <v>6</v>
      </c>
      <c r="N370" t="n">
        <v>69.04000000000001</v>
      </c>
      <c r="O370" t="n">
        <v>33135.65</v>
      </c>
      <c r="P370" t="n">
        <v>123.43</v>
      </c>
      <c r="Q370" t="n">
        <v>198.05</v>
      </c>
      <c r="R370" t="n">
        <v>31.94</v>
      </c>
      <c r="S370" t="n">
        <v>21.27</v>
      </c>
      <c r="T370" t="n">
        <v>2617.23</v>
      </c>
      <c r="U370" t="n">
        <v>0.67</v>
      </c>
      <c r="V370" t="n">
        <v>0.76</v>
      </c>
      <c r="W370" t="n">
        <v>0.12</v>
      </c>
      <c r="X370" t="n">
        <v>0.15</v>
      </c>
      <c r="Y370" t="n">
        <v>1</v>
      </c>
      <c r="Z370" t="n">
        <v>10</v>
      </c>
    </row>
    <row r="371">
      <c r="A371" t="n">
        <v>54</v>
      </c>
      <c r="B371" t="n">
        <v>125</v>
      </c>
      <c r="C371" t="inlineStr">
        <is>
          <t xml:space="preserve">CONCLUIDO	</t>
        </is>
      </c>
      <c r="D371" t="n">
        <v>8.9818</v>
      </c>
      <c r="E371" t="n">
        <v>11.13</v>
      </c>
      <c r="F371" t="n">
        <v>8</v>
      </c>
      <c r="G371" t="n">
        <v>59.99</v>
      </c>
      <c r="H371" t="n">
        <v>0.97</v>
      </c>
      <c r="I371" t="n">
        <v>8</v>
      </c>
      <c r="J371" t="n">
        <v>267.24</v>
      </c>
      <c r="K371" t="n">
        <v>58.47</v>
      </c>
      <c r="L371" t="n">
        <v>14.5</v>
      </c>
      <c r="M371" t="n">
        <v>6</v>
      </c>
      <c r="N371" t="n">
        <v>69.27</v>
      </c>
      <c r="O371" t="n">
        <v>33193.92</v>
      </c>
      <c r="P371" t="n">
        <v>123.3</v>
      </c>
      <c r="Q371" t="n">
        <v>198.05</v>
      </c>
      <c r="R371" t="n">
        <v>31.85</v>
      </c>
      <c r="S371" t="n">
        <v>21.27</v>
      </c>
      <c r="T371" t="n">
        <v>2571.17</v>
      </c>
      <c r="U371" t="n">
        <v>0.67</v>
      </c>
      <c r="V371" t="n">
        <v>0.76</v>
      </c>
      <c r="W371" t="n">
        <v>0.12</v>
      </c>
      <c r="X371" t="n">
        <v>0.15</v>
      </c>
      <c r="Y371" t="n">
        <v>1</v>
      </c>
      <c r="Z371" t="n">
        <v>10</v>
      </c>
    </row>
    <row r="372">
      <c r="A372" t="n">
        <v>55</v>
      </c>
      <c r="B372" t="n">
        <v>125</v>
      </c>
      <c r="C372" t="inlineStr">
        <is>
          <t xml:space="preserve">CONCLUIDO	</t>
        </is>
      </c>
      <c r="D372" t="n">
        <v>9.044499999999999</v>
      </c>
      <c r="E372" t="n">
        <v>11.06</v>
      </c>
      <c r="F372" t="n">
        <v>7.97</v>
      </c>
      <c r="G372" t="n">
        <v>68.3</v>
      </c>
      <c r="H372" t="n">
        <v>0.98</v>
      </c>
      <c r="I372" t="n">
        <v>7</v>
      </c>
      <c r="J372" t="n">
        <v>267.71</v>
      </c>
      <c r="K372" t="n">
        <v>58.47</v>
      </c>
      <c r="L372" t="n">
        <v>14.75</v>
      </c>
      <c r="M372" t="n">
        <v>5</v>
      </c>
      <c r="N372" t="n">
        <v>69.48999999999999</v>
      </c>
      <c r="O372" t="n">
        <v>33252.27</v>
      </c>
      <c r="P372" t="n">
        <v>122.59</v>
      </c>
      <c r="Q372" t="n">
        <v>198.05</v>
      </c>
      <c r="R372" t="n">
        <v>30.87</v>
      </c>
      <c r="S372" t="n">
        <v>21.27</v>
      </c>
      <c r="T372" t="n">
        <v>2090.18</v>
      </c>
      <c r="U372" t="n">
        <v>0.6899999999999999</v>
      </c>
      <c r="V372" t="n">
        <v>0.76</v>
      </c>
      <c r="W372" t="n">
        <v>0.12</v>
      </c>
      <c r="X372" t="n">
        <v>0.12</v>
      </c>
      <c r="Y372" t="n">
        <v>1</v>
      </c>
      <c r="Z372" t="n">
        <v>10</v>
      </c>
    </row>
    <row r="373">
      <c r="A373" t="n">
        <v>56</v>
      </c>
      <c r="B373" t="n">
        <v>125</v>
      </c>
      <c r="C373" t="inlineStr">
        <is>
          <t xml:space="preserve">CONCLUIDO	</t>
        </is>
      </c>
      <c r="D373" t="n">
        <v>9.0441</v>
      </c>
      <c r="E373" t="n">
        <v>11.06</v>
      </c>
      <c r="F373" t="n">
        <v>7.97</v>
      </c>
      <c r="G373" t="n">
        <v>68.31</v>
      </c>
      <c r="H373" t="n">
        <v>1</v>
      </c>
      <c r="I373" t="n">
        <v>7</v>
      </c>
      <c r="J373" t="n">
        <v>268.19</v>
      </c>
      <c r="K373" t="n">
        <v>58.47</v>
      </c>
      <c r="L373" t="n">
        <v>15</v>
      </c>
      <c r="M373" t="n">
        <v>5</v>
      </c>
      <c r="N373" t="n">
        <v>69.70999999999999</v>
      </c>
      <c r="O373" t="n">
        <v>33310.7</v>
      </c>
      <c r="P373" t="n">
        <v>122.72</v>
      </c>
      <c r="Q373" t="n">
        <v>198.05</v>
      </c>
      <c r="R373" t="n">
        <v>30.88</v>
      </c>
      <c r="S373" t="n">
        <v>21.27</v>
      </c>
      <c r="T373" t="n">
        <v>2090.81</v>
      </c>
      <c r="U373" t="n">
        <v>0.6899999999999999</v>
      </c>
      <c r="V373" t="n">
        <v>0.76</v>
      </c>
      <c r="W373" t="n">
        <v>0.12</v>
      </c>
      <c r="X373" t="n">
        <v>0.12</v>
      </c>
      <c r="Y373" t="n">
        <v>1</v>
      </c>
      <c r="Z373" t="n">
        <v>10</v>
      </c>
    </row>
    <row r="374">
      <c r="A374" t="n">
        <v>57</v>
      </c>
      <c r="B374" t="n">
        <v>125</v>
      </c>
      <c r="C374" t="inlineStr">
        <is>
          <t xml:space="preserve">CONCLUIDO	</t>
        </is>
      </c>
      <c r="D374" t="n">
        <v>9.043900000000001</v>
      </c>
      <c r="E374" t="n">
        <v>11.06</v>
      </c>
      <c r="F374" t="n">
        <v>7.97</v>
      </c>
      <c r="G374" t="n">
        <v>68.31</v>
      </c>
      <c r="H374" t="n">
        <v>1.01</v>
      </c>
      <c r="I374" t="n">
        <v>7</v>
      </c>
      <c r="J374" t="n">
        <v>268.66</v>
      </c>
      <c r="K374" t="n">
        <v>58.47</v>
      </c>
      <c r="L374" t="n">
        <v>15.25</v>
      </c>
      <c r="M374" t="n">
        <v>5</v>
      </c>
      <c r="N374" t="n">
        <v>69.94</v>
      </c>
      <c r="O374" t="n">
        <v>33369.22</v>
      </c>
      <c r="P374" t="n">
        <v>122.81</v>
      </c>
      <c r="Q374" t="n">
        <v>198.05</v>
      </c>
      <c r="R374" t="n">
        <v>30.81</v>
      </c>
      <c r="S374" t="n">
        <v>21.27</v>
      </c>
      <c r="T374" t="n">
        <v>2058.76</v>
      </c>
      <c r="U374" t="n">
        <v>0.6899999999999999</v>
      </c>
      <c r="V374" t="n">
        <v>0.76</v>
      </c>
      <c r="W374" t="n">
        <v>0.12</v>
      </c>
      <c r="X374" t="n">
        <v>0.12</v>
      </c>
      <c r="Y374" t="n">
        <v>1</v>
      </c>
      <c r="Z374" t="n">
        <v>10</v>
      </c>
    </row>
    <row r="375">
      <c r="A375" t="n">
        <v>58</v>
      </c>
      <c r="B375" t="n">
        <v>125</v>
      </c>
      <c r="C375" t="inlineStr">
        <is>
          <t xml:space="preserve">CONCLUIDO	</t>
        </is>
      </c>
      <c r="D375" t="n">
        <v>9.0646</v>
      </c>
      <c r="E375" t="n">
        <v>11.03</v>
      </c>
      <c r="F375" t="n">
        <v>7.94</v>
      </c>
      <c r="G375" t="n">
        <v>68.09999999999999</v>
      </c>
      <c r="H375" t="n">
        <v>1.03</v>
      </c>
      <c r="I375" t="n">
        <v>7</v>
      </c>
      <c r="J375" t="n">
        <v>269.14</v>
      </c>
      <c r="K375" t="n">
        <v>58.47</v>
      </c>
      <c r="L375" t="n">
        <v>15.5</v>
      </c>
      <c r="M375" t="n">
        <v>5</v>
      </c>
      <c r="N375" t="n">
        <v>70.16</v>
      </c>
      <c r="O375" t="n">
        <v>33427.83</v>
      </c>
      <c r="P375" t="n">
        <v>122.31</v>
      </c>
      <c r="Q375" t="n">
        <v>198.05</v>
      </c>
      <c r="R375" t="n">
        <v>30.03</v>
      </c>
      <c r="S375" t="n">
        <v>21.27</v>
      </c>
      <c r="T375" t="n">
        <v>1669.23</v>
      </c>
      <c r="U375" t="n">
        <v>0.71</v>
      </c>
      <c r="V375" t="n">
        <v>0.76</v>
      </c>
      <c r="W375" t="n">
        <v>0.12</v>
      </c>
      <c r="X375" t="n">
        <v>0.09</v>
      </c>
      <c r="Y375" t="n">
        <v>1</v>
      </c>
      <c r="Z375" t="n">
        <v>10</v>
      </c>
    </row>
    <row r="376">
      <c r="A376" t="n">
        <v>59</v>
      </c>
      <c r="B376" t="n">
        <v>125</v>
      </c>
      <c r="C376" t="inlineStr">
        <is>
          <t xml:space="preserve">CONCLUIDO	</t>
        </is>
      </c>
      <c r="D376" t="n">
        <v>9.0464</v>
      </c>
      <c r="E376" t="n">
        <v>11.05</v>
      </c>
      <c r="F376" t="n">
        <v>7.97</v>
      </c>
      <c r="G376" t="n">
        <v>68.29000000000001</v>
      </c>
      <c r="H376" t="n">
        <v>1.04</v>
      </c>
      <c r="I376" t="n">
        <v>7</v>
      </c>
      <c r="J376" t="n">
        <v>269.61</v>
      </c>
      <c r="K376" t="n">
        <v>58.47</v>
      </c>
      <c r="L376" t="n">
        <v>15.75</v>
      </c>
      <c r="M376" t="n">
        <v>5</v>
      </c>
      <c r="N376" t="n">
        <v>70.39</v>
      </c>
      <c r="O376" t="n">
        <v>33486.53</v>
      </c>
      <c r="P376" t="n">
        <v>122.74</v>
      </c>
      <c r="Q376" t="n">
        <v>198.05</v>
      </c>
      <c r="R376" t="n">
        <v>30.87</v>
      </c>
      <c r="S376" t="n">
        <v>21.27</v>
      </c>
      <c r="T376" t="n">
        <v>2086.16</v>
      </c>
      <c r="U376" t="n">
        <v>0.6899999999999999</v>
      </c>
      <c r="V376" t="n">
        <v>0.76</v>
      </c>
      <c r="W376" t="n">
        <v>0.12</v>
      </c>
      <c r="X376" t="n">
        <v>0.11</v>
      </c>
      <c r="Y376" t="n">
        <v>1</v>
      </c>
      <c r="Z376" t="n">
        <v>10</v>
      </c>
    </row>
    <row r="377">
      <c r="A377" t="n">
        <v>60</v>
      </c>
      <c r="B377" t="n">
        <v>125</v>
      </c>
      <c r="C377" t="inlineStr">
        <is>
          <t xml:space="preserve">CONCLUIDO	</t>
        </is>
      </c>
      <c r="D377" t="n">
        <v>9.0298</v>
      </c>
      <c r="E377" t="n">
        <v>11.07</v>
      </c>
      <c r="F377" t="n">
        <v>7.99</v>
      </c>
      <c r="G377" t="n">
        <v>68.45999999999999</v>
      </c>
      <c r="H377" t="n">
        <v>1.05</v>
      </c>
      <c r="I377" t="n">
        <v>7</v>
      </c>
      <c r="J377" t="n">
        <v>270.09</v>
      </c>
      <c r="K377" t="n">
        <v>58.47</v>
      </c>
      <c r="L377" t="n">
        <v>16</v>
      </c>
      <c r="M377" t="n">
        <v>5</v>
      </c>
      <c r="N377" t="n">
        <v>70.62</v>
      </c>
      <c r="O377" t="n">
        <v>33545.31</v>
      </c>
      <c r="P377" t="n">
        <v>123.08</v>
      </c>
      <c r="Q377" t="n">
        <v>198.05</v>
      </c>
      <c r="R377" t="n">
        <v>31.49</v>
      </c>
      <c r="S377" t="n">
        <v>21.27</v>
      </c>
      <c r="T377" t="n">
        <v>2396.75</v>
      </c>
      <c r="U377" t="n">
        <v>0.68</v>
      </c>
      <c r="V377" t="n">
        <v>0.76</v>
      </c>
      <c r="W377" t="n">
        <v>0.12</v>
      </c>
      <c r="X377" t="n">
        <v>0.13</v>
      </c>
      <c r="Y377" t="n">
        <v>1</v>
      </c>
      <c r="Z377" t="n">
        <v>10</v>
      </c>
    </row>
    <row r="378">
      <c r="A378" t="n">
        <v>61</v>
      </c>
      <c r="B378" t="n">
        <v>125</v>
      </c>
      <c r="C378" t="inlineStr">
        <is>
          <t xml:space="preserve">CONCLUIDO	</t>
        </is>
      </c>
      <c r="D378" t="n">
        <v>9.039300000000001</v>
      </c>
      <c r="E378" t="n">
        <v>11.06</v>
      </c>
      <c r="F378" t="n">
        <v>7.98</v>
      </c>
      <c r="G378" t="n">
        <v>68.36</v>
      </c>
      <c r="H378" t="n">
        <v>1.07</v>
      </c>
      <c r="I378" t="n">
        <v>7</v>
      </c>
      <c r="J378" t="n">
        <v>270.57</v>
      </c>
      <c r="K378" t="n">
        <v>58.47</v>
      </c>
      <c r="L378" t="n">
        <v>16.25</v>
      </c>
      <c r="M378" t="n">
        <v>5</v>
      </c>
      <c r="N378" t="n">
        <v>70.84</v>
      </c>
      <c r="O378" t="n">
        <v>33604.17</v>
      </c>
      <c r="P378" t="n">
        <v>122.64</v>
      </c>
      <c r="Q378" t="n">
        <v>198.05</v>
      </c>
      <c r="R378" t="n">
        <v>31.13</v>
      </c>
      <c r="S378" t="n">
        <v>21.27</v>
      </c>
      <c r="T378" t="n">
        <v>2217.87</v>
      </c>
      <c r="U378" t="n">
        <v>0.68</v>
      </c>
      <c r="V378" t="n">
        <v>0.76</v>
      </c>
      <c r="W378" t="n">
        <v>0.12</v>
      </c>
      <c r="X378" t="n">
        <v>0.12</v>
      </c>
      <c r="Y378" t="n">
        <v>1</v>
      </c>
      <c r="Z378" t="n">
        <v>10</v>
      </c>
    </row>
    <row r="379">
      <c r="A379" t="n">
        <v>62</v>
      </c>
      <c r="B379" t="n">
        <v>125</v>
      </c>
      <c r="C379" t="inlineStr">
        <is>
          <t xml:space="preserve">CONCLUIDO	</t>
        </is>
      </c>
      <c r="D379" t="n">
        <v>9.034599999999999</v>
      </c>
      <c r="E379" t="n">
        <v>11.07</v>
      </c>
      <c r="F379" t="n">
        <v>7.98</v>
      </c>
      <c r="G379" t="n">
        <v>68.41</v>
      </c>
      <c r="H379" t="n">
        <v>1.08</v>
      </c>
      <c r="I379" t="n">
        <v>7</v>
      </c>
      <c r="J379" t="n">
        <v>271.05</v>
      </c>
      <c r="K379" t="n">
        <v>58.47</v>
      </c>
      <c r="L379" t="n">
        <v>16.5</v>
      </c>
      <c r="M379" t="n">
        <v>5</v>
      </c>
      <c r="N379" t="n">
        <v>71.06999999999999</v>
      </c>
      <c r="O379" t="n">
        <v>33663.13</v>
      </c>
      <c r="P379" t="n">
        <v>122.67</v>
      </c>
      <c r="Q379" t="n">
        <v>198.05</v>
      </c>
      <c r="R379" t="n">
        <v>31.35</v>
      </c>
      <c r="S379" t="n">
        <v>21.27</v>
      </c>
      <c r="T379" t="n">
        <v>2326.37</v>
      </c>
      <c r="U379" t="n">
        <v>0.68</v>
      </c>
      <c r="V379" t="n">
        <v>0.76</v>
      </c>
      <c r="W379" t="n">
        <v>0.12</v>
      </c>
      <c r="X379" t="n">
        <v>0.13</v>
      </c>
      <c r="Y379" t="n">
        <v>1</v>
      </c>
      <c r="Z379" t="n">
        <v>10</v>
      </c>
    </row>
    <row r="380">
      <c r="A380" t="n">
        <v>63</v>
      </c>
      <c r="B380" t="n">
        <v>125</v>
      </c>
      <c r="C380" t="inlineStr">
        <is>
          <t xml:space="preserve">CONCLUIDO	</t>
        </is>
      </c>
      <c r="D380" t="n">
        <v>9.0337</v>
      </c>
      <c r="E380" t="n">
        <v>11.07</v>
      </c>
      <c r="F380" t="n">
        <v>7.98</v>
      </c>
      <c r="G380" t="n">
        <v>68.42</v>
      </c>
      <c r="H380" t="n">
        <v>1.1</v>
      </c>
      <c r="I380" t="n">
        <v>7</v>
      </c>
      <c r="J380" t="n">
        <v>271.52</v>
      </c>
      <c r="K380" t="n">
        <v>58.47</v>
      </c>
      <c r="L380" t="n">
        <v>16.75</v>
      </c>
      <c r="M380" t="n">
        <v>5</v>
      </c>
      <c r="N380" t="n">
        <v>71.3</v>
      </c>
      <c r="O380" t="n">
        <v>33722.17</v>
      </c>
      <c r="P380" t="n">
        <v>122.58</v>
      </c>
      <c r="Q380" t="n">
        <v>198.05</v>
      </c>
      <c r="R380" t="n">
        <v>31.35</v>
      </c>
      <c r="S380" t="n">
        <v>21.27</v>
      </c>
      <c r="T380" t="n">
        <v>2329.74</v>
      </c>
      <c r="U380" t="n">
        <v>0.68</v>
      </c>
      <c r="V380" t="n">
        <v>0.76</v>
      </c>
      <c r="W380" t="n">
        <v>0.12</v>
      </c>
      <c r="X380" t="n">
        <v>0.13</v>
      </c>
      <c r="Y380" t="n">
        <v>1</v>
      </c>
      <c r="Z380" t="n">
        <v>10</v>
      </c>
    </row>
    <row r="381">
      <c r="A381" t="n">
        <v>64</v>
      </c>
      <c r="B381" t="n">
        <v>125</v>
      </c>
      <c r="C381" t="inlineStr">
        <is>
          <t xml:space="preserve">CONCLUIDO	</t>
        </is>
      </c>
      <c r="D381" t="n">
        <v>9.0382</v>
      </c>
      <c r="E381" t="n">
        <v>11.06</v>
      </c>
      <c r="F381" t="n">
        <v>7.98</v>
      </c>
      <c r="G381" t="n">
        <v>68.37</v>
      </c>
      <c r="H381" t="n">
        <v>1.11</v>
      </c>
      <c r="I381" t="n">
        <v>7</v>
      </c>
      <c r="J381" t="n">
        <v>272</v>
      </c>
      <c r="K381" t="n">
        <v>58.47</v>
      </c>
      <c r="L381" t="n">
        <v>17</v>
      </c>
      <c r="M381" t="n">
        <v>5</v>
      </c>
      <c r="N381" t="n">
        <v>71.53</v>
      </c>
      <c r="O381" t="n">
        <v>33781.3</v>
      </c>
      <c r="P381" t="n">
        <v>122.29</v>
      </c>
      <c r="Q381" t="n">
        <v>198.06</v>
      </c>
      <c r="R381" t="n">
        <v>31.12</v>
      </c>
      <c r="S381" t="n">
        <v>21.27</v>
      </c>
      <c r="T381" t="n">
        <v>2214.68</v>
      </c>
      <c r="U381" t="n">
        <v>0.68</v>
      </c>
      <c r="V381" t="n">
        <v>0.76</v>
      </c>
      <c r="W381" t="n">
        <v>0.12</v>
      </c>
      <c r="X381" t="n">
        <v>0.12</v>
      </c>
      <c r="Y381" t="n">
        <v>1</v>
      </c>
      <c r="Z381" t="n">
        <v>10</v>
      </c>
    </row>
    <row r="382">
      <c r="A382" t="n">
        <v>65</v>
      </c>
      <c r="B382" t="n">
        <v>125</v>
      </c>
      <c r="C382" t="inlineStr">
        <is>
          <t xml:space="preserve">CONCLUIDO	</t>
        </is>
      </c>
      <c r="D382" t="n">
        <v>9.037100000000001</v>
      </c>
      <c r="E382" t="n">
        <v>11.07</v>
      </c>
      <c r="F382" t="n">
        <v>7.98</v>
      </c>
      <c r="G382" t="n">
        <v>68.38</v>
      </c>
      <c r="H382" t="n">
        <v>1.13</v>
      </c>
      <c r="I382" t="n">
        <v>7</v>
      </c>
      <c r="J382" t="n">
        <v>272.48</v>
      </c>
      <c r="K382" t="n">
        <v>58.47</v>
      </c>
      <c r="L382" t="n">
        <v>17.25</v>
      </c>
      <c r="M382" t="n">
        <v>5</v>
      </c>
      <c r="N382" t="n">
        <v>71.76000000000001</v>
      </c>
      <c r="O382" t="n">
        <v>33840.65</v>
      </c>
      <c r="P382" t="n">
        <v>122.13</v>
      </c>
      <c r="Q382" t="n">
        <v>198.07</v>
      </c>
      <c r="R382" t="n">
        <v>31.2</v>
      </c>
      <c r="S382" t="n">
        <v>21.27</v>
      </c>
      <c r="T382" t="n">
        <v>2254.69</v>
      </c>
      <c r="U382" t="n">
        <v>0.68</v>
      </c>
      <c r="V382" t="n">
        <v>0.76</v>
      </c>
      <c r="W382" t="n">
        <v>0.12</v>
      </c>
      <c r="X382" t="n">
        <v>0.12</v>
      </c>
      <c r="Y382" t="n">
        <v>1</v>
      </c>
      <c r="Z382" t="n">
        <v>10</v>
      </c>
    </row>
    <row r="383">
      <c r="A383" t="n">
        <v>66</v>
      </c>
      <c r="B383" t="n">
        <v>125</v>
      </c>
      <c r="C383" t="inlineStr">
        <is>
          <t xml:space="preserve">CONCLUIDO	</t>
        </is>
      </c>
      <c r="D383" t="n">
        <v>9.099</v>
      </c>
      <c r="E383" t="n">
        <v>10.99</v>
      </c>
      <c r="F383" t="n">
        <v>7.95</v>
      </c>
      <c r="G383" t="n">
        <v>79.5</v>
      </c>
      <c r="H383" t="n">
        <v>1.14</v>
      </c>
      <c r="I383" t="n">
        <v>6</v>
      </c>
      <c r="J383" t="n">
        <v>272.97</v>
      </c>
      <c r="K383" t="n">
        <v>58.47</v>
      </c>
      <c r="L383" t="n">
        <v>17.5</v>
      </c>
      <c r="M383" t="n">
        <v>4</v>
      </c>
      <c r="N383" t="n">
        <v>71.98999999999999</v>
      </c>
      <c r="O383" t="n">
        <v>33899.96</v>
      </c>
      <c r="P383" t="n">
        <v>121.42</v>
      </c>
      <c r="Q383" t="n">
        <v>198.05</v>
      </c>
      <c r="R383" t="n">
        <v>30.3</v>
      </c>
      <c r="S383" t="n">
        <v>21.27</v>
      </c>
      <c r="T383" t="n">
        <v>1805.56</v>
      </c>
      <c r="U383" t="n">
        <v>0.7</v>
      </c>
      <c r="V383" t="n">
        <v>0.76</v>
      </c>
      <c r="W383" t="n">
        <v>0.12</v>
      </c>
      <c r="X383" t="n">
        <v>0.1</v>
      </c>
      <c r="Y383" t="n">
        <v>1</v>
      </c>
      <c r="Z383" t="n">
        <v>10</v>
      </c>
    </row>
    <row r="384">
      <c r="A384" t="n">
        <v>67</v>
      </c>
      <c r="B384" t="n">
        <v>125</v>
      </c>
      <c r="C384" t="inlineStr">
        <is>
          <t xml:space="preserve">CONCLUIDO	</t>
        </is>
      </c>
      <c r="D384" t="n">
        <v>9.1052</v>
      </c>
      <c r="E384" t="n">
        <v>10.98</v>
      </c>
      <c r="F384" t="n">
        <v>7.94</v>
      </c>
      <c r="G384" t="n">
        <v>79.42</v>
      </c>
      <c r="H384" t="n">
        <v>1.16</v>
      </c>
      <c r="I384" t="n">
        <v>6</v>
      </c>
      <c r="J384" t="n">
        <v>273.45</v>
      </c>
      <c r="K384" t="n">
        <v>58.47</v>
      </c>
      <c r="L384" t="n">
        <v>17.75</v>
      </c>
      <c r="M384" t="n">
        <v>4</v>
      </c>
      <c r="N384" t="n">
        <v>72.22</v>
      </c>
      <c r="O384" t="n">
        <v>33959.36</v>
      </c>
      <c r="P384" t="n">
        <v>121.28</v>
      </c>
      <c r="Q384" t="n">
        <v>198.05</v>
      </c>
      <c r="R384" t="n">
        <v>29.9</v>
      </c>
      <c r="S384" t="n">
        <v>21.27</v>
      </c>
      <c r="T384" t="n">
        <v>1608.9</v>
      </c>
      <c r="U384" t="n">
        <v>0.71</v>
      </c>
      <c r="V384" t="n">
        <v>0.76</v>
      </c>
      <c r="W384" t="n">
        <v>0.12</v>
      </c>
      <c r="X384" t="n">
        <v>0.09</v>
      </c>
      <c r="Y384" t="n">
        <v>1</v>
      </c>
      <c r="Z384" t="n">
        <v>10</v>
      </c>
    </row>
    <row r="385">
      <c r="A385" t="n">
        <v>68</v>
      </c>
      <c r="B385" t="n">
        <v>125</v>
      </c>
      <c r="C385" t="inlineStr">
        <is>
          <t xml:space="preserve">CONCLUIDO	</t>
        </is>
      </c>
      <c r="D385" t="n">
        <v>9.1167</v>
      </c>
      <c r="E385" t="n">
        <v>10.97</v>
      </c>
      <c r="F385" t="n">
        <v>7.93</v>
      </c>
      <c r="G385" t="n">
        <v>79.29000000000001</v>
      </c>
      <c r="H385" t="n">
        <v>1.17</v>
      </c>
      <c r="I385" t="n">
        <v>6</v>
      </c>
      <c r="J385" t="n">
        <v>273.93</v>
      </c>
      <c r="K385" t="n">
        <v>58.47</v>
      </c>
      <c r="L385" t="n">
        <v>18</v>
      </c>
      <c r="M385" t="n">
        <v>4</v>
      </c>
      <c r="N385" t="n">
        <v>72.45999999999999</v>
      </c>
      <c r="O385" t="n">
        <v>34018.85</v>
      </c>
      <c r="P385" t="n">
        <v>121.26</v>
      </c>
      <c r="Q385" t="n">
        <v>198.05</v>
      </c>
      <c r="R385" t="n">
        <v>29.59</v>
      </c>
      <c r="S385" t="n">
        <v>21.27</v>
      </c>
      <c r="T385" t="n">
        <v>1452.59</v>
      </c>
      <c r="U385" t="n">
        <v>0.72</v>
      </c>
      <c r="V385" t="n">
        <v>0.77</v>
      </c>
      <c r="W385" t="n">
        <v>0.12</v>
      </c>
      <c r="X385" t="n">
        <v>0.08</v>
      </c>
      <c r="Y385" t="n">
        <v>1</v>
      </c>
      <c r="Z385" t="n">
        <v>10</v>
      </c>
    </row>
    <row r="386">
      <c r="A386" t="n">
        <v>69</v>
      </c>
      <c r="B386" t="n">
        <v>125</v>
      </c>
      <c r="C386" t="inlineStr">
        <is>
          <t xml:space="preserve">CONCLUIDO	</t>
        </is>
      </c>
      <c r="D386" t="n">
        <v>9.099600000000001</v>
      </c>
      <c r="E386" t="n">
        <v>10.99</v>
      </c>
      <c r="F386" t="n">
        <v>7.95</v>
      </c>
      <c r="G386" t="n">
        <v>79.48999999999999</v>
      </c>
      <c r="H386" t="n">
        <v>1.18</v>
      </c>
      <c r="I386" t="n">
        <v>6</v>
      </c>
      <c r="J386" t="n">
        <v>274.41</v>
      </c>
      <c r="K386" t="n">
        <v>58.47</v>
      </c>
      <c r="L386" t="n">
        <v>18.25</v>
      </c>
      <c r="M386" t="n">
        <v>4</v>
      </c>
      <c r="N386" t="n">
        <v>72.69</v>
      </c>
      <c r="O386" t="n">
        <v>34078.44</v>
      </c>
      <c r="P386" t="n">
        <v>121.68</v>
      </c>
      <c r="Q386" t="n">
        <v>198.05</v>
      </c>
      <c r="R386" t="n">
        <v>30.28</v>
      </c>
      <c r="S386" t="n">
        <v>21.27</v>
      </c>
      <c r="T386" t="n">
        <v>1799.35</v>
      </c>
      <c r="U386" t="n">
        <v>0.7</v>
      </c>
      <c r="V386" t="n">
        <v>0.76</v>
      </c>
      <c r="W386" t="n">
        <v>0.12</v>
      </c>
      <c r="X386" t="n">
        <v>0.1</v>
      </c>
      <c r="Y386" t="n">
        <v>1</v>
      </c>
      <c r="Z386" t="n">
        <v>10</v>
      </c>
    </row>
    <row r="387">
      <c r="A387" t="n">
        <v>70</v>
      </c>
      <c r="B387" t="n">
        <v>125</v>
      </c>
      <c r="C387" t="inlineStr">
        <is>
          <t xml:space="preserve">CONCLUIDO	</t>
        </is>
      </c>
      <c r="D387" t="n">
        <v>9.0914</v>
      </c>
      <c r="E387" t="n">
        <v>11</v>
      </c>
      <c r="F387" t="n">
        <v>7.96</v>
      </c>
      <c r="G387" t="n">
        <v>79.59</v>
      </c>
      <c r="H387" t="n">
        <v>1.2</v>
      </c>
      <c r="I387" t="n">
        <v>6</v>
      </c>
      <c r="J387" t="n">
        <v>274.9</v>
      </c>
      <c r="K387" t="n">
        <v>58.47</v>
      </c>
      <c r="L387" t="n">
        <v>18.5</v>
      </c>
      <c r="M387" t="n">
        <v>4</v>
      </c>
      <c r="N387" t="n">
        <v>72.92</v>
      </c>
      <c r="O387" t="n">
        <v>34138.11</v>
      </c>
      <c r="P387" t="n">
        <v>121.84</v>
      </c>
      <c r="Q387" t="n">
        <v>198.05</v>
      </c>
      <c r="R387" t="n">
        <v>30.62</v>
      </c>
      <c r="S387" t="n">
        <v>21.27</v>
      </c>
      <c r="T387" t="n">
        <v>1965.73</v>
      </c>
      <c r="U387" t="n">
        <v>0.6899999999999999</v>
      </c>
      <c r="V387" t="n">
        <v>0.76</v>
      </c>
      <c r="W387" t="n">
        <v>0.12</v>
      </c>
      <c r="X387" t="n">
        <v>0.11</v>
      </c>
      <c r="Y387" t="n">
        <v>1</v>
      </c>
      <c r="Z387" t="n">
        <v>10</v>
      </c>
    </row>
    <row r="388">
      <c r="A388" t="n">
        <v>71</v>
      </c>
      <c r="B388" t="n">
        <v>125</v>
      </c>
      <c r="C388" t="inlineStr">
        <is>
          <t xml:space="preserve">CONCLUIDO	</t>
        </is>
      </c>
      <c r="D388" t="n">
        <v>9.0976</v>
      </c>
      <c r="E388" t="n">
        <v>10.99</v>
      </c>
      <c r="F388" t="n">
        <v>7.95</v>
      </c>
      <c r="G388" t="n">
        <v>79.52</v>
      </c>
      <c r="H388" t="n">
        <v>1.21</v>
      </c>
      <c r="I388" t="n">
        <v>6</v>
      </c>
      <c r="J388" t="n">
        <v>275.38</v>
      </c>
      <c r="K388" t="n">
        <v>58.47</v>
      </c>
      <c r="L388" t="n">
        <v>18.75</v>
      </c>
      <c r="M388" t="n">
        <v>4</v>
      </c>
      <c r="N388" t="n">
        <v>73.16</v>
      </c>
      <c r="O388" t="n">
        <v>34197.87</v>
      </c>
      <c r="P388" t="n">
        <v>121.79</v>
      </c>
      <c r="Q388" t="n">
        <v>198.05</v>
      </c>
      <c r="R388" t="n">
        <v>30.36</v>
      </c>
      <c r="S388" t="n">
        <v>21.27</v>
      </c>
      <c r="T388" t="n">
        <v>1840.38</v>
      </c>
      <c r="U388" t="n">
        <v>0.7</v>
      </c>
      <c r="V388" t="n">
        <v>0.76</v>
      </c>
      <c r="W388" t="n">
        <v>0.12</v>
      </c>
      <c r="X388" t="n">
        <v>0.1</v>
      </c>
      <c r="Y388" t="n">
        <v>1</v>
      </c>
      <c r="Z388" t="n">
        <v>10</v>
      </c>
    </row>
    <row r="389">
      <c r="A389" t="n">
        <v>72</v>
      </c>
      <c r="B389" t="n">
        <v>125</v>
      </c>
      <c r="C389" t="inlineStr">
        <is>
          <t xml:space="preserve">CONCLUIDO	</t>
        </is>
      </c>
      <c r="D389" t="n">
        <v>9.0877</v>
      </c>
      <c r="E389" t="n">
        <v>11</v>
      </c>
      <c r="F389" t="n">
        <v>7.96</v>
      </c>
      <c r="G389" t="n">
        <v>79.64</v>
      </c>
      <c r="H389" t="n">
        <v>1.23</v>
      </c>
      <c r="I389" t="n">
        <v>6</v>
      </c>
      <c r="J389" t="n">
        <v>275.87</v>
      </c>
      <c r="K389" t="n">
        <v>58.47</v>
      </c>
      <c r="L389" t="n">
        <v>19</v>
      </c>
      <c r="M389" t="n">
        <v>4</v>
      </c>
      <c r="N389" t="n">
        <v>73.39</v>
      </c>
      <c r="O389" t="n">
        <v>34257.73</v>
      </c>
      <c r="P389" t="n">
        <v>121.99</v>
      </c>
      <c r="Q389" t="n">
        <v>198.05</v>
      </c>
      <c r="R389" t="n">
        <v>30.74</v>
      </c>
      <c r="S389" t="n">
        <v>21.27</v>
      </c>
      <c r="T389" t="n">
        <v>2030.31</v>
      </c>
      <c r="U389" t="n">
        <v>0.6899999999999999</v>
      </c>
      <c r="V389" t="n">
        <v>0.76</v>
      </c>
      <c r="W389" t="n">
        <v>0.12</v>
      </c>
      <c r="X389" t="n">
        <v>0.11</v>
      </c>
      <c r="Y389" t="n">
        <v>1</v>
      </c>
      <c r="Z389" t="n">
        <v>10</v>
      </c>
    </row>
    <row r="390">
      <c r="A390" t="n">
        <v>73</v>
      </c>
      <c r="B390" t="n">
        <v>125</v>
      </c>
      <c r="C390" t="inlineStr">
        <is>
          <t xml:space="preserve">CONCLUIDO	</t>
        </is>
      </c>
      <c r="D390" t="n">
        <v>9.0884</v>
      </c>
      <c r="E390" t="n">
        <v>11</v>
      </c>
      <c r="F390" t="n">
        <v>7.96</v>
      </c>
      <c r="G390" t="n">
        <v>79.63</v>
      </c>
      <c r="H390" t="n">
        <v>1.24</v>
      </c>
      <c r="I390" t="n">
        <v>6</v>
      </c>
      <c r="J390" t="n">
        <v>276.35</v>
      </c>
      <c r="K390" t="n">
        <v>58.47</v>
      </c>
      <c r="L390" t="n">
        <v>19.25</v>
      </c>
      <c r="M390" t="n">
        <v>4</v>
      </c>
      <c r="N390" t="n">
        <v>73.63</v>
      </c>
      <c r="O390" t="n">
        <v>34317.68</v>
      </c>
      <c r="P390" t="n">
        <v>122.01</v>
      </c>
      <c r="Q390" t="n">
        <v>198.05</v>
      </c>
      <c r="R390" t="n">
        <v>30.66</v>
      </c>
      <c r="S390" t="n">
        <v>21.27</v>
      </c>
      <c r="T390" t="n">
        <v>1987.95</v>
      </c>
      <c r="U390" t="n">
        <v>0.6899999999999999</v>
      </c>
      <c r="V390" t="n">
        <v>0.76</v>
      </c>
      <c r="W390" t="n">
        <v>0.12</v>
      </c>
      <c r="X390" t="n">
        <v>0.11</v>
      </c>
      <c r="Y390" t="n">
        <v>1</v>
      </c>
      <c r="Z390" t="n">
        <v>10</v>
      </c>
    </row>
    <row r="391">
      <c r="A391" t="n">
        <v>74</v>
      </c>
      <c r="B391" t="n">
        <v>125</v>
      </c>
      <c r="C391" t="inlineStr">
        <is>
          <t xml:space="preserve">CONCLUIDO	</t>
        </is>
      </c>
      <c r="D391" t="n">
        <v>9.0953</v>
      </c>
      <c r="E391" t="n">
        <v>10.99</v>
      </c>
      <c r="F391" t="n">
        <v>7.95</v>
      </c>
      <c r="G391" t="n">
        <v>79.54000000000001</v>
      </c>
      <c r="H391" t="n">
        <v>1.25</v>
      </c>
      <c r="I391" t="n">
        <v>6</v>
      </c>
      <c r="J391" t="n">
        <v>276.84</v>
      </c>
      <c r="K391" t="n">
        <v>58.47</v>
      </c>
      <c r="L391" t="n">
        <v>19.5</v>
      </c>
      <c r="M391" t="n">
        <v>4</v>
      </c>
      <c r="N391" t="n">
        <v>73.87</v>
      </c>
      <c r="O391" t="n">
        <v>34377.72</v>
      </c>
      <c r="P391" t="n">
        <v>121.81</v>
      </c>
      <c r="Q391" t="n">
        <v>198.05</v>
      </c>
      <c r="R391" t="n">
        <v>30.43</v>
      </c>
      <c r="S391" t="n">
        <v>21.27</v>
      </c>
      <c r="T391" t="n">
        <v>1872.56</v>
      </c>
      <c r="U391" t="n">
        <v>0.7</v>
      </c>
      <c r="V391" t="n">
        <v>0.76</v>
      </c>
      <c r="W391" t="n">
        <v>0.12</v>
      </c>
      <c r="X391" t="n">
        <v>0.1</v>
      </c>
      <c r="Y391" t="n">
        <v>1</v>
      </c>
      <c r="Z391" t="n">
        <v>10</v>
      </c>
    </row>
    <row r="392">
      <c r="A392" t="n">
        <v>75</v>
      </c>
      <c r="B392" t="n">
        <v>125</v>
      </c>
      <c r="C392" t="inlineStr">
        <is>
          <t xml:space="preserve">CONCLUIDO	</t>
        </is>
      </c>
      <c r="D392" t="n">
        <v>9.093400000000001</v>
      </c>
      <c r="E392" t="n">
        <v>11</v>
      </c>
      <c r="F392" t="n">
        <v>7.96</v>
      </c>
      <c r="G392" t="n">
        <v>79.56999999999999</v>
      </c>
      <c r="H392" t="n">
        <v>1.27</v>
      </c>
      <c r="I392" t="n">
        <v>6</v>
      </c>
      <c r="J392" t="n">
        <v>277.33</v>
      </c>
      <c r="K392" t="n">
        <v>58.47</v>
      </c>
      <c r="L392" t="n">
        <v>19.75</v>
      </c>
      <c r="M392" t="n">
        <v>4</v>
      </c>
      <c r="N392" t="n">
        <v>74.09999999999999</v>
      </c>
      <c r="O392" t="n">
        <v>34437.85</v>
      </c>
      <c r="P392" t="n">
        <v>121.75</v>
      </c>
      <c r="Q392" t="n">
        <v>198.05</v>
      </c>
      <c r="R392" t="n">
        <v>30.54</v>
      </c>
      <c r="S392" t="n">
        <v>21.27</v>
      </c>
      <c r="T392" t="n">
        <v>1929.58</v>
      </c>
      <c r="U392" t="n">
        <v>0.7</v>
      </c>
      <c r="V392" t="n">
        <v>0.76</v>
      </c>
      <c r="W392" t="n">
        <v>0.12</v>
      </c>
      <c r="X392" t="n">
        <v>0.1</v>
      </c>
      <c r="Y392" t="n">
        <v>1</v>
      </c>
      <c r="Z392" t="n">
        <v>10</v>
      </c>
    </row>
    <row r="393">
      <c r="A393" t="n">
        <v>76</v>
      </c>
      <c r="B393" t="n">
        <v>125</v>
      </c>
      <c r="C393" t="inlineStr">
        <is>
          <t xml:space="preserve">CONCLUIDO	</t>
        </is>
      </c>
      <c r="D393" t="n">
        <v>9.093400000000001</v>
      </c>
      <c r="E393" t="n">
        <v>11</v>
      </c>
      <c r="F393" t="n">
        <v>7.96</v>
      </c>
      <c r="G393" t="n">
        <v>79.56999999999999</v>
      </c>
      <c r="H393" t="n">
        <v>1.28</v>
      </c>
      <c r="I393" t="n">
        <v>6</v>
      </c>
      <c r="J393" t="n">
        <v>277.82</v>
      </c>
      <c r="K393" t="n">
        <v>58.47</v>
      </c>
      <c r="L393" t="n">
        <v>20</v>
      </c>
      <c r="M393" t="n">
        <v>4</v>
      </c>
      <c r="N393" t="n">
        <v>74.34</v>
      </c>
      <c r="O393" t="n">
        <v>34498.07</v>
      </c>
      <c r="P393" t="n">
        <v>121.57</v>
      </c>
      <c r="Q393" t="n">
        <v>198.05</v>
      </c>
      <c r="R393" t="n">
        <v>30.52</v>
      </c>
      <c r="S393" t="n">
        <v>21.27</v>
      </c>
      <c r="T393" t="n">
        <v>1919.38</v>
      </c>
      <c r="U393" t="n">
        <v>0.7</v>
      </c>
      <c r="V393" t="n">
        <v>0.76</v>
      </c>
      <c r="W393" t="n">
        <v>0.12</v>
      </c>
      <c r="X393" t="n">
        <v>0.1</v>
      </c>
      <c r="Y393" t="n">
        <v>1</v>
      </c>
      <c r="Z393" t="n">
        <v>10</v>
      </c>
    </row>
    <row r="394">
      <c r="A394" t="n">
        <v>77</v>
      </c>
      <c r="B394" t="n">
        <v>125</v>
      </c>
      <c r="C394" t="inlineStr">
        <is>
          <t xml:space="preserve">CONCLUIDO	</t>
        </is>
      </c>
      <c r="D394" t="n">
        <v>9.1036</v>
      </c>
      <c r="E394" t="n">
        <v>10.98</v>
      </c>
      <c r="F394" t="n">
        <v>7.94</v>
      </c>
      <c r="G394" t="n">
        <v>79.44</v>
      </c>
      <c r="H394" t="n">
        <v>1.3</v>
      </c>
      <c r="I394" t="n">
        <v>6</v>
      </c>
      <c r="J394" t="n">
        <v>278.3</v>
      </c>
      <c r="K394" t="n">
        <v>58.47</v>
      </c>
      <c r="L394" t="n">
        <v>20.25</v>
      </c>
      <c r="M394" t="n">
        <v>4</v>
      </c>
      <c r="N394" t="n">
        <v>74.58</v>
      </c>
      <c r="O394" t="n">
        <v>34558.39</v>
      </c>
      <c r="P394" t="n">
        <v>121.28</v>
      </c>
      <c r="Q394" t="n">
        <v>198.05</v>
      </c>
      <c r="R394" t="n">
        <v>30</v>
      </c>
      <c r="S394" t="n">
        <v>21.27</v>
      </c>
      <c r="T394" t="n">
        <v>1659.68</v>
      </c>
      <c r="U394" t="n">
        <v>0.71</v>
      </c>
      <c r="V394" t="n">
        <v>0.76</v>
      </c>
      <c r="W394" t="n">
        <v>0.12</v>
      </c>
      <c r="X394" t="n">
        <v>0.09</v>
      </c>
      <c r="Y394" t="n">
        <v>1</v>
      </c>
      <c r="Z394" t="n">
        <v>10</v>
      </c>
    </row>
    <row r="395">
      <c r="A395" t="n">
        <v>78</v>
      </c>
      <c r="B395" t="n">
        <v>125</v>
      </c>
      <c r="C395" t="inlineStr">
        <is>
          <t xml:space="preserve">CONCLUIDO	</t>
        </is>
      </c>
      <c r="D395" t="n">
        <v>9.110900000000001</v>
      </c>
      <c r="E395" t="n">
        <v>10.98</v>
      </c>
      <c r="F395" t="n">
        <v>7.94</v>
      </c>
      <c r="G395" t="n">
        <v>79.36</v>
      </c>
      <c r="H395" t="n">
        <v>1.31</v>
      </c>
      <c r="I395" t="n">
        <v>6</v>
      </c>
      <c r="J395" t="n">
        <v>278.79</v>
      </c>
      <c r="K395" t="n">
        <v>58.47</v>
      </c>
      <c r="L395" t="n">
        <v>20.5</v>
      </c>
      <c r="M395" t="n">
        <v>4</v>
      </c>
      <c r="N395" t="n">
        <v>74.81999999999999</v>
      </c>
      <c r="O395" t="n">
        <v>34618.81</v>
      </c>
      <c r="P395" t="n">
        <v>120.9</v>
      </c>
      <c r="Q395" t="n">
        <v>198.05</v>
      </c>
      <c r="R395" t="n">
        <v>29.86</v>
      </c>
      <c r="S395" t="n">
        <v>21.27</v>
      </c>
      <c r="T395" t="n">
        <v>1588.03</v>
      </c>
      <c r="U395" t="n">
        <v>0.71</v>
      </c>
      <c r="V395" t="n">
        <v>0.77</v>
      </c>
      <c r="W395" t="n">
        <v>0.12</v>
      </c>
      <c r="X395" t="n">
        <v>0.08</v>
      </c>
      <c r="Y395" t="n">
        <v>1</v>
      </c>
      <c r="Z395" t="n">
        <v>10</v>
      </c>
    </row>
    <row r="396">
      <c r="A396" t="n">
        <v>79</v>
      </c>
      <c r="B396" t="n">
        <v>125</v>
      </c>
      <c r="C396" t="inlineStr">
        <is>
          <t xml:space="preserve">CONCLUIDO	</t>
        </is>
      </c>
      <c r="D396" t="n">
        <v>9.094799999999999</v>
      </c>
      <c r="E396" t="n">
        <v>11</v>
      </c>
      <c r="F396" t="n">
        <v>7.96</v>
      </c>
      <c r="G396" t="n">
        <v>79.55</v>
      </c>
      <c r="H396" t="n">
        <v>1.32</v>
      </c>
      <c r="I396" t="n">
        <v>6</v>
      </c>
      <c r="J396" t="n">
        <v>279.28</v>
      </c>
      <c r="K396" t="n">
        <v>58.47</v>
      </c>
      <c r="L396" t="n">
        <v>20.75</v>
      </c>
      <c r="M396" t="n">
        <v>4</v>
      </c>
      <c r="N396" t="n">
        <v>75.06</v>
      </c>
      <c r="O396" t="n">
        <v>34679.32</v>
      </c>
      <c r="P396" t="n">
        <v>121.12</v>
      </c>
      <c r="Q396" t="n">
        <v>198.05</v>
      </c>
      <c r="R396" t="n">
        <v>30.54</v>
      </c>
      <c r="S396" t="n">
        <v>21.27</v>
      </c>
      <c r="T396" t="n">
        <v>1926.65</v>
      </c>
      <c r="U396" t="n">
        <v>0.7</v>
      </c>
      <c r="V396" t="n">
        <v>0.76</v>
      </c>
      <c r="W396" t="n">
        <v>0.12</v>
      </c>
      <c r="X396" t="n">
        <v>0.1</v>
      </c>
      <c r="Y396" t="n">
        <v>1</v>
      </c>
      <c r="Z396" t="n">
        <v>10</v>
      </c>
    </row>
    <row r="397">
      <c r="A397" t="n">
        <v>80</v>
      </c>
      <c r="B397" t="n">
        <v>125</v>
      </c>
      <c r="C397" t="inlineStr">
        <is>
          <t xml:space="preserve">CONCLUIDO	</t>
        </is>
      </c>
      <c r="D397" t="n">
        <v>9.088200000000001</v>
      </c>
      <c r="E397" t="n">
        <v>11</v>
      </c>
      <c r="F397" t="n">
        <v>7.96</v>
      </c>
      <c r="G397" t="n">
        <v>79.63</v>
      </c>
      <c r="H397" t="n">
        <v>1.34</v>
      </c>
      <c r="I397" t="n">
        <v>6</v>
      </c>
      <c r="J397" t="n">
        <v>279.78</v>
      </c>
      <c r="K397" t="n">
        <v>58.47</v>
      </c>
      <c r="L397" t="n">
        <v>21</v>
      </c>
      <c r="M397" t="n">
        <v>4</v>
      </c>
      <c r="N397" t="n">
        <v>75.3</v>
      </c>
      <c r="O397" t="n">
        <v>34739.92</v>
      </c>
      <c r="P397" t="n">
        <v>121.14</v>
      </c>
      <c r="Q397" t="n">
        <v>198.05</v>
      </c>
      <c r="R397" t="n">
        <v>30.76</v>
      </c>
      <c r="S397" t="n">
        <v>21.27</v>
      </c>
      <c r="T397" t="n">
        <v>2035.79</v>
      </c>
      <c r="U397" t="n">
        <v>0.6899999999999999</v>
      </c>
      <c r="V397" t="n">
        <v>0.76</v>
      </c>
      <c r="W397" t="n">
        <v>0.12</v>
      </c>
      <c r="X397" t="n">
        <v>0.11</v>
      </c>
      <c r="Y397" t="n">
        <v>1</v>
      </c>
      <c r="Z397" t="n">
        <v>10</v>
      </c>
    </row>
    <row r="398">
      <c r="A398" t="n">
        <v>81</v>
      </c>
      <c r="B398" t="n">
        <v>125</v>
      </c>
      <c r="C398" t="inlineStr">
        <is>
          <t xml:space="preserve">CONCLUIDO	</t>
        </is>
      </c>
      <c r="D398" t="n">
        <v>9.090199999999999</v>
      </c>
      <c r="E398" t="n">
        <v>11</v>
      </c>
      <c r="F398" t="n">
        <v>7.96</v>
      </c>
      <c r="G398" t="n">
        <v>79.61</v>
      </c>
      <c r="H398" t="n">
        <v>1.35</v>
      </c>
      <c r="I398" t="n">
        <v>6</v>
      </c>
      <c r="J398" t="n">
        <v>280.27</v>
      </c>
      <c r="K398" t="n">
        <v>58.47</v>
      </c>
      <c r="L398" t="n">
        <v>21.25</v>
      </c>
      <c r="M398" t="n">
        <v>4</v>
      </c>
      <c r="N398" t="n">
        <v>75.54000000000001</v>
      </c>
      <c r="O398" t="n">
        <v>34800.62</v>
      </c>
      <c r="P398" t="n">
        <v>120.88</v>
      </c>
      <c r="Q398" t="n">
        <v>198.05</v>
      </c>
      <c r="R398" t="n">
        <v>30.64</v>
      </c>
      <c r="S398" t="n">
        <v>21.27</v>
      </c>
      <c r="T398" t="n">
        <v>1977.57</v>
      </c>
      <c r="U398" t="n">
        <v>0.6899999999999999</v>
      </c>
      <c r="V398" t="n">
        <v>0.76</v>
      </c>
      <c r="W398" t="n">
        <v>0.12</v>
      </c>
      <c r="X398" t="n">
        <v>0.11</v>
      </c>
      <c r="Y398" t="n">
        <v>1</v>
      </c>
      <c r="Z398" t="n">
        <v>10</v>
      </c>
    </row>
    <row r="399">
      <c r="A399" t="n">
        <v>82</v>
      </c>
      <c r="B399" t="n">
        <v>125</v>
      </c>
      <c r="C399" t="inlineStr">
        <is>
          <t xml:space="preserve">CONCLUIDO	</t>
        </is>
      </c>
      <c r="D399" t="n">
        <v>9.151199999999999</v>
      </c>
      <c r="E399" t="n">
        <v>10.93</v>
      </c>
      <c r="F399" t="n">
        <v>7.93</v>
      </c>
      <c r="G399" t="n">
        <v>95.20999999999999</v>
      </c>
      <c r="H399" t="n">
        <v>1.36</v>
      </c>
      <c r="I399" t="n">
        <v>5</v>
      </c>
      <c r="J399" t="n">
        <v>280.76</v>
      </c>
      <c r="K399" t="n">
        <v>58.47</v>
      </c>
      <c r="L399" t="n">
        <v>21.5</v>
      </c>
      <c r="M399" t="n">
        <v>3</v>
      </c>
      <c r="N399" t="n">
        <v>75.79000000000001</v>
      </c>
      <c r="O399" t="n">
        <v>34861.41</v>
      </c>
      <c r="P399" t="n">
        <v>120.02</v>
      </c>
      <c r="Q399" t="n">
        <v>198.05</v>
      </c>
      <c r="R399" t="n">
        <v>29.82</v>
      </c>
      <c r="S399" t="n">
        <v>21.27</v>
      </c>
      <c r="T399" t="n">
        <v>1573.83</v>
      </c>
      <c r="U399" t="n">
        <v>0.71</v>
      </c>
      <c r="V399" t="n">
        <v>0.77</v>
      </c>
      <c r="W399" t="n">
        <v>0.12</v>
      </c>
      <c r="X399" t="n">
        <v>0.08</v>
      </c>
      <c r="Y399" t="n">
        <v>1</v>
      </c>
      <c r="Z399" t="n">
        <v>10</v>
      </c>
    </row>
    <row r="400">
      <c r="A400" t="n">
        <v>83</v>
      </c>
      <c r="B400" t="n">
        <v>125</v>
      </c>
      <c r="C400" t="inlineStr">
        <is>
          <t xml:space="preserve">CONCLUIDO	</t>
        </is>
      </c>
      <c r="D400" t="n">
        <v>9.1496</v>
      </c>
      <c r="E400" t="n">
        <v>10.93</v>
      </c>
      <c r="F400" t="n">
        <v>7.94</v>
      </c>
      <c r="G400" t="n">
        <v>95.23999999999999</v>
      </c>
      <c r="H400" t="n">
        <v>1.38</v>
      </c>
      <c r="I400" t="n">
        <v>5</v>
      </c>
      <c r="J400" t="n">
        <v>281.25</v>
      </c>
      <c r="K400" t="n">
        <v>58.47</v>
      </c>
      <c r="L400" t="n">
        <v>21.75</v>
      </c>
      <c r="M400" t="n">
        <v>3</v>
      </c>
      <c r="N400" t="n">
        <v>76.03</v>
      </c>
      <c r="O400" t="n">
        <v>34922.31</v>
      </c>
      <c r="P400" t="n">
        <v>120.13</v>
      </c>
      <c r="Q400" t="n">
        <v>198.05</v>
      </c>
      <c r="R400" t="n">
        <v>29.86</v>
      </c>
      <c r="S400" t="n">
        <v>21.27</v>
      </c>
      <c r="T400" t="n">
        <v>1590.6</v>
      </c>
      <c r="U400" t="n">
        <v>0.71</v>
      </c>
      <c r="V400" t="n">
        <v>0.77</v>
      </c>
      <c r="W400" t="n">
        <v>0.12</v>
      </c>
      <c r="X400" t="n">
        <v>0.08</v>
      </c>
      <c r="Y400" t="n">
        <v>1</v>
      </c>
      <c r="Z400" t="n">
        <v>10</v>
      </c>
    </row>
    <row r="401">
      <c r="A401" t="n">
        <v>84</v>
      </c>
      <c r="B401" t="n">
        <v>125</v>
      </c>
      <c r="C401" t="inlineStr">
        <is>
          <t xml:space="preserve">CONCLUIDO	</t>
        </is>
      </c>
      <c r="D401" t="n">
        <v>9.1568</v>
      </c>
      <c r="E401" t="n">
        <v>10.92</v>
      </c>
      <c r="F401" t="n">
        <v>7.93</v>
      </c>
      <c r="G401" t="n">
        <v>95.13</v>
      </c>
      <c r="H401" t="n">
        <v>1.39</v>
      </c>
      <c r="I401" t="n">
        <v>5</v>
      </c>
      <c r="J401" t="n">
        <v>281.75</v>
      </c>
      <c r="K401" t="n">
        <v>58.47</v>
      </c>
      <c r="L401" t="n">
        <v>22</v>
      </c>
      <c r="M401" t="n">
        <v>3</v>
      </c>
      <c r="N401" t="n">
        <v>76.28</v>
      </c>
      <c r="O401" t="n">
        <v>34983.29</v>
      </c>
      <c r="P401" t="n">
        <v>120.07</v>
      </c>
      <c r="Q401" t="n">
        <v>198.05</v>
      </c>
      <c r="R401" t="n">
        <v>29.55</v>
      </c>
      <c r="S401" t="n">
        <v>21.27</v>
      </c>
      <c r="T401" t="n">
        <v>1437.22</v>
      </c>
      <c r="U401" t="n">
        <v>0.72</v>
      </c>
      <c r="V401" t="n">
        <v>0.77</v>
      </c>
      <c r="W401" t="n">
        <v>0.12</v>
      </c>
      <c r="X401" t="n">
        <v>0.07000000000000001</v>
      </c>
      <c r="Y401" t="n">
        <v>1</v>
      </c>
      <c r="Z401" t="n">
        <v>10</v>
      </c>
    </row>
    <row r="402">
      <c r="A402" t="n">
        <v>85</v>
      </c>
      <c r="B402" t="n">
        <v>125</v>
      </c>
      <c r="C402" t="inlineStr">
        <is>
          <t xml:space="preserve">CONCLUIDO	</t>
        </is>
      </c>
      <c r="D402" t="n">
        <v>9.1533</v>
      </c>
      <c r="E402" t="n">
        <v>10.92</v>
      </c>
      <c r="F402" t="n">
        <v>7.93</v>
      </c>
      <c r="G402" t="n">
        <v>95.18000000000001</v>
      </c>
      <c r="H402" t="n">
        <v>1.4</v>
      </c>
      <c r="I402" t="n">
        <v>5</v>
      </c>
      <c r="J402" t="n">
        <v>282.24</v>
      </c>
      <c r="K402" t="n">
        <v>58.47</v>
      </c>
      <c r="L402" t="n">
        <v>22.25</v>
      </c>
      <c r="M402" t="n">
        <v>3</v>
      </c>
      <c r="N402" t="n">
        <v>76.52</v>
      </c>
      <c r="O402" t="n">
        <v>35044.38</v>
      </c>
      <c r="P402" t="n">
        <v>120.35</v>
      </c>
      <c r="Q402" t="n">
        <v>198.05</v>
      </c>
      <c r="R402" t="n">
        <v>29.76</v>
      </c>
      <c r="S402" t="n">
        <v>21.27</v>
      </c>
      <c r="T402" t="n">
        <v>1543.31</v>
      </c>
      <c r="U402" t="n">
        <v>0.71</v>
      </c>
      <c r="V402" t="n">
        <v>0.77</v>
      </c>
      <c r="W402" t="n">
        <v>0.12</v>
      </c>
      <c r="X402" t="n">
        <v>0.08</v>
      </c>
      <c r="Y402" t="n">
        <v>1</v>
      </c>
      <c r="Z402" t="n">
        <v>10</v>
      </c>
    </row>
    <row r="403">
      <c r="A403" t="n">
        <v>86</v>
      </c>
      <c r="B403" t="n">
        <v>125</v>
      </c>
      <c r="C403" t="inlineStr">
        <is>
          <t xml:space="preserve">CONCLUIDO	</t>
        </is>
      </c>
      <c r="D403" t="n">
        <v>9.1533</v>
      </c>
      <c r="E403" t="n">
        <v>10.92</v>
      </c>
      <c r="F403" t="n">
        <v>7.93</v>
      </c>
      <c r="G403" t="n">
        <v>95.18000000000001</v>
      </c>
      <c r="H403" t="n">
        <v>1.42</v>
      </c>
      <c r="I403" t="n">
        <v>5</v>
      </c>
      <c r="J403" t="n">
        <v>282.74</v>
      </c>
      <c r="K403" t="n">
        <v>58.47</v>
      </c>
      <c r="L403" t="n">
        <v>22.5</v>
      </c>
      <c r="M403" t="n">
        <v>3</v>
      </c>
      <c r="N403" t="n">
        <v>76.77</v>
      </c>
      <c r="O403" t="n">
        <v>35105.56</v>
      </c>
      <c r="P403" t="n">
        <v>120.43</v>
      </c>
      <c r="Q403" t="n">
        <v>198.05</v>
      </c>
      <c r="R403" t="n">
        <v>29.63</v>
      </c>
      <c r="S403" t="n">
        <v>21.27</v>
      </c>
      <c r="T403" t="n">
        <v>1478.39</v>
      </c>
      <c r="U403" t="n">
        <v>0.72</v>
      </c>
      <c r="V403" t="n">
        <v>0.77</v>
      </c>
      <c r="W403" t="n">
        <v>0.12</v>
      </c>
      <c r="X403" t="n">
        <v>0.08</v>
      </c>
      <c r="Y403" t="n">
        <v>1</v>
      </c>
      <c r="Z403" t="n">
        <v>10</v>
      </c>
    </row>
    <row r="404">
      <c r="A404" t="n">
        <v>87</v>
      </c>
      <c r="B404" t="n">
        <v>125</v>
      </c>
      <c r="C404" t="inlineStr">
        <is>
          <t xml:space="preserve">CONCLUIDO	</t>
        </is>
      </c>
      <c r="D404" t="n">
        <v>9.166600000000001</v>
      </c>
      <c r="E404" t="n">
        <v>10.91</v>
      </c>
      <c r="F404" t="n">
        <v>7.92</v>
      </c>
      <c r="G404" t="n">
        <v>94.98999999999999</v>
      </c>
      <c r="H404" t="n">
        <v>1.43</v>
      </c>
      <c r="I404" t="n">
        <v>5</v>
      </c>
      <c r="J404" t="n">
        <v>283.24</v>
      </c>
      <c r="K404" t="n">
        <v>58.47</v>
      </c>
      <c r="L404" t="n">
        <v>22.75</v>
      </c>
      <c r="M404" t="n">
        <v>3</v>
      </c>
      <c r="N404" t="n">
        <v>77.01000000000001</v>
      </c>
      <c r="O404" t="n">
        <v>35166.85</v>
      </c>
      <c r="P404" t="n">
        <v>120.26</v>
      </c>
      <c r="Q404" t="n">
        <v>198.05</v>
      </c>
      <c r="R404" t="n">
        <v>29.11</v>
      </c>
      <c r="S404" t="n">
        <v>21.27</v>
      </c>
      <c r="T404" t="n">
        <v>1218.11</v>
      </c>
      <c r="U404" t="n">
        <v>0.73</v>
      </c>
      <c r="V404" t="n">
        <v>0.77</v>
      </c>
      <c r="W404" t="n">
        <v>0.12</v>
      </c>
      <c r="X404" t="n">
        <v>0.06</v>
      </c>
      <c r="Y404" t="n">
        <v>1</v>
      </c>
      <c r="Z404" t="n">
        <v>10</v>
      </c>
    </row>
    <row r="405">
      <c r="A405" t="n">
        <v>88</v>
      </c>
      <c r="B405" t="n">
        <v>125</v>
      </c>
      <c r="C405" t="inlineStr">
        <is>
          <t xml:space="preserve">CONCLUIDO	</t>
        </is>
      </c>
      <c r="D405" t="n">
        <v>9.1645</v>
      </c>
      <c r="E405" t="n">
        <v>10.91</v>
      </c>
      <c r="F405" t="n">
        <v>7.92</v>
      </c>
      <c r="G405" t="n">
        <v>95.02</v>
      </c>
      <c r="H405" t="n">
        <v>1.44</v>
      </c>
      <c r="I405" t="n">
        <v>5</v>
      </c>
      <c r="J405" t="n">
        <v>283.74</v>
      </c>
      <c r="K405" t="n">
        <v>58.47</v>
      </c>
      <c r="L405" t="n">
        <v>23</v>
      </c>
      <c r="M405" t="n">
        <v>3</v>
      </c>
      <c r="N405" t="n">
        <v>77.26000000000001</v>
      </c>
      <c r="O405" t="n">
        <v>35228.23</v>
      </c>
      <c r="P405" t="n">
        <v>120.41</v>
      </c>
      <c r="Q405" t="n">
        <v>198.05</v>
      </c>
      <c r="R405" t="n">
        <v>29.32</v>
      </c>
      <c r="S405" t="n">
        <v>21.27</v>
      </c>
      <c r="T405" t="n">
        <v>1322.78</v>
      </c>
      <c r="U405" t="n">
        <v>0.73</v>
      </c>
      <c r="V405" t="n">
        <v>0.77</v>
      </c>
      <c r="W405" t="n">
        <v>0.11</v>
      </c>
      <c r="X405" t="n">
        <v>0.07000000000000001</v>
      </c>
      <c r="Y405" t="n">
        <v>1</v>
      </c>
      <c r="Z405" t="n">
        <v>10</v>
      </c>
    </row>
    <row r="406">
      <c r="A406" t="n">
        <v>89</v>
      </c>
      <c r="B406" t="n">
        <v>125</v>
      </c>
      <c r="C406" t="inlineStr">
        <is>
          <t xml:space="preserve">CONCLUIDO	</t>
        </is>
      </c>
      <c r="D406" t="n">
        <v>9.149800000000001</v>
      </c>
      <c r="E406" t="n">
        <v>10.93</v>
      </c>
      <c r="F406" t="n">
        <v>7.94</v>
      </c>
      <c r="G406" t="n">
        <v>95.23</v>
      </c>
      <c r="H406" t="n">
        <v>1.46</v>
      </c>
      <c r="I406" t="n">
        <v>5</v>
      </c>
      <c r="J406" t="n">
        <v>284.23</v>
      </c>
      <c r="K406" t="n">
        <v>58.47</v>
      </c>
      <c r="L406" t="n">
        <v>23.25</v>
      </c>
      <c r="M406" t="n">
        <v>3</v>
      </c>
      <c r="N406" t="n">
        <v>77.51000000000001</v>
      </c>
      <c r="O406" t="n">
        <v>35289.71</v>
      </c>
      <c r="P406" t="n">
        <v>120.62</v>
      </c>
      <c r="Q406" t="n">
        <v>198.05</v>
      </c>
      <c r="R406" t="n">
        <v>29.93</v>
      </c>
      <c r="S406" t="n">
        <v>21.27</v>
      </c>
      <c r="T406" t="n">
        <v>1627.19</v>
      </c>
      <c r="U406" t="n">
        <v>0.71</v>
      </c>
      <c r="V406" t="n">
        <v>0.77</v>
      </c>
      <c r="W406" t="n">
        <v>0.11</v>
      </c>
      <c r="X406" t="n">
        <v>0.08</v>
      </c>
      <c r="Y406" t="n">
        <v>1</v>
      </c>
      <c r="Z406" t="n">
        <v>10</v>
      </c>
    </row>
    <row r="407">
      <c r="A407" t="n">
        <v>90</v>
      </c>
      <c r="B407" t="n">
        <v>125</v>
      </c>
      <c r="C407" t="inlineStr">
        <is>
          <t xml:space="preserve">CONCLUIDO	</t>
        </is>
      </c>
      <c r="D407" t="n">
        <v>9.1463</v>
      </c>
      <c r="E407" t="n">
        <v>10.93</v>
      </c>
      <c r="F407" t="n">
        <v>7.94</v>
      </c>
      <c r="G407" t="n">
        <v>95.28</v>
      </c>
      <c r="H407" t="n">
        <v>1.47</v>
      </c>
      <c r="I407" t="n">
        <v>5</v>
      </c>
      <c r="J407" t="n">
        <v>284.73</v>
      </c>
      <c r="K407" t="n">
        <v>58.47</v>
      </c>
      <c r="L407" t="n">
        <v>23.5</v>
      </c>
      <c r="M407" t="n">
        <v>3</v>
      </c>
      <c r="N407" t="n">
        <v>77.76000000000001</v>
      </c>
      <c r="O407" t="n">
        <v>35351.29</v>
      </c>
      <c r="P407" t="n">
        <v>120.74</v>
      </c>
      <c r="Q407" t="n">
        <v>198.05</v>
      </c>
      <c r="R407" t="n">
        <v>29.99</v>
      </c>
      <c r="S407" t="n">
        <v>21.27</v>
      </c>
      <c r="T407" t="n">
        <v>1657.72</v>
      </c>
      <c r="U407" t="n">
        <v>0.71</v>
      </c>
      <c r="V407" t="n">
        <v>0.76</v>
      </c>
      <c r="W407" t="n">
        <v>0.12</v>
      </c>
      <c r="X407" t="n">
        <v>0.09</v>
      </c>
      <c r="Y407" t="n">
        <v>1</v>
      </c>
      <c r="Z407" t="n">
        <v>10</v>
      </c>
    </row>
    <row r="408">
      <c r="A408" t="n">
        <v>91</v>
      </c>
      <c r="B408" t="n">
        <v>125</v>
      </c>
      <c r="C408" t="inlineStr">
        <is>
          <t xml:space="preserve">CONCLUIDO	</t>
        </is>
      </c>
      <c r="D408" t="n">
        <v>9.1526</v>
      </c>
      <c r="E408" t="n">
        <v>10.93</v>
      </c>
      <c r="F408" t="n">
        <v>7.93</v>
      </c>
      <c r="G408" t="n">
        <v>95.19</v>
      </c>
      <c r="H408" t="n">
        <v>1.48</v>
      </c>
      <c r="I408" t="n">
        <v>5</v>
      </c>
      <c r="J408" t="n">
        <v>285.23</v>
      </c>
      <c r="K408" t="n">
        <v>58.47</v>
      </c>
      <c r="L408" t="n">
        <v>23.75</v>
      </c>
      <c r="M408" t="n">
        <v>3</v>
      </c>
      <c r="N408" t="n">
        <v>78.01000000000001</v>
      </c>
      <c r="O408" t="n">
        <v>35412.96</v>
      </c>
      <c r="P408" t="n">
        <v>120.64</v>
      </c>
      <c r="Q408" t="n">
        <v>198.05</v>
      </c>
      <c r="R408" t="n">
        <v>29.77</v>
      </c>
      <c r="S408" t="n">
        <v>21.27</v>
      </c>
      <c r="T408" t="n">
        <v>1547.67</v>
      </c>
      <c r="U408" t="n">
        <v>0.71</v>
      </c>
      <c r="V408" t="n">
        <v>0.77</v>
      </c>
      <c r="W408" t="n">
        <v>0.12</v>
      </c>
      <c r="X408" t="n">
        <v>0.08</v>
      </c>
      <c r="Y408" t="n">
        <v>1</v>
      </c>
      <c r="Z408" t="n">
        <v>10</v>
      </c>
    </row>
    <row r="409">
      <c r="A409" t="n">
        <v>92</v>
      </c>
      <c r="B409" t="n">
        <v>125</v>
      </c>
      <c r="C409" t="inlineStr">
        <is>
          <t xml:space="preserve">CONCLUIDO	</t>
        </is>
      </c>
      <c r="D409" t="n">
        <v>9.148</v>
      </c>
      <c r="E409" t="n">
        <v>10.93</v>
      </c>
      <c r="F409" t="n">
        <v>7.94</v>
      </c>
      <c r="G409" t="n">
        <v>95.26000000000001</v>
      </c>
      <c r="H409" t="n">
        <v>1.5</v>
      </c>
      <c r="I409" t="n">
        <v>5</v>
      </c>
      <c r="J409" t="n">
        <v>285.73</v>
      </c>
      <c r="K409" t="n">
        <v>58.47</v>
      </c>
      <c r="L409" t="n">
        <v>24</v>
      </c>
      <c r="M409" t="n">
        <v>3</v>
      </c>
      <c r="N409" t="n">
        <v>78.26000000000001</v>
      </c>
      <c r="O409" t="n">
        <v>35474.75</v>
      </c>
      <c r="P409" t="n">
        <v>120.77</v>
      </c>
      <c r="Q409" t="n">
        <v>198.05</v>
      </c>
      <c r="R409" t="n">
        <v>29.97</v>
      </c>
      <c r="S409" t="n">
        <v>21.27</v>
      </c>
      <c r="T409" t="n">
        <v>1648.81</v>
      </c>
      <c r="U409" t="n">
        <v>0.71</v>
      </c>
      <c r="V409" t="n">
        <v>0.76</v>
      </c>
      <c r="W409" t="n">
        <v>0.12</v>
      </c>
      <c r="X409" t="n">
        <v>0.09</v>
      </c>
      <c r="Y409" t="n">
        <v>1</v>
      </c>
      <c r="Z409" t="n">
        <v>10</v>
      </c>
    </row>
    <row r="410">
      <c r="A410" t="n">
        <v>93</v>
      </c>
      <c r="B410" t="n">
        <v>125</v>
      </c>
      <c r="C410" t="inlineStr">
        <is>
          <t xml:space="preserve">CONCLUIDO	</t>
        </is>
      </c>
      <c r="D410" t="n">
        <v>9.148899999999999</v>
      </c>
      <c r="E410" t="n">
        <v>10.93</v>
      </c>
      <c r="F410" t="n">
        <v>7.94</v>
      </c>
      <c r="G410" t="n">
        <v>95.25</v>
      </c>
      <c r="H410" t="n">
        <v>1.51</v>
      </c>
      <c r="I410" t="n">
        <v>5</v>
      </c>
      <c r="J410" t="n">
        <v>286.24</v>
      </c>
      <c r="K410" t="n">
        <v>58.47</v>
      </c>
      <c r="L410" t="n">
        <v>24.25</v>
      </c>
      <c r="M410" t="n">
        <v>3</v>
      </c>
      <c r="N410" t="n">
        <v>78.51000000000001</v>
      </c>
      <c r="O410" t="n">
        <v>35536.63</v>
      </c>
      <c r="P410" t="n">
        <v>120.76</v>
      </c>
      <c r="Q410" t="n">
        <v>198.05</v>
      </c>
      <c r="R410" t="n">
        <v>29.9</v>
      </c>
      <c r="S410" t="n">
        <v>21.27</v>
      </c>
      <c r="T410" t="n">
        <v>1613.22</v>
      </c>
      <c r="U410" t="n">
        <v>0.71</v>
      </c>
      <c r="V410" t="n">
        <v>0.77</v>
      </c>
      <c r="W410" t="n">
        <v>0.12</v>
      </c>
      <c r="X410" t="n">
        <v>0.08</v>
      </c>
      <c r="Y410" t="n">
        <v>1</v>
      </c>
      <c r="Z410" t="n">
        <v>10</v>
      </c>
    </row>
    <row r="411">
      <c r="A411" t="n">
        <v>94</v>
      </c>
      <c r="B411" t="n">
        <v>125</v>
      </c>
      <c r="C411" t="inlineStr">
        <is>
          <t xml:space="preserve">CONCLUIDO	</t>
        </is>
      </c>
      <c r="D411" t="n">
        <v>9.1515</v>
      </c>
      <c r="E411" t="n">
        <v>10.93</v>
      </c>
      <c r="F411" t="n">
        <v>7.93</v>
      </c>
      <c r="G411" t="n">
        <v>95.20999999999999</v>
      </c>
      <c r="H411" t="n">
        <v>1.52</v>
      </c>
      <c r="I411" t="n">
        <v>5</v>
      </c>
      <c r="J411" t="n">
        <v>286.74</v>
      </c>
      <c r="K411" t="n">
        <v>58.47</v>
      </c>
      <c r="L411" t="n">
        <v>24.5</v>
      </c>
      <c r="M411" t="n">
        <v>3</v>
      </c>
      <c r="N411" t="n">
        <v>78.77</v>
      </c>
      <c r="O411" t="n">
        <v>35598.74</v>
      </c>
      <c r="P411" t="n">
        <v>120.83</v>
      </c>
      <c r="Q411" t="n">
        <v>198.05</v>
      </c>
      <c r="R411" t="n">
        <v>29.79</v>
      </c>
      <c r="S411" t="n">
        <v>21.27</v>
      </c>
      <c r="T411" t="n">
        <v>1559.2</v>
      </c>
      <c r="U411" t="n">
        <v>0.71</v>
      </c>
      <c r="V411" t="n">
        <v>0.77</v>
      </c>
      <c r="W411" t="n">
        <v>0.12</v>
      </c>
      <c r="X411" t="n">
        <v>0.08</v>
      </c>
      <c r="Y411" t="n">
        <v>1</v>
      </c>
      <c r="Z411" t="n">
        <v>10</v>
      </c>
    </row>
    <row r="412">
      <c r="A412" t="n">
        <v>95</v>
      </c>
      <c r="B412" t="n">
        <v>125</v>
      </c>
      <c r="C412" t="inlineStr">
        <is>
          <t xml:space="preserve">CONCLUIDO	</t>
        </is>
      </c>
      <c r="D412" t="n">
        <v>9.1531</v>
      </c>
      <c r="E412" t="n">
        <v>10.93</v>
      </c>
      <c r="F412" t="n">
        <v>7.93</v>
      </c>
      <c r="G412" t="n">
        <v>95.19</v>
      </c>
      <c r="H412" t="n">
        <v>1.53</v>
      </c>
      <c r="I412" t="n">
        <v>5</v>
      </c>
      <c r="J412" t="n">
        <v>287.24</v>
      </c>
      <c r="K412" t="n">
        <v>58.47</v>
      </c>
      <c r="L412" t="n">
        <v>24.75</v>
      </c>
      <c r="M412" t="n">
        <v>3</v>
      </c>
      <c r="N412" t="n">
        <v>79.02</v>
      </c>
      <c r="O412" t="n">
        <v>35660.82</v>
      </c>
      <c r="P412" t="n">
        <v>120.83</v>
      </c>
      <c r="Q412" t="n">
        <v>198.05</v>
      </c>
      <c r="R412" t="n">
        <v>29.7</v>
      </c>
      <c r="S412" t="n">
        <v>21.27</v>
      </c>
      <c r="T412" t="n">
        <v>1513.32</v>
      </c>
      <c r="U412" t="n">
        <v>0.72</v>
      </c>
      <c r="V412" t="n">
        <v>0.77</v>
      </c>
      <c r="W412" t="n">
        <v>0.12</v>
      </c>
      <c r="X412" t="n">
        <v>0.08</v>
      </c>
      <c r="Y412" t="n">
        <v>1</v>
      </c>
      <c r="Z412" t="n">
        <v>10</v>
      </c>
    </row>
    <row r="413">
      <c r="A413" t="n">
        <v>96</v>
      </c>
      <c r="B413" t="n">
        <v>125</v>
      </c>
      <c r="C413" t="inlineStr">
        <is>
          <t xml:space="preserve">CONCLUIDO	</t>
        </is>
      </c>
      <c r="D413" t="n">
        <v>9.1561</v>
      </c>
      <c r="E413" t="n">
        <v>10.92</v>
      </c>
      <c r="F413" t="n">
        <v>7.93</v>
      </c>
      <c r="G413" t="n">
        <v>95.14</v>
      </c>
      <c r="H413" t="n">
        <v>1.55</v>
      </c>
      <c r="I413" t="n">
        <v>5</v>
      </c>
      <c r="J413" t="n">
        <v>287.75</v>
      </c>
      <c r="K413" t="n">
        <v>58.47</v>
      </c>
      <c r="L413" t="n">
        <v>25</v>
      </c>
      <c r="M413" t="n">
        <v>3</v>
      </c>
      <c r="N413" t="n">
        <v>79.27</v>
      </c>
      <c r="O413" t="n">
        <v>35723.02</v>
      </c>
      <c r="P413" t="n">
        <v>120.72</v>
      </c>
      <c r="Q413" t="n">
        <v>198.05</v>
      </c>
      <c r="R413" t="n">
        <v>29.53</v>
      </c>
      <c r="S413" t="n">
        <v>21.27</v>
      </c>
      <c r="T413" t="n">
        <v>1427.03</v>
      </c>
      <c r="U413" t="n">
        <v>0.72</v>
      </c>
      <c r="V413" t="n">
        <v>0.77</v>
      </c>
      <c r="W413" t="n">
        <v>0.12</v>
      </c>
      <c r="X413" t="n">
        <v>0.08</v>
      </c>
      <c r="Y413" t="n">
        <v>1</v>
      </c>
      <c r="Z413" t="n">
        <v>10</v>
      </c>
    </row>
    <row r="414">
      <c r="A414" t="n">
        <v>97</v>
      </c>
      <c r="B414" t="n">
        <v>125</v>
      </c>
      <c r="C414" t="inlineStr">
        <is>
          <t xml:space="preserve">CONCLUIDO	</t>
        </is>
      </c>
      <c r="D414" t="n">
        <v>9.1638</v>
      </c>
      <c r="E414" t="n">
        <v>10.91</v>
      </c>
      <c r="F414" t="n">
        <v>7.92</v>
      </c>
      <c r="G414" t="n">
        <v>95.03</v>
      </c>
      <c r="H414" t="n">
        <v>1.56</v>
      </c>
      <c r="I414" t="n">
        <v>5</v>
      </c>
      <c r="J414" t="n">
        <v>288.25</v>
      </c>
      <c r="K414" t="n">
        <v>58.47</v>
      </c>
      <c r="L414" t="n">
        <v>25.25</v>
      </c>
      <c r="M414" t="n">
        <v>3</v>
      </c>
      <c r="N414" t="n">
        <v>79.53</v>
      </c>
      <c r="O414" t="n">
        <v>35785.31</v>
      </c>
      <c r="P414" t="n">
        <v>120.4</v>
      </c>
      <c r="Q414" t="n">
        <v>198.05</v>
      </c>
      <c r="R414" t="n">
        <v>29.29</v>
      </c>
      <c r="S414" t="n">
        <v>21.27</v>
      </c>
      <c r="T414" t="n">
        <v>1307.18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1</v>
      </c>
      <c r="Z414" t="n">
        <v>10</v>
      </c>
    </row>
    <row r="415">
      <c r="A415" t="n">
        <v>98</v>
      </c>
      <c r="B415" t="n">
        <v>125</v>
      </c>
      <c r="C415" t="inlineStr">
        <is>
          <t xml:space="preserve">CONCLUIDO	</t>
        </is>
      </c>
      <c r="D415" t="n">
        <v>9.157299999999999</v>
      </c>
      <c r="E415" t="n">
        <v>10.92</v>
      </c>
      <c r="F415" t="n">
        <v>7.93</v>
      </c>
      <c r="G415" t="n">
        <v>95.13</v>
      </c>
      <c r="H415" t="n">
        <v>1.57</v>
      </c>
      <c r="I415" t="n">
        <v>5</v>
      </c>
      <c r="J415" t="n">
        <v>288.76</v>
      </c>
      <c r="K415" t="n">
        <v>58.47</v>
      </c>
      <c r="L415" t="n">
        <v>25.5</v>
      </c>
      <c r="M415" t="n">
        <v>3</v>
      </c>
      <c r="N415" t="n">
        <v>79.78</v>
      </c>
      <c r="O415" t="n">
        <v>35847.71</v>
      </c>
      <c r="P415" t="n">
        <v>120.48</v>
      </c>
      <c r="Q415" t="n">
        <v>198.06</v>
      </c>
      <c r="R415" t="n">
        <v>29.6</v>
      </c>
      <c r="S415" t="n">
        <v>21.27</v>
      </c>
      <c r="T415" t="n">
        <v>1465.38</v>
      </c>
      <c r="U415" t="n">
        <v>0.72</v>
      </c>
      <c r="V415" t="n">
        <v>0.77</v>
      </c>
      <c r="W415" t="n">
        <v>0.11</v>
      </c>
      <c r="X415" t="n">
        <v>0.07000000000000001</v>
      </c>
      <c r="Y415" t="n">
        <v>1</v>
      </c>
      <c r="Z415" t="n">
        <v>10</v>
      </c>
    </row>
    <row r="416">
      <c r="A416" t="n">
        <v>99</v>
      </c>
      <c r="B416" t="n">
        <v>125</v>
      </c>
      <c r="C416" t="inlineStr">
        <is>
          <t xml:space="preserve">CONCLUIDO	</t>
        </is>
      </c>
      <c r="D416" t="n">
        <v>9.1431</v>
      </c>
      <c r="E416" t="n">
        <v>10.94</v>
      </c>
      <c r="F416" t="n">
        <v>7.94</v>
      </c>
      <c r="G416" t="n">
        <v>95.33</v>
      </c>
      <c r="H416" t="n">
        <v>1.59</v>
      </c>
      <c r="I416" t="n">
        <v>5</v>
      </c>
      <c r="J416" t="n">
        <v>289.26</v>
      </c>
      <c r="K416" t="n">
        <v>58.47</v>
      </c>
      <c r="L416" t="n">
        <v>25.75</v>
      </c>
      <c r="M416" t="n">
        <v>3</v>
      </c>
      <c r="N416" t="n">
        <v>80.04000000000001</v>
      </c>
      <c r="O416" t="n">
        <v>35910.21</v>
      </c>
      <c r="P416" t="n">
        <v>120.6</v>
      </c>
      <c r="Q416" t="n">
        <v>198.05</v>
      </c>
      <c r="R416" t="n">
        <v>30.22</v>
      </c>
      <c r="S416" t="n">
        <v>21.27</v>
      </c>
      <c r="T416" t="n">
        <v>1774.47</v>
      </c>
      <c r="U416" t="n">
        <v>0.7</v>
      </c>
      <c r="V416" t="n">
        <v>0.76</v>
      </c>
      <c r="W416" t="n">
        <v>0.11</v>
      </c>
      <c r="X416" t="n">
        <v>0.09</v>
      </c>
      <c r="Y416" t="n">
        <v>1</v>
      </c>
      <c r="Z416" t="n">
        <v>10</v>
      </c>
    </row>
    <row r="417">
      <c r="A417" t="n">
        <v>100</v>
      </c>
      <c r="B417" t="n">
        <v>125</v>
      </c>
      <c r="C417" t="inlineStr">
        <is>
          <t xml:space="preserve">CONCLUIDO	</t>
        </is>
      </c>
      <c r="D417" t="n">
        <v>9.1456</v>
      </c>
      <c r="E417" t="n">
        <v>10.93</v>
      </c>
      <c r="F417" t="n">
        <v>7.94</v>
      </c>
      <c r="G417" t="n">
        <v>95.29000000000001</v>
      </c>
      <c r="H417" t="n">
        <v>1.6</v>
      </c>
      <c r="I417" t="n">
        <v>5</v>
      </c>
      <c r="J417" t="n">
        <v>289.77</v>
      </c>
      <c r="K417" t="n">
        <v>58.47</v>
      </c>
      <c r="L417" t="n">
        <v>26</v>
      </c>
      <c r="M417" t="n">
        <v>3</v>
      </c>
      <c r="N417" t="n">
        <v>80.3</v>
      </c>
      <c r="O417" t="n">
        <v>35972.82</v>
      </c>
      <c r="P417" t="n">
        <v>120.48</v>
      </c>
      <c r="Q417" t="n">
        <v>198.05</v>
      </c>
      <c r="R417" t="n">
        <v>30.02</v>
      </c>
      <c r="S417" t="n">
        <v>21.27</v>
      </c>
      <c r="T417" t="n">
        <v>1673.87</v>
      </c>
      <c r="U417" t="n">
        <v>0.71</v>
      </c>
      <c r="V417" t="n">
        <v>0.76</v>
      </c>
      <c r="W417" t="n">
        <v>0.12</v>
      </c>
      <c r="X417" t="n">
        <v>0.09</v>
      </c>
      <c r="Y417" t="n">
        <v>1</v>
      </c>
      <c r="Z417" t="n">
        <v>10</v>
      </c>
    </row>
    <row r="418">
      <c r="A418" t="n">
        <v>101</v>
      </c>
      <c r="B418" t="n">
        <v>125</v>
      </c>
      <c r="C418" t="inlineStr">
        <is>
          <t xml:space="preserve">CONCLUIDO	</t>
        </is>
      </c>
      <c r="D418" t="n">
        <v>9.1494</v>
      </c>
      <c r="E418" t="n">
        <v>10.93</v>
      </c>
      <c r="F418" t="n">
        <v>7.94</v>
      </c>
      <c r="G418" t="n">
        <v>95.23999999999999</v>
      </c>
      <c r="H418" t="n">
        <v>1.61</v>
      </c>
      <c r="I418" t="n">
        <v>5</v>
      </c>
      <c r="J418" t="n">
        <v>290.28</v>
      </c>
      <c r="K418" t="n">
        <v>58.47</v>
      </c>
      <c r="L418" t="n">
        <v>26.25</v>
      </c>
      <c r="M418" t="n">
        <v>3</v>
      </c>
      <c r="N418" t="n">
        <v>80.56</v>
      </c>
      <c r="O418" t="n">
        <v>36035.53</v>
      </c>
      <c r="P418" t="n">
        <v>120.17</v>
      </c>
      <c r="Q418" t="n">
        <v>198.05</v>
      </c>
      <c r="R418" t="n">
        <v>29.92</v>
      </c>
      <c r="S418" t="n">
        <v>21.27</v>
      </c>
      <c r="T418" t="n">
        <v>1621.65</v>
      </c>
      <c r="U418" t="n">
        <v>0.71</v>
      </c>
      <c r="V418" t="n">
        <v>0.77</v>
      </c>
      <c r="W418" t="n">
        <v>0.12</v>
      </c>
      <c r="X418" t="n">
        <v>0.08</v>
      </c>
      <c r="Y418" t="n">
        <v>1</v>
      </c>
      <c r="Z418" t="n">
        <v>10</v>
      </c>
    </row>
    <row r="419">
      <c r="A419" t="n">
        <v>102</v>
      </c>
      <c r="B419" t="n">
        <v>125</v>
      </c>
      <c r="C419" t="inlineStr">
        <is>
          <t xml:space="preserve">CONCLUIDO	</t>
        </is>
      </c>
      <c r="D419" t="n">
        <v>9.1447</v>
      </c>
      <c r="E419" t="n">
        <v>10.94</v>
      </c>
      <c r="F419" t="n">
        <v>7.94</v>
      </c>
      <c r="G419" t="n">
        <v>95.31</v>
      </c>
      <c r="H419" t="n">
        <v>1.62</v>
      </c>
      <c r="I419" t="n">
        <v>5</v>
      </c>
      <c r="J419" t="n">
        <v>290.79</v>
      </c>
      <c r="K419" t="n">
        <v>58.47</v>
      </c>
      <c r="L419" t="n">
        <v>26.5</v>
      </c>
      <c r="M419" t="n">
        <v>3</v>
      </c>
      <c r="N419" t="n">
        <v>80.81999999999999</v>
      </c>
      <c r="O419" t="n">
        <v>36098.35</v>
      </c>
      <c r="P419" t="n">
        <v>120.19</v>
      </c>
      <c r="Q419" t="n">
        <v>198.05</v>
      </c>
      <c r="R419" t="n">
        <v>30.1</v>
      </c>
      <c r="S419" t="n">
        <v>21.27</v>
      </c>
      <c r="T419" t="n">
        <v>1712.43</v>
      </c>
      <c r="U419" t="n">
        <v>0.71</v>
      </c>
      <c r="V419" t="n">
        <v>0.76</v>
      </c>
      <c r="W419" t="n">
        <v>0.12</v>
      </c>
      <c r="X419" t="n">
        <v>0.09</v>
      </c>
      <c r="Y419" t="n">
        <v>1</v>
      </c>
      <c r="Z419" t="n">
        <v>10</v>
      </c>
    </row>
    <row r="420">
      <c r="A420" t="n">
        <v>103</v>
      </c>
      <c r="B420" t="n">
        <v>125</v>
      </c>
      <c r="C420" t="inlineStr">
        <is>
          <t xml:space="preserve">CONCLUIDO	</t>
        </is>
      </c>
      <c r="D420" t="n">
        <v>9.1473</v>
      </c>
      <c r="E420" t="n">
        <v>10.93</v>
      </c>
      <c r="F420" t="n">
        <v>7.94</v>
      </c>
      <c r="G420" t="n">
        <v>95.27</v>
      </c>
      <c r="H420" t="n">
        <v>1.64</v>
      </c>
      <c r="I420" t="n">
        <v>5</v>
      </c>
      <c r="J420" t="n">
        <v>291.3</v>
      </c>
      <c r="K420" t="n">
        <v>58.47</v>
      </c>
      <c r="L420" t="n">
        <v>26.75</v>
      </c>
      <c r="M420" t="n">
        <v>3</v>
      </c>
      <c r="N420" t="n">
        <v>81.08</v>
      </c>
      <c r="O420" t="n">
        <v>36161.27</v>
      </c>
      <c r="P420" t="n">
        <v>119.99</v>
      </c>
      <c r="Q420" t="n">
        <v>198.05</v>
      </c>
      <c r="R420" t="n">
        <v>29.94</v>
      </c>
      <c r="S420" t="n">
        <v>21.27</v>
      </c>
      <c r="T420" t="n">
        <v>1634.92</v>
      </c>
      <c r="U420" t="n">
        <v>0.71</v>
      </c>
      <c r="V420" t="n">
        <v>0.76</v>
      </c>
      <c r="W420" t="n">
        <v>0.12</v>
      </c>
      <c r="X420" t="n">
        <v>0.09</v>
      </c>
      <c r="Y420" t="n">
        <v>1</v>
      </c>
      <c r="Z420" t="n">
        <v>10</v>
      </c>
    </row>
    <row r="421">
      <c r="A421" t="n">
        <v>104</v>
      </c>
      <c r="B421" t="n">
        <v>125</v>
      </c>
      <c r="C421" t="inlineStr">
        <is>
          <t xml:space="preserve">CONCLUIDO	</t>
        </is>
      </c>
      <c r="D421" t="n">
        <v>9.147500000000001</v>
      </c>
      <c r="E421" t="n">
        <v>10.93</v>
      </c>
      <c r="F421" t="n">
        <v>7.94</v>
      </c>
      <c r="G421" t="n">
        <v>95.27</v>
      </c>
      <c r="H421" t="n">
        <v>1.65</v>
      </c>
      <c r="I421" t="n">
        <v>5</v>
      </c>
      <c r="J421" t="n">
        <v>291.81</v>
      </c>
      <c r="K421" t="n">
        <v>58.47</v>
      </c>
      <c r="L421" t="n">
        <v>27</v>
      </c>
      <c r="M421" t="n">
        <v>3</v>
      </c>
      <c r="N421" t="n">
        <v>81.34</v>
      </c>
      <c r="O421" t="n">
        <v>36224.3</v>
      </c>
      <c r="P421" t="n">
        <v>119.74</v>
      </c>
      <c r="Q421" t="n">
        <v>198.05</v>
      </c>
      <c r="R421" t="n">
        <v>29.94</v>
      </c>
      <c r="S421" t="n">
        <v>21.27</v>
      </c>
      <c r="T421" t="n">
        <v>1635.35</v>
      </c>
      <c r="U421" t="n">
        <v>0.71</v>
      </c>
      <c r="V421" t="n">
        <v>0.76</v>
      </c>
      <c r="W421" t="n">
        <v>0.12</v>
      </c>
      <c r="X421" t="n">
        <v>0.09</v>
      </c>
      <c r="Y421" t="n">
        <v>1</v>
      </c>
      <c r="Z421" t="n">
        <v>10</v>
      </c>
    </row>
    <row r="422">
      <c r="A422" t="n">
        <v>105</v>
      </c>
      <c r="B422" t="n">
        <v>125</v>
      </c>
      <c r="C422" t="inlineStr">
        <is>
          <t xml:space="preserve">CONCLUIDO	</t>
        </is>
      </c>
      <c r="D422" t="n">
        <v>9.1517</v>
      </c>
      <c r="E422" t="n">
        <v>10.93</v>
      </c>
      <c r="F422" t="n">
        <v>7.93</v>
      </c>
      <c r="G422" t="n">
        <v>95.20999999999999</v>
      </c>
      <c r="H422" t="n">
        <v>1.66</v>
      </c>
      <c r="I422" t="n">
        <v>5</v>
      </c>
      <c r="J422" t="n">
        <v>292.32</v>
      </c>
      <c r="K422" t="n">
        <v>58.47</v>
      </c>
      <c r="L422" t="n">
        <v>27.25</v>
      </c>
      <c r="M422" t="n">
        <v>3</v>
      </c>
      <c r="N422" t="n">
        <v>81.59999999999999</v>
      </c>
      <c r="O422" t="n">
        <v>36287.44</v>
      </c>
      <c r="P422" t="n">
        <v>119.21</v>
      </c>
      <c r="Q422" t="n">
        <v>198.05</v>
      </c>
      <c r="R422" t="n">
        <v>29.78</v>
      </c>
      <c r="S422" t="n">
        <v>21.27</v>
      </c>
      <c r="T422" t="n">
        <v>1553.67</v>
      </c>
      <c r="U422" t="n">
        <v>0.71</v>
      </c>
      <c r="V422" t="n">
        <v>0.77</v>
      </c>
      <c r="W422" t="n">
        <v>0.12</v>
      </c>
      <c r="X422" t="n">
        <v>0.08</v>
      </c>
      <c r="Y422" t="n">
        <v>1</v>
      </c>
      <c r="Z422" t="n">
        <v>10</v>
      </c>
    </row>
    <row r="423">
      <c r="A423" t="n">
        <v>106</v>
      </c>
      <c r="B423" t="n">
        <v>125</v>
      </c>
      <c r="C423" t="inlineStr">
        <is>
          <t xml:space="preserve">CONCLUIDO	</t>
        </is>
      </c>
      <c r="D423" t="n">
        <v>9.1587</v>
      </c>
      <c r="E423" t="n">
        <v>10.92</v>
      </c>
      <c r="F423" t="n">
        <v>7.93</v>
      </c>
      <c r="G423" t="n">
        <v>95.11</v>
      </c>
      <c r="H423" t="n">
        <v>1.67</v>
      </c>
      <c r="I423" t="n">
        <v>5</v>
      </c>
      <c r="J423" t="n">
        <v>292.84</v>
      </c>
      <c r="K423" t="n">
        <v>58.47</v>
      </c>
      <c r="L423" t="n">
        <v>27.5</v>
      </c>
      <c r="M423" t="n">
        <v>3</v>
      </c>
      <c r="N423" t="n">
        <v>81.86</v>
      </c>
      <c r="O423" t="n">
        <v>36350.69</v>
      </c>
      <c r="P423" t="n">
        <v>119.06</v>
      </c>
      <c r="Q423" t="n">
        <v>198.05</v>
      </c>
      <c r="R423" t="n">
        <v>29.49</v>
      </c>
      <c r="S423" t="n">
        <v>21.27</v>
      </c>
      <c r="T423" t="n">
        <v>1409.15</v>
      </c>
      <c r="U423" t="n">
        <v>0.72</v>
      </c>
      <c r="V423" t="n">
        <v>0.77</v>
      </c>
      <c r="W423" t="n">
        <v>0.12</v>
      </c>
      <c r="X423" t="n">
        <v>0.07000000000000001</v>
      </c>
      <c r="Y423" t="n">
        <v>1</v>
      </c>
      <c r="Z423" t="n">
        <v>10</v>
      </c>
    </row>
    <row r="424">
      <c r="A424" t="n">
        <v>107</v>
      </c>
      <c r="B424" t="n">
        <v>125</v>
      </c>
      <c r="C424" t="inlineStr">
        <is>
          <t xml:space="preserve">CONCLUIDO	</t>
        </is>
      </c>
      <c r="D424" t="n">
        <v>9.1591</v>
      </c>
      <c r="E424" t="n">
        <v>10.92</v>
      </c>
      <c r="F424" t="n">
        <v>7.92</v>
      </c>
      <c r="G424" t="n">
        <v>95.09999999999999</v>
      </c>
      <c r="H424" t="n">
        <v>1.68</v>
      </c>
      <c r="I424" t="n">
        <v>5</v>
      </c>
      <c r="J424" t="n">
        <v>293.35</v>
      </c>
      <c r="K424" t="n">
        <v>58.47</v>
      </c>
      <c r="L424" t="n">
        <v>27.75</v>
      </c>
      <c r="M424" t="n">
        <v>3</v>
      </c>
      <c r="N424" t="n">
        <v>82.13</v>
      </c>
      <c r="O424" t="n">
        <v>36414.05</v>
      </c>
      <c r="P424" t="n">
        <v>118.84</v>
      </c>
      <c r="Q424" t="n">
        <v>198.05</v>
      </c>
      <c r="R424" t="n">
        <v>29.55</v>
      </c>
      <c r="S424" t="n">
        <v>21.27</v>
      </c>
      <c r="T424" t="n">
        <v>1436.73</v>
      </c>
      <c r="U424" t="n">
        <v>0.72</v>
      </c>
      <c r="V424" t="n">
        <v>0.77</v>
      </c>
      <c r="W424" t="n">
        <v>0.11</v>
      </c>
      <c r="X424" t="n">
        <v>0.07000000000000001</v>
      </c>
      <c r="Y424" t="n">
        <v>1</v>
      </c>
      <c r="Z424" t="n">
        <v>10</v>
      </c>
    </row>
    <row r="425">
      <c r="A425" t="n">
        <v>108</v>
      </c>
      <c r="B425" t="n">
        <v>125</v>
      </c>
      <c r="C425" t="inlineStr">
        <is>
          <t xml:space="preserve">CONCLUIDO	</t>
        </is>
      </c>
      <c r="D425" t="n">
        <v>9.147500000000001</v>
      </c>
      <c r="E425" t="n">
        <v>10.93</v>
      </c>
      <c r="F425" t="n">
        <v>7.94</v>
      </c>
      <c r="G425" t="n">
        <v>95.27</v>
      </c>
      <c r="H425" t="n">
        <v>1.7</v>
      </c>
      <c r="I425" t="n">
        <v>5</v>
      </c>
      <c r="J425" t="n">
        <v>293.86</v>
      </c>
      <c r="K425" t="n">
        <v>58.47</v>
      </c>
      <c r="L425" t="n">
        <v>28</v>
      </c>
      <c r="M425" t="n">
        <v>3</v>
      </c>
      <c r="N425" t="n">
        <v>82.39</v>
      </c>
      <c r="O425" t="n">
        <v>36477.51</v>
      </c>
      <c r="P425" t="n">
        <v>118.8</v>
      </c>
      <c r="Q425" t="n">
        <v>198.05</v>
      </c>
      <c r="R425" t="n">
        <v>30.03</v>
      </c>
      <c r="S425" t="n">
        <v>21.27</v>
      </c>
      <c r="T425" t="n">
        <v>1675.8</v>
      </c>
      <c r="U425" t="n">
        <v>0.71</v>
      </c>
      <c r="V425" t="n">
        <v>0.76</v>
      </c>
      <c r="W425" t="n">
        <v>0.11</v>
      </c>
      <c r="X425" t="n">
        <v>0.09</v>
      </c>
      <c r="Y425" t="n">
        <v>1</v>
      </c>
      <c r="Z425" t="n">
        <v>10</v>
      </c>
    </row>
    <row r="426">
      <c r="A426" t="n">
        <v>109</v>
      </c>
      <c r="B426" t="n">
        <v>125</v>
      </c>
      <c r="C426" t="inlineStr">
        <is>
          <t xml:space="preserve">CONCLUIDO	</t>
        </is>
      </c>
      <c r="D426" t="n">
        <v>9.207599999999999</v>
      </c>
      <c r="E426" t="n">
        <v>10.86</v>
      </c>
      <c r="F426" t="n">
        <v>7.91</v>
      </c>
      <c r="G426" t="n">
        <v>118.72</v>
      </c>
      <c r="H426" t="n">
        <v>1.71</v>
      </c>
      <c r="I426" t="n">
        <v>4</v>
      </c>
      <c r="J426" t="n">
        <v>294.38</v>
      </c>
      <c r="K426" t="n">
        <v>58.47</v>
      </c>
      <c r="L426" t="n">
        <v>28.25</v>
      </c>
      <c r="M426" t="n">
        <v>2</v>
      </c>
      <c r="N426" t="n">
        <v>82.66</v>
      </c>
      <c r="O426" t="n">
        <v>36541.09</v>
      </c>
      <c r="P426" t="n">
        <v>118.14</v>
      </c>
      <c r="Q426" t="n">
        <v>198.05</v>
      </c>
      <c r="R426" t="n">
        <v>29.2</v>
      </c>
      <c r="S426" t="n">
        <v>21.27</v>
      </c>
      <c r="T426" t="n">
        <v>1269.7</v>
      </c>
      <c r="U426" t="n">
        <v>0.73</v>
      </c>
      <c r="V426" t="n">
        <v>0.77</v>
      </c>
      <c r="W426" t="n">
        <v>0.11</v>
      </c>
      <c r="X426" t="n">
        <v>0.06</v>
      </c>
      <c r="Y426" t="n">
        <v>1</v>
      </c>
      <c r="Z426" t="n">
        <v>10</v>
      </c>
    </row>
    <row r="427">
      <c r="A427" t="n">
        <v>110</v>
      </c>
      <c r="B427" t="n">
        <v>125</v>
      </c>
      <c r="C427" t="inlineStr">
        <is>
          <t xml:space="preserve">CONCLUIDO	</t>
        </is>
      </c>
      <c r="D427" t="n">
        <v>9.208600000000001</v>
      </c>
      <c r="E427" t="n">
        <v>10.86</v>
      </c>
      <c r="F427" t="n">
        <v>7.91</v>
      </c>
      <c r="G427" t="n">
        <v>118.7</v>
      </c>
      <c r="H427" t="n">
        <v>1.72</v>
      </c>
      <c r="I427" t="n">
        <v>4</v>
      </c>
      <c r="J427" t="n">
        <v>294.9</v>
      </c>
      <c r="K427" t="n">
        <v>58.47</v>
      </c>
      <c r="L427" t="n">
        <v>28.5</v>
      </c>
      <c r="M427" t="n">
        <v>2</v>
      </c>
      <c r="N427" t="n">
        <v>82.92</v>
      </c>
      <c r="O427" t="n">
        <v>36604.77</v>
      </c>
      <c r="P427" t="n">
        <v>118.39</v>
      </c>
      <c r="Q427" t="n">
        <v>198.05</v>
      </c>
      <c r="R427" t="n">
        <v>29.15</v>
      </c>
      <c r="S427" t="n">
        <v>21.27</v>
      </c>
      <c r="T427" t="n">
        <v>1242.17</v>
      </c>
      <c r="U427" t="n">
        <v>0.73</v>
      </c>
      <c r="V427" t="n">
        <v>0.77</v>
      </c>
      <c r="W427" t="n">
        <v>0.11</v>
      </c>
      <c r="X427" t="n">
        <v>0.06</v>
      </c>
      <c r="Y427" t="n">
        <v>1</v>
      </c>
      <c r="Z427" t="n">
        <v>10</v>
      </c>
    </row>
    <row r="428">
      <c r="A428" t="n">
        <v>111</v>
      </c>
      <c r="B428" t="n">
        <v>125</v>
      </c>
      <c r="C428" t="inlineStr">
        <is>
          <t xml:space="preserve">CONCLUIDO	</t>
        </is>
      </c>
      <c r="D428" t="n">
        <v>9.2079</v>
      </c>
      <c r="E428" t="n">
        <v>10.86</v>
      </c>
      <c r="F428" t="n">
        <v>7.91</v>
      </c>
      <c r="G428" t="n">
        <v>118.72</v>
      </c>
      <c r="H428" t="n">
        <v>1.73</v>
      </c>
      <c r="I428" t="n">
        <v>4</v>
      </c>
      <c r="J428" t="n">
        <v>295.41</v>
      </c>
      <c r="K428" t="n">
        <v>58.47</v>
      </c>
      <c r="L428" t="n">
        <v>28.75</v>
      </c>
      <c r="M428" t="n">
        <v>2</v>
      </c>
      <c r="N428" t="n">
        <v>83.19</v>
      </c>
      <c r="O428" t="n">
        <v>36668.57</v>
      </c>
      <c r="P428" t="n">
        <v>118.4</v>
      </c>
      <c r="Q428" t="n">
        <v>198.06</v>
      </c>
      <c r="R428" t="n">
        <v>29.19</v>
      </c>
      <c r="S428" t="n">
        <v>21.27</v>
      </c>
      <c r="T428" t="n">
        <v>1262.62</v>
      </c>
      <c r="U428" t="n">
        <v>0.73</v>
      </c>
      <c r="V428" t="n">
        <v>0.77</v>
      </c>
      <c r="W428" t="n">
        <v>0.11</v>
      </c>
      <c r="X428" t="n">
        <v>0.06</v>
      </c>
      <c r="Y428" t="n">
        <v>1</v>
      </c>
      <c r="Z428" t="n">
        <v>10</v>
      </c>
    </row>
    <row r="429">
      <c r="A429" t="n">
        <v>112</v>
      </c>
      <c r="B429" t="n">
        <v>125</v>
      </c>
      <c r="C429" t="inlineStr">
        <is>
          <t xml:space="preserve">CONCLUIDO	</t>
        </is>
      </c>
      <c r="D429" t="n">
        <v>9.2095</v>
      </c>
      <c r="E429" t="n">
        <v>10.86</v>
      </c>
      <c r="F429" t="n">
        <v>7.91</v>
      </c>
      <c r="G429" t="n">
        <v>118.69</v>
      </c>
      <c r="H429" t="n">
        <v>1.75</v>
      </c>
      <c r="I429" t="n">
        <v>4</v>
      </c>
      <c r="J429" t="n">
        <v>295.93</v>
      </c>
      <c r="K429" t="n">
        <v>58.47</v>
      </c>
      <c r="L429" t="n">
        <v>29</v>
      </c>
      <c r="M429" t="n">
        <v>2</v>
      </c>
      <c r="N429" t="n">
        <v>83.45999999999999</v>
      </c>
      <c r="O429" t="n">
        <v>36732.47</v>
      </c>
      <c r="P429" t="n">
        <v>118.48</v>
      </c>
      <c r="Q429" t="n">
        <v>198.05</v>
      </c>
      <c r="R429" t="n">
        <v>29.14</v>
      </c>
      <c r="S429" t="n">
        <v>21.27</v>
      </c>
      <c r="T429" t="n">
        <v>1238.04</v>
      </c>
      <c r="U429" t="n">
        <v>0.73</v>
      </c>
      <c r="V429" t="n">
        <v>0.77</v>
      </c>
      <c r="W429" t="n">
        <v>0.11</v>
      </c>
      <c r="X429" t="n">
        <v>0.06</v>
      </c>
      <c r="Y429" t="n">
        <v>1</v>
      </c>
      <c r="Z429" t="n">
        <v>10</v>
      </c>
    </row>
    <row r="430">
      <c r="A430" t="n">
        <v>113</v>
      </c>
      <c r="B430" t="n">
        <v>125</v>
      </c>
      <c r="C430" t="inlineStr">
        <is>
          <t xml:space="preserve">CONCLUIDO	</t>
        </is>
      </c>
      <c r="D430" t="n">
        <v>9.2074</v>
      </c>
      <c r="E430" t="n">
        <v>10.86</v>
      </c>
      <c r="F430" t="n">
        <v>7.92</v>
      </c>
      <c r="G430" t="n">
        <v>118.72</v>
      </c>
      <c r="H430" t="n">
        <v>1.76</v>
      </c>
      <c r="I430" t="n">
        <v>4</v>
      </c>
      <c r="J430" t="n">
        <v>296.45</v>
      </c>
      <c r="K430" t="n">
        <v>58.47</v>
      </c>
      <c r="L430" t="n">
        <v>29.25</v>
      </c>
      <c r="M430" t="n">
        <v>2</v>
      </c>
      <c r="N430" t="n">
        <v>83.73</v>
      </c>
      <c r="O430" t="n">
        <v>36796.49</v>
      </c>
      <c r="P430" t="n">
        <v>118.69</v>
      </c>
      <c r="Q430" t="n">
        <v>198.05</v>
      </c>
      <c r="R430" t="n">
        <v>29.2</v>
      </c>
      <c r="S430" t="n">
        <v>21.27</v>
      </c>
      <c r="T430" t="n">
        <v>1268.14</v>
      </c>
      <c r="U430" t="n">
        <v>0.73</v>
      </c>
      <c r="V430" t="n">
        <v>0.77</v>
      </c>
      <c r="W430" t="n">
        <v>0.11</v>
      </c>
      <c r="X430" t="n">
        <v>0.06</v>
      </c>
      <c r="Y430" t="n">
        <v>1</v>
      </c>
      <c r="Z430" t="n">
        <v>10</v>
      </c>
    </row>
    <row r="431">
      <c r="A431" t="n">
        <v>114</v>
      </c>
      <c r="B431" t="n">
        <v>125</v>
      </c>
      <c r="C431" t="inlineStr">
        <is>
          <t xml:space="preserve">CONCLUIDO	</t>
        </is>
      </c>
      <c r="D431" t="n">
        <v>9.213800000000001</v>
      </c>
      <c r="E431" t="n">
        <v>10.85</v>
      </c>
      <c r="F431" t="n">
        <v>7.91</v>
      </c>
      <c r="G431" t="n">
        <v>118.61</v>
      </c>
      <c r="H431" t="n">
        <v>1.77</v>
      </c>
      <c r="I431" t="n">
        <v>4</v>
      </c>
      <c r="J431" t="n">
        <v>296.97</v>
      </c>
      <c r="K431" t="n">
        <v>58.47</v>
      </c>
      <c r="L431" t="n">
        <v>29.5</v>
      </c>
      <c r="M431" t="n">
        <v>2</v>
      </c>
      <c r="N431" t="n">
        <v>84</v>
      </c>
      <c r="O431" t="n">
        <v>36860.62</v>
      </c>
      <c r="P431" t="n">
        <v>118.59</v>
      </c>
      <c r="Q431" t="n">
        <v>198.05</v>
      </c>
      <c r="R431" t="n">
        <v>28.87</v>
      </c>
      <c r="S431" t="n">
        <v>21.27</v>
      </c>
      <c r="T431" t="n">
        <v>1101.9</v>
      </c>
      <c r="U431" t="n">
        <v>0.74</v>
      </c>
      <c r="V431" t="n">
        <v>0.77</v>
      </c>
      <c r="W431" t="n">
        <v>0.12</v>
      </c>
      <c r="X431" t="n">
        <v>0.05</v>
      </c>
      <c r="Y431" t="n">
        <v>1</v>
      </c>
      <c r="Z431" t="n">
        <v>10</v>
      </c>
    </row>
    <row r="432">
      <c r="A432" t="n">
        <v>115</v>
      </c>
      <c r="B432" t="n">
        <v>125</v>
      </c>
      <c r="C432" t="inlineStr">
        <is>
          <t xml:space="preserve">CONCLUIDO	</t>
        </is>
      </c>
      <c r="D432" t="n">
        <v>9.2194</v>
      </c>
      <c r="E432" t="n">
        <v>10.85</v>
      </c>
      <c r="F432" t="n">
        <v>7.9</v>
      </c>
      <c r="G432" t="n">
        <v>118.51</v>
      </c>
      <c r="H432" t="n">
        <v>1.78</v>
      </c>
      <c r="I432" t="n">
        <v>4</v>
      </c>
      <c r="J432" t="n">
        <v>297.49</v>
      </c>
      <c r="K432" t="n">
        <v>58.47</v>
      </c>
      <c r="L432" t="n">
        <v>29.75</v>
      </c>
      <c r="M432" t="n">
        <v>2</v>
      </c>
      <c r="N432" t="n">
        <v>84.27</v>
      </c>
      <c r="O432" t="n">
        <v>36924.87</v>
      </c>
      <c r="P432" t="n">
        <v>118.54</v>
      </c>
      <c r="Q432" t="n">
        <v>198.05</v>
      </c>
      <c r="R432" t="n">
        <v>28.65</v>
      </c>
      <c r="S432" t="n">
        <v>21.27</v>
      </c>
      <c r="T432" t="n">
        <v>992.59</v>
      </c>
      <c r="U432" t="n">
        <v>0.74</v>
      </c>
      <c r="V432" t="n">
        <v>0.77</v>
      </c>
      <c r="W432" t="n">
        <v>0.12</v>
      </c>
      <c r="X432" t="n">
        <v>0.05</v>
      </c>
      <c r="Y432" t="n">
        <v>1</v>
      </c>
      <c r="Z432" t="n">
        <v>10</v>
      </c>
    </row>
    <row r="433">
      <c r="A433" t="n">
        <v>116</v>
      </c>
      <c r="B433" t="n">
        <v>125</v>
      </c>
      <c r="C433" t="inlineStr">
        <is>
          <t xml:space="preserve">CONCLUIDO	</t>
        </is>
      </c>
      <c r="D433" t="n">
        <v>9.218999999999999</v>
      </c>
      <c r="E433" t="n">
        <v>10.85</v>
      </c>
      <c r="F433" t="n">
        <v>7.9</v>
      </c>
      <c r="G433" t="n">
        <v>118.52</v>
      </c>
      <c r="H433" t="n">
        <v>1.79</v>
      </c>
      <c r="I433" t="n">
        <v>4</v>
      </c>
      <c r="J433" t="n">
        <v>298.01</v>
      </c>
      <c r="K433" t="n">
        <v>58.47</v>
      </c>
      <c r="L433" t="n">
        <v>30</v>
      </c>
      <c r="M433" t="n">
        <v>2</v>
      </c>
      <c r="N433" t="n">
        <v>84.54000000000001</v>
      </c>
      <c r="O433" t="n">
        <v>36989.23</v>
      </c>
      <c r="P433" t="n">
        <v>118.57</v>
      </c>
      <c r="Q433" t="n">
        <v>198.05</v>
      </c>
      <c r="R433" t="n">
        <v>28.76</v>
      </c>
      <c r="S433" t="n">
        <v>21.27</v>
      </c>
      <c r="T433" t="n">
        <v>1049.96</v>
      </c>
      <c r="U433" t="n">
        <v>0.74</v>
      </c>
      <c r="V433" t="n">
        <v>0.77</v>
      </c>
      <c r="W433" t="n">
        <v>0.11</v>
      </c>
      <c r="X433" t="n">
        <v>0.05</v>
      </c>
      <c r="Y433" t="n">
        <v>1</v>
      </c>
      <c r="Z433" t="n">
        <v>10</v>
      </c>
    </row>
    <row r="434">
      <c r="A434" t="n">
        <v>117</v>
      </c>
      <c r="B434" t="n">
        <v>125</v>
      </c>
      <c r="C434" t="inlineStr">
        <is>
          <t xml:space="preserve">CONCLUIDO	</t>
        </is>
      </c>
      <c r="D434" t="n">
        <v>9.211600000000001</v>
      </c>
      <c r="E434" t="n">
        <v>10.86</v>
      </c>
      <c r="F434" t="n">
        <v>7.91</v>
      </c>
      <c r="G434" t="n">
        <v>118.65</v>
      </c>
      <c r="H434" t="n">
        <v>1.8</v>
      </c>
      <c r="I434" t="n">
        <v>4</v>
      </c>
      <c r="J434" t="n">
        <v>298.54</v>
      </c>
      <c r="K434" t="n">
        <v>58.47</v>
      </c>
      <c r="L434" t="n">
        <v>30.25</v>
      </c>
      <c r="M434" t="n">
        <v>2</v>
      </c>
      <c r="N434" t="n">
        <v>84.81</v>
      </c>
      <c r="O434" t="n">
        <v>37053.7</v>
      </c>
      <c r="P434" t="n">
        <v>118.7</v>
      </c>
      <c r="Q434" t="n">
        <v>198.05</v>
      </c>
      <c r="R434" t="n">
        <v>29.06</v>
      </c>
      <c r="S434" t="n">
        <v>21.27</v>
      </c>
      <c r="T434" t="n">
        <v>1199.3</v>
      </c>
      <c r="U434" t="n">
        <v>0.73</v>
      </c>
      <c r="V434" t="n">
        <v>0.77</v>
      </c>
      <c r="W434" t="n">
        <v>0.11</v>
      </c>
      <c r="X434" t="n">
        <v>0.06</v>
      </c>
      <c r="Y434" t="n">
        <v>1</v>
      </c>
      <c r="Z434" t="n">
        <v>10</v>
      </c>
    </row>
    <row r="435">
      <c r="A435" t="n">
        <v>118</v>
      </c>
      <c r="B435" t="n">
        <v>125</v>
      </c>
      <c r="C435" t="inlineStr">
        <is>
          <t xml:space="preserve">CONCLUIDO	</t>
        </is>
      </c>
      <c r="D435" t="n">
        <v>9.2067</v>
      </c>
      <c r="E435" t="n">
        <v>10.86</v>
      </c>
      <c r="F435" t="n">
        <v>7.92</v>
      </c>
      <c r="G435" t="n">
        <v>118.74</v>
      </c>
      <c r="H435" t="n">
        <v>1.82</v>
      </c>
      <c r="I435" t="n">
        <v>4</v>
      </c>
      <c r="J435" t="n">
        <v>299.06</v>
      </c>
      <c r="K435" t="n">
        <v>58.47</v>
      </c>
      <c r="L435" t="n">
        <v>30.5</v>
      </c>
      <c r="M435" t="n">
        <v>2</v>
      </c>
      <c r="N435" t="n">
        <v>85.09</v>
      </c>
      <c r="O435" t="n">
        <v>37118.29</v>
      </c>
      <c r="P435" t="n">
        <v>118.86</v>
      </c>
      <c r="Q435" t="n">
        <v>198.05</v>
      </c>
      <c r="R435" t="n">
        <v>29.24</v>
      </c>
      <c r="S435" t="n">
        <v>21.27</v>
      </c>
      <c r="T435" t="n">
        <v>1285.57</v>
      </c>
      <c r="U435" t="n">
        <v>0.73</v>
      </c>
      <c r="V435" t="n">
        <v>0.77</v>
      </c>
      <c r="W435" t="n">
        <v>0.11</v>
      </c>
      <c r="X435" t="n">
        <v>0.06</v>
      </c>
      <c r="Y435" t="n">
        <v>1</v>
      </c>
      <c r="Z435" t="n">
        <v>10</v>
      </c>
    </row>
    <row r="436">
      <c r="A436" t="n">
        <v>119</v>
      </c>
      <c r="B436" t="n">
        <v>125</v>
      </c>
      <c r="C436" t="inlineStr">
        <is>
          <t xml:space="preserve">CONCLUIDO	</t>
        </is>
      </c>
      <c r="D436" t="n">
        <v>9.2088</v>
      </c>
      <c r="E436" t="n">
        <v>10.86</v>
      </c>
      <c r="F436" t="n">
        <v>7.91</v>
      </c>
      <c r="G436" t="n">
        <v>118.7</v>
      </c>
      <c r="H436" t="n">
        <v>1.83</v>
      </c>
      <c r="I436" t="n">
        <v>4</v>
      </c>
      <c r="J436" t="n">
        <v>299.59</v>
      </c>
      <c r="K436" t="n">
        <v>58.47</v>
      </c>
      <c r="L436" t="n">
        <v>30.75</v>
      </c>
      <c r="M436" t="n">
        <v>2</v>
      </c>
      <c r="N436" t="n">
        <v>85.36</v>
      </c>
      <c r="O436" t="n">
        <v>37183.12</v>
      </c>
      <c r="P436" t="n">
        <v>118.87</v>
      </c>
      <c r="Q436" t="n">
        <v>198.05</v>
      </c>
      <c r="R436" t="n">
        <v>29.15</v>
      </c>
      <c r="S436" t="n">
        <v>21.27</v>
      </c>
      <c r="T436" t="n">
        <v>1241.69</v>
      </c>
      <c r="U436" t="n">
        <v>0.73</v>
      </c>
      <c r="V436" t="n">
        <v>0.77</v>
      </c>
      <c r="W436" t="n">
        <v>0.11</v>
      </c>
      <c r="X436" t="n">
        <v>0.06</v>
      </c>
      <c r="Y436" t="n">
        <v>1</v>
      </c>
      <c r="Z436" t="n">
        <v>10</v>
      </c>
    </row>
    <row r="437">
      <c r="A437" t="n">
        <v>120</v>
      </c>
      <c r="B437" t="n">
        <v>125</v>
      </c>
      <c r="C437" t="inlineStr">
        <is>
          <t xml:space="preserve">CONCLUIDO	</t>
        </is>
      </c>
      <c r="D437" t="n">
        <v>9.207599999999999</v>
      </c>
      <c r="E437" t="n">
        <v>10.86</v>
      </c>
      <c r="F437" t="n">
        <v>7.91</v>
      </c>
      <c r="G437" t="n">
        <v>118.72</v>
      </c>
      <c r="H437" t="n">
        <v>1.84</v>
      </c>
      <c r="I437" t="n">
        <v>4</v>
      </c>
      <c r="J437" t="n">
        <v>300.11</v>
      </c>
      <c r="K437" t="n">
        <v>58.47</v>
      </c>
      <c r="L437" t="n">
        <v>31</v>
      </c>
      <c r="M437" t="n">
        <v>2</v>
      </c>
      <c r="N437" t="n">
        <v>85.64</v>
      </c>
      <c r="O437" t="n">
        <v>37247.94</v>
      </c>
      <c r="P437" t="n">
        <v>118.9</v>
      </c>
      <c r="Q437" t="n">
        <v>198.05</v>
      </c>
      <c r="R437" t="n">
        <v>29.24</v>
      </c>
      <c r="S437" t="n">
        <v>21.27</v>
      </c>
      <c r="T437" t="n">
        <v>1285.93</v>
      </c>
      <c r="U437" t="n">
        <v>0.73</v>
      </c>
      <c r="V437" t="n">
        <v>0.77</v>
      </c>
      <c r="W437" t="n">
        <v>0.11</v>
      </c>
      <c r="X437" t="n">
        <v>0.06</v>
      </c>
      <c r="Y437" t="n">
        <v>1</v>
      </c>
      <c r="Z437" t="n">
        <v>10</v>
      </c>
    </row>
    <row r="438">
      <c r="A438" t="n">
        <v>121</v>
      </c>
      <c r="B438" t="n">
        <v>125</v>
      </c>
      <c r="C438" t="inlineStr">
        <is>
          <t xml:space="preserve">CONCLUIDO	</t>
        </is>
      </c>
      <c r="D438" t="n">
        <v>9.2074</v>
      </c>
      <c r="E438" t="n">
        <v>10.86</v>
      </c>
      <c r="F438" t="n">
        <v>7.92</v>
      </c>
      <c r="G438" t="n">
        <v>118.72</v>
      </c>
      <c r="H438" t="n">
        <v>1.85</v>
      </c>
      <c r="I438" t="n">
        <v>4</v>
      </c>
      <c r="J438" t="n">
        <v>300.64</v>
      </c>
      <c r="K438" t="n">
        <v>58.47</v>
      </c>
      <c r="L438" t="n">
        <v>31.25</v>
      </c>
      <c r="M438" t="n">
        <v>2</v>
      </c>
      <c r="N438" t="n">
        <v>85.91</v>
      </c>
      <c r="O438" t="n">
        <v>37312.88</v>
      </c>
      <c r="P438" t="n">
        <v>118.83</v>
      </c>
      <c r="Q438" t="n">
        <v>198.05</v>
      </c>
      <c r="R438" t="n">
        <v>29.23</v>
      </c>
      <c r="S438" t="n">
        <v>21.27</v>
      </c>
      <c r="T438" t="n">
        <v>1283.74</v>
      </c>
      <c r="U438" t="n">
        <v>0.73</v>
      </c>
      <c r="V438" t="n">
        <v>0.77</v>
      </c>
      <c r="W438" t="n">
        <v>0.11</v>
      </c>
      <c r="X438" t="n">
        <v>0.06</v>
      </c>
      <c r="Y438" t="n">
        <v>1</v>
      </c>
      <c r="Z438" t="n">
        <v>10</v>
      </c>
    </row>
    <row r="439">
      <c r="A439" t="n">
        <v>122</v>
      </c>
      <c r="B439" t="n">
        <v>125</v>
      </c>
      <c r="C439" t="inlineStr">
        <is>
          <t xml:space="preserve">CONCLUIDO	</t>
        </is>
      </c>
      <c r="D439" t="n">
        <v>9.205</v>
      </c>
      <c r="E439" t="n">
        <v>10.86</v>
      </c>
      <c r="F439" t="n">
        <v>7.92</v>
      </c>
      <c r="G439" t="n">
        <v>118.77</v>
      </c>
      <c r="H439" t="n">
        <v>1.86</v>
      </c>
      <c r="I439" t="n">
        <v>4</v>
      </c>
      <c r="J439" t="n">
        <v>301.17</v>
      </c>
      <c r="K439" t="n">
        <v>58.47</v>
      </c>
      <c r="L439" t="n">
        <v>31.5</v>
      </c>
      <c r="M439" t="n">
        <v>2</v>
      </c>
      <c r="N439" t="n">
        <v>86.19</v>
      </c>
      <c r="O439" t="n">
        <v>37377.94</v>
      </c>
      <c r="P439" t="n">
        <v>118.92</v>
      </c>
      <c r="Q439" t="n">
        <v>198.05</v>
      </c>
      <c r="R439" t="n">
        <v>29.31</v>
      </c>
      <c r="S439" t="n">
        <v>21.27</v>
      </c>
      <c r="T439" t="n">
        <v>1323.87</v>
      </c>
      <c r="U439" t="n">
        <v>0.73</v>
      </c>
      <c r="V439" t="n">
        <v>0.77</v>
      </c>
      <c r="W439" t="n">
        <v>0.11</v>
      </c>
      <c r="X439" t="n">
        <v>0.07000000000000001</v>
      </c>
      <c r="Y439" t="n">
        <v>1</v>
      </c>
      <c r="Z439" t="n">
        <v>10</v>
      </c>
    </row>
    <row r="440">
      <c r="A440" t="n">
        <v>123</v>
      </c>
      <c r="B440" t="n">
        <v>125</v>
      </c>
      <c r="C440" t="inlineStr">
        <is>
          <t xml:space="preserve">CONCLUIDO	</t>
        </is>
      </c>
      <c r="D440" t="n">
        <v>9.2121</v>
      </c>
      <c r="E440" t="n">
        <v>10.86</v>
      </c>
      <c r="F440" t="n">
        <v>7.91</v>
      </c>
      <c r="G440" t="n">
        <v>118.64</v>
      </c>
      <c r="H440" t="n">
        <v>1.87</v>
      </c>
      <c r="I440" t="n">
        <v>4</v>
      </c>
      <c r="J440" t="n">
        <v>301.69</v>
      </c>
      <c r="K440" t="n">
        <v>58.47</v>
      </c>
      <c r="L440" t="n">
        <v>31.75</v>
      </c>
      <c r="M440" t="n">
        <v>2</v>
      </c>
      <c r="N440" t="n">
        <v>86.47</v>
      </c>
      <c r="O440" t="n">
        <v>37443.11</v>
      </c>
      <c r="P440" t="n">
        <v>118.74</v>
      </c>
      <c r="Q440" t="n">
        <v>198.05</v>
      </c>
      <c r="R440" t="n">
        <v>28.95</v>
      </c>
      <c r="S440" t="n">
        <v>21.27</v>
      </c>
      <c r="T440" t="n">
        <v>1142.15</v>
      </c>
      <c r="U440" t="n">
        <v>0.73</v>
      </c>
      <c r="V440" t="n">
        <v>0.77</v>
      </c>
      <c r="W440" t="n">
        <v>0.12</v>
      </c>
      <c r="X440" t="n">
        <v>0.06</v>
      </c>
      <c r="Y440" t="n">
        <v>1</v>
      </c>
      <c r="Z440" t="n">
        <v>10</v>
      </c>
    </row>
    <row r="441">
      <c r="A441" t="n">
        <v>124</v>
      </c>
      <c r="B441" t="n">
        <v>125</v>
      </c>
      <c r="C441" t="inlineStr">
        <is>
          <t xml:space="preserve">CONCLUIDO	</t>
        </is>
      </c>
      <c r="D441" t="n">
        <v>9.2178</v>
      </c>
      <c r="E441" t="n">
        <v>10.85</v>
      </c>
      <c r="F441" t="n">
        <v>7.9</v>
      </c>
      <c r="G441" t="n">
        <v>118.54</v>
      </c>
      <c r="H441" t="n">
        <v>1.89</v>
      </c>
      <c r="I441" t="n">
        <v>4</v>
      </c>
      <c r="J441" t="n">
        <v>302.22</v>
      </c>
      <c r="K441" t="n">
        <v>58.47</v>
      </c>
      <c r="L441" t="n">
        <v>32</v>
      </c>
      <c r="M441" t="n">
        <v>2</v>
      </c>
      <c r="N441" t="n">
        <v>86.75</v>
      </c>
      <c r="O441" t="n">
        <v>37508.41</v>
      </c>
      <c r="P441" t="n">
        <v>118.67</v>
      </c>
      <c r="Q441" t="n">
        <v>198.05</v>
      </c>
      <c r="R441" t="n">
        <v>28.73</v>
      </c>
      <c r="S441" t="n">
        <v>21.27</v>
      </c>
      <c r="T441" t="n">
        <v>1031.32</v>
      </c>
      <c r="U441" t="n">
        <v>0.74</v>
      </c>
      <c r="V441" t="n">
        <v>0.77</v>
      </c>
      <c r="W441" t="n">
        <v>0.12</v>
      </c>
      <c r="X441" t="n">
        <v>0.05</v>
      </c>
      <c r="Y441" t="n">
        <v>1</v>
      </c>
      <c r="Z441" t="n">
        <v>10</v>
      </c>
    </row>
    <row r="442">
      <c r="A442" t="n">
        <v>125</v>
      </c>
      <c r="B442" t="n">
        <v>125</v>
      </c>
      <c r="C442" t="inlineStr">
        <is>
          <t xml:space="preserve">CONCLUIDO	</t>
        </is>
      </c>
      <c r="D442" t="n">
        <v>9.2178</v>
      </c>
      <c r="E442" t="n">
        <v>10.85</v>
      </c>
      <c r="F442" t="n">
        <v>7.9</v>
      </c>
      <c r="G442" t="n">
        <v>118.54</v>
      </c>
      <c r="H442" t="n">
        <v>1.9</v>
      </c>
      <c r="I442" t="n">
        <v>4</v>
      </c>
      <c r="J442" t="n">
        <v>302.75</v>
      </c>
      <c r="K442" t="n">
        <v>58.47</v>
      </c>
      <c r="L442" t="n">
        <v>32.25</v>
      </c>
      <c r="M442" t="n">
        <v>2</v>
      </c>
      <c r="N442" t="n">
        <v>87.03</v>
      </c>
      <c r="O442" t="n">
        <v>37573.82</v>
      </c>
      <c r="P442" t="n">
        <v>118.69</v>
      </c>
      <c r="Q442" t="n">
        <v>198.06</v>
      </c>
      <c r="R442" t="n">
        <v>28.82</v>
      </c>
      <c r="S442" t="n">
        <v>21.27</v>
      </c>
      <c r="T442" t="n">
        <v>1076.45</v>
      </c>
      <c r="U442" t="n">
        <v>0.74</v>
      </c>
      <c r="V442" t="n">
        <v>0.77</v>
      </c>
      <c r="W442" t="n">
        <v>0.11</v>
      </c>
      <c r="X442" t="n">
        <v>0.05</v>
      </c>
      <c r="Y442" t="n">
        <v>1</v>
      </c>
      <c r="Z442" t="n">
        <v>10</v>
      </c>
    </row>
    <row r="443">
      <c r="A443" t="n">
        <v>126</v>
      </c>
      <c r="B443" t="n">
        <v>125</v>
      </c>
      <c r="C443" t="inlineStr">
        <is>
          <t xml:space="preserve">CONCLUIDO	</t>
        </is>
      </c>
      <c r="D443" t="n">
        <v>9.211600000000001</v>
      </c>
      <c r="E443" t="n">
        <v>10.86</v>
      </c>
      <c r="F443" t="n">
        <v>7.91</v>
      </c>
      <c r="G443" t="n">
        <v>118.65</v>
      </c>
      <c r="H443" t="n">
        <v>1.91</v>
      </c>
      <c r="I443" t="n">
        <v>4</v>
      </c>
      <c r="J443" t="n">
        <v>303.28</v>
      </c>
      <c r="K443" t="n">
        <v>58.47</v>
      </c>
      <c r="L443" t="n">
        <v>32.5</v>
      </c>
      <c r="M443" t="n">
        <v>2</v>
      </c>
      <c r="N443" t="n">
        <v>87.31</v>
      </c>
      <c r="O443" t="n">
        <v>37639.36</v>
      </c>
      <c r="P443" t="n">
        <v>118.82</v>
      </c>
      <c r="Q443" t="n">
        <v>198.05</v>
      </c>
      <c r="R443" t="n">
        <v>29.08</v>
      </c>
      <c r="S443" t="n">
        <v>21.27</v>
      </c>
      <c r="T443" t="n">
        <v>1206.12</v>
      </c>
      <c r="U443" t="n">
        <v>0.73</v>
      </c>
      <c r="V443" t="n">
        <v>0.77</v>
      </c>
      <c r="W443" t="n">
        <v>0.11</v>
      </c>
      <c r="X443" t="n">
        <v>0.06</v>
      </c>
      <c r="Y443" t="n">
        <v>1</v>
      </c>
      <c r="Z443" t="n">
        <v>10</v>
      </c>
    </row>
    <row r="444">
      <c r="A444" t="n">
        <v>127</v>
      </c>
      <c r="B444" t="n">
        <v>125</v>
      </c>
      <c r="C444" t="inlineStr">
        <is>
          <t xml:space="preserve">CONCLUIDO	</t>
        </is>
      </c>
      <c r="D444" t="n">
        <v>9.205299999999999</v>
      </c>
      <c r="E444" t="n">
        <v>10.86</v>
      </c>
      <c r="F444" t="n">
        <v>7.92</v>
      </c>
      <c r="G444" t="n">
        <v>118.76</v>
      </c>
      <c r="H444" t="n">
        <v>1.92</v>
      </c>
      <c r="I444" t="n">
        <v>4</v>
      </c>
      <c r="J444" t="n">
        <v>303.82</v>
      </c>
      <c r="K444" t="n">
        <v>58.47</v>
      </c>
      <c r="L444" t="n">
        <v>32.75</v>
      </c>
      <c r="M444" t="n">
        <v>2</v>
      </c>
      <c r="N444" t="n">
        <v>87.59</v>
      </c>
      <c r="O444" t="n">
        <v>37705.01</v>
      </c>
      <c r="P444" t="n">
        <v>119.02</v>
      </c>
      <c r="Q444" t="n">
        <v>198.05</v>
      </c>
      <c r="R444" t="n">
        <v>29.27</v>
      </c>
      <c r="S444" t="n">
        <v>21.27</v>
      </c>
      <c r="T444" t="n">
        <v>1305.19</v>
      </c>
      <c r="U444" t="n">
        <v>0.73</v>
      </c>
      <c r="V444" t="n">
        <v>0.77</v>
      </c>
      <c r="W444" t="n">
        <v>0.11</v>
      </c>
      <c r="X444" t="n">
        <v>0.06</v>
      </c>
      <c r="Y444" t="n">
        <v>1</v>
      </c>
      <c r="Z444" t="n">
        <v>10</v>
      </c>
    </row>
    <row r="445">
      <c r="A445" t="n">
        <v>128</v>
      </c>
      <c r="B445" t="n">
        <v>125</v>
      </c>
      <c r="C445" t="inlineStr">
        <is>
          <t xml:space="preserve">CONCLUIDO	</t>
        </is>
      </c>
      <c r="D445" t="n">
        <v>9.208299999999999</v>
      </c>
      <c r="E445" t="n">
        <v>10.86</v>
      </c>
      <c r="F445" t="n">
        <v>7.91</v>
      </c>
      <c r="G445" t="n">
        <v>118.71</v>
      </c>
      <c r="H445" t="n">
        <v>1.93</v>
      </c>
      <c r="I445" t="n">
        <v>4</v>
      </c>
      <c r="J445" t="n">
        <v>304.35</v>
      </c>
      <c r="K445" t="n">
        <v>58.47</v>
      </c>
      <c r="L445" t="n">
        <v>33</v>
      </c>
      <c r="M445" t="n">
        <v>2</v>
      </c>
      <c r="N445" t="n">
        <v>87.88</v>
      </c>
      <c r="O445" t="n">
        <v>37770.79</v>
      </c>
      <c r="P445" t="n">
        <v>118.96</v>
      </c>
      <c r="Q445" t="n">
        <v>198.05</v>
      </c>
      <c r="R445" t="n">
        <v>29.19</v>
      </c>
      <c r="S445" t="n">
        <v>21.27</v>
      </c>
      <c r="T445" t="n">
        <v>1262.7</v>
      </c>
      <c r="U445" t="n">
        <v>0.73</v>
      </c>
      <c r="V445" t="n">
        <v>0.77</v>
      </c>
      <c r="W445" t="n">
        <v>0.11</v>
      </c>
      <c r="X445" t="n">
        <v>0.06</v>
      </c>
      <c r="Y445" t="n">
        <v>1</v>
      </c>
      <c r="Z445" t="n">
        <v>10</v>
      </c>
    </row>
    <row r="446">
      <c r="A446" t="n">
        <v>129</v>
      </c>
      <c r="B446" t="n">
        <v>125</v>
      </c>
      <c r="C446" t="inlineStr">
        <is>
          <t xml:space="preserve">CONCLUIDO	</t>
        </is>
      </c>
      <c r="D446" t="n">
        <v>9.206200000000001</v>
      </c>
      <c r="E446" t="n">
        <v>10.86</v>
      </c>
      <c r="F446" t="n">
        <v>7.92</v>
      </c>
      <c r="G446" t="n">
        <v>118.75</v>
      </c>
      <c r="H446" t="n">
        <v>1.94</v>
      </c>
      <c r="I446" t="n">
        <v>4</v>
      </c>
      <c r="J446" t="n">
        <v>304.88</v>
      </c>
      <c r="K446" t="n">
        <v>58.47</v>
      </c>
      <c r="L446" t="n">
        <v>33.25</v>
      </c>
      <c r="M446" t="n">
        <v>2</v>
      </c>
      <c r="N446" t="n">
        <v>88.16</v>
      </c>
      <c r="O446" t="n">
        <v>37836.69</v>
      </c>
      <c r="P446" t="n">
        <v>119.01</v>
      </c>
      <c r="Q446" t="n">
        <v>198.05</v>
      </c>
      <c r="R446" t="n">
        <v>29.24</v>
      </c>
      <c r="S446" t="n">
        <v>21.27</v>
      </c>
      <c r="T446" t="n">
        <v>1289.2</v>
      </c>
      <c r="U446" t="n">
        <v>0.73</v>
      </c>
      <c r="V446" t="n">
        <v>0.77</v>
      </c>
      <c r="W446" t="n">
        <v>0.11</v>
      </c>
      <c r="X446" t="n">
        <v>0.06</v>
      </c>
      <c r="Y446" t="n">
        <v>1</v>
      </c>
      <c r="Z446" t="n">
        <v>10</v>
      </c>
    </row>
    <row r="447">
      <c r="A447" t="n">
        <v>130</v>
      </c>
      <c r="B447" t="n">
        <v>125</v>
      </c>
      <c r="C447" t="inlineStr">
        <is>
          <t xml:space="preserve">CONCLUIDO	</t>
        </is>
      </c>
      <c r="D447" t="n">
        <v>9.206200000000001</v>
      </c>
      <c r="E447" t="n">
        <v>10.86</v>
      </c>
      <c r="F447" t="n">
        <v>7.92</v>
      </c>
      <c r="G447" t="n">
        <v>118.75</v>
      </c>
      <c r="H447" t="n">
        <v>1.95</v>
      </c>
      <c r="I447" t="n">
        <v>4</v>
      </c>
      <c r="J447" t="n">
        <v>305.42</v>
      </c>
      <c r="K447" t="n">
        <v>58.47</v>
      </c>
      <c r="L447" t="n">
        <v>33.5</v>
      </c>
      <c r="M447" t="n">
        <v>2</v>
      </c>
      <c r="N447" t="n">
        <v>88.45</v>
      </c>
      <c r="O447" t="n">
        <v>37902.71</v>
      </c>
      <c r="P447" t="n">
        <v>118.93</v>
      </c>
      <c r="Q447" t="n">
        <v>198.05</v>
      </c>
      <c r="R447" t="n">
        <v>29.28</v>
      </c>
      <c r="S447" t="n">
        <v>21.27</v>
      </c>
      <c r="T447" t="n">
        <v>1307.57</v>
      </c>
      <c r="U447" t="n">
        <v>0.73</v>
      </c>
      <c r="V447" t="n">
        <v>0.77</v>
      </c>
      <c r="W447" t="n">
        <v>0.11</v>
      </c>
      <c r="X447" t="n">
        <v>0.06</v>
      </c>
      <c r="Y447" t="n">
        <v>1</v>
      </c>
      <c r="Z447" t="n">
        <v>10</v>
      </c>
    </row>
    <row r="448">
      <c r="A448" t="n">
        <v>131</v>
      </c>
      <c r="B448" t="n">
        <v>125</v>
      </c>
      <c r="C448" t="inlineStr">
        <is>
          <t xml:space="preserve">CONCLUIDO	</t>
        </is>
      </c>
      <c r="D448" t="n">
        <v>9.2041</v>
      </c>
      <c r="E448" t="n">
        <v>10.86</v>
      </c>
      <c r="F448" t="n">
        <v>7.92</v>
      </c>
      <c r="G448" t="n">
        <v>118.78</v>
      </c>
      <c r="H448" t="n">
        <v>1.97</v>
      </c>
      <c r="I448" t="n">
        <v>4</v>
      </c>
      <c r="J448" t="n">
        <v>305.96</v>
      </c>
      <c r="K448" t="n">
        <v>58.47</v>
      </c>
      <c r="L448" t="n">
        <v>33.75</v>
      </c>
      <c r="M448" t="n">
        <v>2</v>
      </c>
      <c r="N448" t="n">
        <v>88.73</v>
      </c>
      <c r="O448" t="n">
        <v>37968.85</v>
      </c>
      <c r="P448" t="n">
        <v>118.96</v>
      </c>
      <c r="Q448" t="n">
        <v>198.05</v>
      </c>
      <c r="R448" t="n">
        <v>29.3</v>
      </c>
      <c r="S448" t="n">
        <v>21.27</v>
      </c>
      <c r="T448" t="n">
        <v>1318.47</v>
      </c>
      <c r="U448" t="n">
        <v>0.73</v>
      </c>
      <c r="V448" t="n">
        <v>0.77</v>
      </c>
      <c r="W448" t="n">
        <v>0.12</v>
      </c>
      <c r="X448" t="n">
        <v>0.07000000000000001</v>
      </c>
      <c r="Y448" t="n">
        <v>1</v>
      </c>
      <c r="Z448" t="n">
        <v>10</v>
      </c>
    </row>
    <row r="449">
      <c r="A449" t="n">
        <v>132</v>
      </c>
      <c r="B449" t="n">
        <v>125</v>
      </c>
      <c r="C449" t="inlineStr">
        <is>
          <t xml:space="preserve">CONCLUIDO	</t>
        </is>
      </c>
      <c r="D449" t="n">
        <v>9.207599999999999</v>
      </c>
      <c r="E449" t="n">
        <v>10.86</v>
      </c>
      <c r="F449" t="n">
        <v>7.91</v>
      </c>
      <c r="G449" t="n">
        <v>118.72</v>
      </c>
      <c r="H449" t="n">
        <v>1.98</v>
      </c>
      <c r="I449" t="n">
        <v>4</v>
      </c>
      <c r="J449" t="n">
        <v>306.49</v>
      </c>
      <c r="K449" t="n">
        <v>58.47</v>
      </c>
      <c r="L449" t="n">
        <v>34</v>
      </c>
      <c r="M449" t="n">
        <v>2</v>
      </c>
      <c r="N449" t="n">
        <v>89.02</v>
      </c>
      <c r="O449" t="n">
        <v>38035.12</v>
      </c>
      <c r="P449" t="n">
        <v>118.81</v>
      </c>
      <c r="Q449" t="n">
        <v>198.06</v>
      </c>
      <c r="R449" t="n">
        <v>29.15</v>
      </c>
      <c r="S449" t="n">
        <v>21.27</v>
      </c>
      <c r="T449" t="n">
        <v>1241.28</v>
      </c>
      <c r="U449" t="n">
        <v>0.73</v>
      </c>
      <c r="V449" t="n">
        <v>0.77</v>
      </c>
      <c r="W449" t="n">
        <v>0.12</v>
      </c>
      <c r="X449" t="n">
        <v>0.06</v>
      </c>
      <c r="Y449" t="n">
        <v>1</v>
      </c>
      <c r="Z449" t="n">
        <v>10</v>
      </c>
    </row>
    <row r="450">
      <c r="A450" t="n">
        <v>133</v>
      </c>
      <c r="B450" t="n">
        <v>125</v>
      </c>
      <c r="C450" t="inlineStr">
        <is>
          <t xml:space="preserve">CONCLUIDO	</t>
        </is>
      </c>
      <c r="D450" t="n">
        <v>9.215199999999999</v>
      </c>
      <c r="E450" t="n">
        <v>10.85</v>
      </c>
      <c r="F450" t="n">
        <v>7.91</v>
      </c>
      <c r="G450" t="n">
        <v>118.59</v>
      </c>
      <c r="H450" t="n">
        <v>1.99</v>
      </c>
      <c r="I450" t="n">
        <v>4</v>
      </c>
      <c r="J450" t="n">
        <v>307.03</v>
      </c>
      <c r="K450" t="n">
        <v>58.47</v>
      </c>
      <c r="L450" t="n">
        <v>34.25</v>
      </c>
      <c r="M450" t="n">
        <v>2</v>
      </c>
      <c r="N450" t="n">
        <v>89.31</v>
      </c>
      <c r="O450" t="n">
        <v>38101.52</v>
      </c>
      <c r="P450" t="n">
        <v>118.56</v>
      </c>
      <c r="Q450" t="n">
        <v>198.05</v>
      </c>
      <c r="R450" t="n">
        <v>28.83</v>
      </c>
      <c r="S450" t="n">
        <v>21.27</v>
      </c>
      <c r="T450" t="n">
        <v>1081.66</v>
      </c>
      <c r="U450" t="n">
        <v>0.74</v>
      </c>
      <c r="V450" t="n">
        <v>0.77</v>
      </c>
      <c r="W450" t="n">
        <v>0.12</v>
      </c>
      <c r="X450" t="n">
        <v>0.05</v>
      </c>
      <c r="Y450" t="n">
        <v>1</v>
      </c>
      <c r="Z450" t="n">
        <v>10</v>
      </c>
    </row>
    <row r="451">
      <c r="A451" t="n">
        <v>134</v>
      </c>
      <c r="B451" t="n">
        <v>125</v>
      </c>
      <c r="C451" t="inlineStr">
        <is>
          <t xml:space="preserve">CONCLUIDO	</t>
        </is>
      </c>
      <c r="D451" t="n">
        <v>9.216799999999999</v>
      </c>
      <c r="E451" t="n">
        <v>10.85</v>
      </c>
      <c r="F451" t="n">
        <v>7.9</v>
      </c>
      <c r="G451" t="n">
        <v>118.56</v>
      </c>
      <c r="H451" t="n">
        <v>2</v>
      </c>
      <c r="I451" t="n">
        <v>4</v>
      </c>
      <c r="J451" t="n">
        <v>307.57</v>
      </c>
      <c r="K451" t="n">
        <v>58.47</v>
      </c>
      <c r="L451" t="n">
        <v>34.5</v>
      </c>
      <c r="M451" t="n">
        <v>2</v>
      </c>
      <c r="N451" t="n">
        <v>89.59999999999999</v>
      </c>
      <c r="O451" t="n">
        <v>38168.04</v>
      </c>
      <c r="P451" t="n">
        <v>118.49</v>
      </c>
      <c r="Q451" t="n">
        <v>198.05</v>
      </c>
      <c r="R451" t="n">
        <v>28.84</v>
      </c>
      <c r="S451" t="n">
        <v>21.27</v>
      </c>
      <c r="T451" t="n">
        <v>1086.16</v>
      </c>
      <c r="U451" t="n">
        <v>0.74</v>
      </c>
      <c r="V451" t="n">
        <v>0.77</v>
      </c>
      <c r="W451" t="n">
        <v>0.11</v>
      </c>
      <c r="X451" t="n">
        <v>0.05</v>
      </c>
      <c r="Y451" t="n">
        <v>1</v>
      </c>
      <c r="Z451" t="n">
        <v>10</v>
      </c>
    </row>
    <row r="452">
      <c r="A452" t="n">
        <v>135</v>
      </c>
      <c r="B452" t="n">
        <v>125</v>
      </c>
      <c r="C452" t="inlineStr">
        <is>
          <t xml:space="preserve">CONCLUIDO	</t>
        </is>
      </c>
      <c r="D452" t="n">
        <v>9.2121</v>
      </c>
      <c r="E452" t="n">
        <v>10.86</v>
      </c>
      <c r="F452" t="n">
        <v>7.91</v>
      </c>
      <c r="G452" t="n">
        <v>118.64</v>
      </c>
      <c r="H452" t="n">
        <v>2.01</v>
      </c>
      <c r="I452" t="n">
        <v>4</v>
      </c>
      <c r="J452" t="n">
        <v>308.11</v>
      </c>
      <c r="K452" t="n">
        <v>58.47</v>
      </c>
      <c r="L452" t="n">
        <v>34.75</v>
      </c>
      <c r="M452" t="n">
        <v>2</v>
      </c>
      <c r="N452" t="n">
        <v>89.89</v>
      </c>
      <c r="O452" t="n">
        <v>38234.68</v>
      </c>
      <c r="P452" t="n">
        <v>118.47</v>
      </c>
      <c r="Q452" t="n">
        <v>198.05</v>
      </c>
      <c r="R452" t="n">
        <v>29.04</v>
      </c>
      <c r="S452" t="n">
        <v>21.27</v>
      </c>
      <c r="T452" t="n">
        <v>1190.01</v>
      </c>
      <c r="U452" t="n">
        <v>0.73</v>
      </c>
      <c r="V452" t="n">
        <v>0.77</v>
      </c>
      <c r="W452" t="n">
        <v>0.11</v>
      </c>
      <c r="X452" t="n">
        <v>0.06</v>
      </c>
      <c r="Y452" t="n">
        <v>1</v>
      </c>
      <c r="Z452" t="n">
        <v>10</v>
      </c>
    </row>
    <row r="453">
      <c r="A453" t="n">
        <v>136</v>
      </c>
      <c r="B453" t="n">
        <v>125</v>
      </c>
      <c r="C453" t="inlineStr">
        <is>
          <t xml:space="preserve">CONCLUIDO	</t>
        </is>
      </c>
      <c r="D453" t="n">
        <v>9.204800000000001</v>
      </c>
      <c r="E453" t="n">
        <v>10.86</v>
      </c>
      <c r="F453" t="n">
        <v>7.92</v>
      </c>
      <c r="G453" t="n">
        <v>118.77</v>
      </c>
      <c r="H453" t="n">
        <v>2.02</v>
      </c>
      <c r="I453" t="n">
        <v>4</v>
      </c>
      <c r="J453" t="n">
        <v>308.65</v>
      </c>
      <c r="K453" t="n">
        <v>58.47</v>
      </c>
      <c r="L453" t="n">
        <v>35</v>
      </c>
      <c r="M453" t="n">
        <v>2</v>
      </c>
      <c r="N453" t="n">
        <v>90.18000000000001</v>
      </c>
      <c r="O453" t="n">
        <v>38301.46</v>
      </c>
      <c r="P453" t="n">
        <v>118.67</v>
      </c>
      <c r="Q453" t="n">
        <v>198.05</v>
      </c>
      <c r="R453" t="n">
        <v>29.32</v>
      </c>
      <c r="S453" t="n">
        <v>21.27</v>
      </c>
      <c r="T453" t="n">
        <v>1329</v>
      </c>
      <c r="U453" t="n">
        <v>0.73</v>
      </c>
      <c r="V453" t="n">
        <v>0.77</v>
      </c>
      <c r="W453" t="n">
        <v>0.11</v>
      </c>
      <c r="X453" t="n">
        <v>0.07000000000000001</v>
      </c>
      <c r="Y453" t="n">
        <v>1</v>
      </c>
      <c r="Z453" t="n">
        <v>10</v>
      </c>
    </row>
    <row r="454">
      <c r="A454" t="n">
        <v>137</v>
      </c>
      <c r="B454" t="n">
        <v>125</v>
      </c>
      <c r="C454" t="inlineStr">
        <is>
          <t xml:space="preserve">CONCLUIDO	</t>
        </is>
      </c>
      <c r="D454" t="n">
        <v>9.206</v>
      </c>
      <c r="E454" t="n">
        <v>10.86</v>
      </c>
      <c r="F454" t="n">
        <v>7.92</v>
      </c>
      <c r="G454" t="n">
        <v>118.75</v>
      </c>
      <c r="H454" t="n">
        <v>2.03</v>
      </c>
      <c r="I454" t="n">
        <v>4</v>
      </c>
      <c r="J454" t="n">
        <v>309.2</v>
      </c>
      <c r="K454" t="n">
        <v>58.47</v>
      </c>
      <c r="L454" t="n">
        <v>35.25</v>
      </c>
      <c r="M454" t="n">
        <v>2</v>
      </c>
      <c r="N454" t="n">
        <v>90.47</v>
      </c>
      <c r="O454" t="n">
        <v>38368.36</v>
      </c>
      <c r="P454" t="n">
        <v>118.58</v>
      </c>
      <c r="Q454" t="n">
        <v>198.05</v>
      </c>
      <c r="R454" t="n">
        <v>29.29</v>
      </c>
      <c r="S454" t="n">
        <v>21.27</v>
      </c>
      <c r="T454" t="n">
        <v>1312.74</v>
      </c>
      <c r="U454" t="n">
        <v>0.73</v>
      </c>
      <c r="V454" t="n">
        <v>0.77</v>
      </c>
      <c r="W454" t="n">
        <v>0.11</v>
      </c>
      <c r="X454" t="n">
        <v>0.06</v>
      </c>
      <c r="Y454" t="n">
        <v>1</v>
      </c>
      <c r="Z454" t="n">
        <v>10</v>
      </c>
    </row>
    <row r="455">
      <c r="A455" t="n">
        <v>138</v>
      </c>
      <c r="B455" t="n">
        <v>125</v>
      </c>
      <c r="C455" t="inlineStr">
        <is>
          <t xml:space="preserve">CONCLUIDO	</t>
        </is>
      </c>
      <c r="D455" t="n">
        <v>9.2057</v>
      </c>
      <c r="E455" t="n">
        <v>10.86</v>
      </c>
      <c r="F455" t="n">
        <v>7.92</v>
      </c>
      <c r="G455" t="n">
        <v>118.75</v>
      </c>
      <c r="H455" t="n">
        <v>2.04</v>
      </c>
      <c r="I455" t="n">
        <v>4</v>
      </c>
      <c r="J455" t="n">
        <v>309.74</v>
      </c>
      <c r="K455" t="n">
        <v>58.47</v>
      </c>
      <c r="L455" t="n">
        <v>35.5</v>
      </c>
      <c r="M455" t="n">
        <v>2</v>
      </c>
      <c r="N455" t="n">
        <v>90.77</v>
      </c>
      <c r="O455" t="n">
        <v>38435.39</v>
      </c>
      <c r="P455" t="n">
        <v>118.39</v>
      </c>
      <c r="Q455" t="n">
        <v>198.05</v>
      </c>
      <c r="R455" t="n">
        <v>29.27</v>
      </c>
      <c r="S455" t="n">
        <v>21.27</v>
      </c>
      <c r="T455" t="n">
        <v>1305.38</v>
      </c>
      <c r="U455" t="n">
        <v>0.73</v>
      </c>
      <c r="V455" t="n">
        <v>0.77</v>
      </c>
      <c r="W455" t="n">
        <v>0.11</v>
      </c>
      <c r="X455" t="n">
        <v>0.06</v>
      </c>
      <c r="Y455" t="n">
        <v>1</v>
      </c>
      <c r="Z455" t="n">
        <v>10</v>
      </c>
    </row>
    <row r="456">
      <c r="A456" t="n">
        <v>139</v>
      </c>
      <c r="B456" t="n">
        <v>125</v>
      </c>
      <c r="C456" t="inlineStr">
        <is>
          <t xml:space="preserve">CONCLUIDO	</t>
        </is>
      </c>
      <c r="D456" t="n">
        <v>9.2043</v>
      </c>
      <c r="E456" t="n">
        <v>10.86</v>
      </c>
      <c r="F456" t="n">
        <v>7.92</v>
      </c>
      <c r="G456" t="n">
        <v>118.78</v>
      </c>
      <c r="H456" t="n">
        <v>2.05</v>
      </c>
      <c r="I456" t="n">
        <v>4</v>
      </c>
      <c r="J456" t="n">
        <v>310.28</v>
      </c>
      <c r="K456" t="n">
        <v>58.47</v>
      </c>
      <c r="L456" t="n">
        <v>35.75</v>
      </c>
      <c r="M456" t="n">
        <v>2</v>
      </c>
      <c r="N456" t="n">
        <v>91.06</v>
      </c>
      <c r="O456" t="n">
        <v>38502.55</v>
      </c>
      <c r="P456" t="n">
        <v>118.39</v>
      </c>
      <c r="Q456" t="n">
        <v>198.05</v>
      </c>
      <c r="R456" t="n">
        <v>29.35</v>
      </c>
      <c r="S456" t="n">
        <v>21.27</v>
      </c>
      <c r="T456" t="n">
        <v>1342</v>
      </c>
      <c r="U456" t="n">
        <v>0.72</v>
      </c>
      <c r="V456" t="n">
        <v>0.77</v>
      </c>
      <c r="W456" t="n">
        <v>0.11</v>
      </c>
      <c r="X456" t="n">
        <v>0.07000000000000001</v>
      </c>
      <c r="Y456" t="n">
        <v>1</v>
      </c>
      <c r="Z456" t="n">
        <v>10</v>
      </c>
    </row>
    <row r="457">
      <c r="A457" t="n">
        <v>140</v>
      </c>
      <c r="B457" t="n">
        <v>125</v>
      </c>
      <c r="C457" t="inlineStr">
        <is>
          <t xml:space="preserve">CONCLUIDO	</t>
        </is>
      </c>
      <c r="D457" t="n">
        <v>9.2027</v>
      </c>
      <c r="E457" t="n">
        <v>10.87</v>
      </c>
      <c r="F457" t="n">
        <v>7.92</v>
      </c>
      <c r="G457" t="n">
        <v>118.81</v>
      </c>
      <c r="H457" t="n">
        <v>2.06</v>
      </c>
      <c r="I457" t="n">
        <v>4</v>
      </c>
      <c r="J457" t="n">
        <v>310.83</v>
      </c>
      <c r="K457" t="n">
        <v>58.47</v>
      </c>
      <c r="L457" t="n">
        <v>36</v>
      </c>
      <c r="M457" t="n">
        <v>2</v>
      </c>
      <c r="N457" t="n">
        <v>91.36</v>
      </c>
      <c r="O457" t="n">
        <v>38569.84</v>
      </c>
      <c r="P457" t="n">
        <v>118.15</v>
      </c>
      <c r="Q457" t="n">
        <v>198.05</v>
      </c>
      <c r="R457" t="n">
        <v>29.39</v>
      </c>
      <c r="S457" t="n">
        <v>21.27</v>
      </c>
      <c r="T457" t="n">
        <v>1362.2</v>
      </c>
      <c r="U457" t="n">
        <v>0.72</v>
      </c>
      <c r="V457" t="n">
        <v>0.77</v>
      </c>
      <c r="W457" t="n">
        <v>0.12</v>
      </c>
      <c r="X457" t="n">
        <v>0.07000000000000001</v>
      </c>
      <c r="Y457" t="n">
        <v>1</v>
      </c>
      <c r="Z457" t="n">
        <v>10</v>
      </c>
    </row>
    <row r="458">
      <c r="A458" t="n">
        <v>141</v>
      </c>
      <c r="B458" t="n">
        <v>125</v>
      </c>
      <c r="C458" t="inlineStr">
        <is>
          <t xml:space="preserve">CONCLUIDO	</t>
        </is>
      </c>
      <c r="D458" t="n">
        <v>9.206</v>
      </c>
      <c r="E458" t="n">
        <v>10.86</v>
      </c>
      <c r="F458" t="n">
        <v>7.92</v>
      </c>
      <c r="G458" t="n">
        <v>118.75</v>
      </c>
      <c r="H458" t="n">
        <v>2.07</v>
      </c>
      <c r="I458" t="n">
        <v>4</v>
      </c>
      <c r="J458" t="n">
        <v>311.38</v>
      </c>
      <c r="K458" t="n">
        <v>58.47</v>
      </c>
      <c r="L458" t="n">
        <v>36.25</v>
      </c>
      <c r="M458" t="n">
        <v>2</v>
      </c>
      <c r="N458" t="n">
        <v>91.65000000000001</v>
      </c>
      <c r="O458" t="n">
        <v>38637.26</v>
      </c>
      <c r="P458" t="n">
        <v>117.94</v>
      </c>
      <c r="Q458" t="n">
        <v>198.05</v>
      </c>
      <c r="R458" t="n">
        <v>29.23</v>
      </c>
      <c r="S458" t="n">
        <v>21.27</v>
      </c>
      <c r="T458" t="n">
        <v>1282.69</v>
      </c>
      <c r="U458" t="n">
        <v>0.73</v>
      </c>
      <c r="V458" t="n">
        <v>0.77</v>
      </c>
      <c r="W458" t="n">
        <v>0.12</v>
      </c>
      <c r="X458" t="n">
        <v>0.06</v>
      </c>
      <c r="Y458" t="n">
        <v>1</v>
      </c>
      <c r="Z458" t="n">
        <v>10</v>
      </c>
    </row>
    <row r="459">
      <c r="A459" t="n">
        <v>142</v>
      </c>
      <c r="B459" t="n">
        <v>125</v>
      </c>
      <c r="C459" t="inlineStr">
        <is>
          <t xml:space="preserve">CONCLUIDO	</t>
        </is>
      </c>
      <c r="D459" t="n">
        <v>9.2119</v>
      </c>
      <c r="E459" t="n">
        <v>10.86</v>
      </c>
      <c r="F459" t="n">
        <v>7.91</v>
      </c>
      <c r="G459" t="n">
        <v>118.65</v>
      </c>
      <c r="H459" t="n">
        <v>2.08</v>
      </c>
      <c r="I459" t="n">
        <v>4</v>
      </c>
      <c r="J459" t="n">
        <v>311.92</v>
      </c>
      <c r="K459" t="n">
        <v>58.47</v>
      </c>
      <c r="L459" t="n">
        <v>36.5</v>
      </c>
      <c r="M459" t="n">
        <v>2</v>
      </c>
      <c r="N459" t="n">
        <v>91.95</v>
      </c>
      <c r="O459" t="n">
        <v>38704.93</v>
      </c>
      <c r="P459" t="n">
        <v>118.05</v>
      </c>
      <c r="Q459" t="n">
        <v>198.05</v>
      </c>
      <c r="R459" t="n">
        <v>28.98</v>
      </c>
      <c r="S459" t="n">
        <v>21.27</v>
      </c>
      <c r="T459" t="n">
        <v>1159.61</v>
      </c>
      <c r="U459" t="n">
        <v>0.73</v>
      </c>
      <c r="V459" t="n">
        <v>0.77</v>
      </c>
      <c r="W459" t="n">
        <v>0.12</v>
      </c>
      <c r="X459" t="n">
        <v>0.06</v>
      </c>
      <c r="Y459" t="n">
        <v>1</v>
      </c>
      <c r="Z459" t="n">
        <v>10</v>
      </c>
    </row>
    <row r="460">
      <c r="A460" t="n">
        <v>143</v>
      </c>
      <c r="B460" t="n">
        <v>125</v>
      </c>
      <c r="C460" t="inlineStr">
        <is>
          <t xml:space="preserve">CONCLUIDO	</t>
        </is>
      </c>
      <c r="D460" t="n">
        <v>9.215400000000001</v>
      </c>
      <c r="E460" t="n">
        <v>10.85</v>
      </c>
      <c r="F460" t="n">
        <v>7.91</v>
      </c>
      <c r="G460" t="n">
        <v>118.58</v>
      </c>
      <c r="H460" t="n">
        <v>2.1</v>
      </c>
      <c r="I460" t="n">
        <v>4</v>
      </c>
      <c r="J460" t="n">
        <v>312.47</v>
      </c>
      <c r="K460" t="n">
        <v>58.47</v>
      </c>
      <c r="L460" t="n">
        <v>36.75</v>
      </c>
      <c r="M460" t="n">
        <v>2</v>
      </c>
      <c r="N460" t="n">
        <v>92.25</v>
      </c>
      <c r="O460" t="n">
        <v>38772.62</v>
      </c>
      <c r="P460" t="n">
        <v>117.75</v>
      </c>
      <c r="Q460" t="n">
        <v>198.05</v>
      </c>
      <c r="R460" t="n">
        <v>28.89</v>
      </c>
      <c r="S460" t="n">
        <v>21.27</v>
      </c>
      <c r="T460" t="n">
        <v>1111.24</v>
      </c>
      <c r="U460" t="n">
        <v>0.74</v>
      </c>
      <c r="V460" t="n">
        <v>0.77</v>
      </c>
      <c r="W460" t="n">
        <v>0.11</v>
      </c>
      <c r="X460" t="n">
        <v>0.05</v>
      </c>
      <c r="Y460" t="n">
        <v>1</v>
      </c>
      <c r="Z460" t="n">
        <v>10</v>
      </c>
    </row>
    <row r="461">
      <c r="A461" t="n">
        <v>144</v>
      </c>
      <c r="B461" t="n">
        <v>125</v>
      </c>
      <c r="C461" t="inlineStr">
        <is>
          <t xml:space="preserve">CONCLUIDO	</t>
        </is>
      </c>
      <c r="D461" t="n">
        <v>9.2128</v>
      </c>
      <c r="E461" t="n">
        <v>10.85</v>
      </c>
      <c r="F461" t="n">
        <v>7.91</v>
      </c>
      <c r="G461" t="n">
        <v>118.63</v>
      </c>
      <c r="H461" t="n">
        <v>2.11</v>
      </c>
      <c r="I461" t="n">
        <v>4</v>
      </c>
      <c r="J461" t="n">
        <v>313.02</v>
      </c>
      <c r="K461" t="n">
        <v>58.47</v>
      </c>
      <c r="L461" t="n">
        <v>37</v>
      </c>
      <c r="M461" t="n">
        <v>2</v>
      </c>
      <c r="N461" t="n">
        <v>92.55</v>
      </c>
      <c r="O461" t="n">
        <v>38840.44</v>
      </c>
      <c r="P461" t="n">
        <v>117.66</v>
      </c>
      <c r="Q461" t="n">
        <v>198.07</v>
      </c>
      <c r="R461" t="n">
        <v>29.01</v>
      </c>
      <c r="S461" t="n">
        <v>21.27</v>
      </c>
      <c r="T461" t="n">
        <v>1174.75</v>
      </c>
      <c r="U461" t="n">
        <v>0.73</v>
      </c>
      <c r="V461" t="n">
        <v>0.77</v>
      </c>
      <c r="W461" t="n">
        <v>0.11</v>
      </c>
      <c r="X461" t="n">
        <v>0.06</v>
      </c>
      <c r="Y461" t="n">
        <v>1</v>
      </c>
      <c r="Z461" t="n">
        <v>10</v>
      </c>
    </row>
    <row r="462">
      <c r="A462" t="n">
        <v>145</v>
      </c>
      <c r="B462" t="n">
        <v>125</v>
      </c>
      <c r="C462" t="inlineStr">
        <is>
          <t xml:space="preserve">CONCLUIDO	</t>
        </is>
      </c>
      <c r="D462" t="n">
        <v>9.2057</v>
      </c>
      <c r="E462" t="n">
        <v>10.86</v>
      </c>
      <c r="F462" t="n">
        <v>7.92</v>
      </c>
      <c r="G462" t="n">
        <v>118.75</v>
      </c>
      <c r="H462" t="n">
        <v>2.12</v>
      </c>
      <c r="I462" t="n">
        <v>4</v>
      </c>
      <c r="J462" t="n">
        <v>313.57</v>
      </c>
      <c r="K462" t="n">
        <v>58.47</v>
      </c>
      <c r="L462" t="n">
        <v>37.25</v>
      </c>
      <c r="M462" t="n">
        <v>2</v>
      </c>
      <c r="N462" t="n">
        <v>92.84999999999999</v>
      </c>
      <c r="O462" t="n">
        <v>38908.39</v>
      </c>
      <c r="P462" t="n">
        <v>117.65</v>
      </c>
      <c r="Q462" t="n">
        <v>198.05</v>
      </c>
      <c r="R462" t="n">
        <v>29.3</v>
      </c>
      <c r="S462" t="n">
        <v>21.27</v>
      </c>
      <c r="T462" t="n">
        <v>1317.13</v>
      </c>
      <c r="U462" t="n">
        <v>0.73</v>
      </c>
      <c r="V462" t="n">
        <v>0.77</v>
      </c>
      <c r="W462" t="n">
        <v>0.11</v>
      </c>
      <c r="X462" t="n">
        <v>0.06</v>
      </c>
      <c r="Y462" t="n">
        <v>1</v>
      </c>
      <c r="Z462" t="n">
        <v>10</v>
      </c>
    </row>
    <row r="463">
      <c r="A463" t="n">
        <v>146</v>
      </c>
      <c r="B463" t="n">
        <v>125</v>
      </c>
      <c r="C463" t="inlineStr">
        <is>
          <t xml:space="preserve">CONCLUIDO	</t>
        </is>
      </c>
      <c r="D463" t="n">
        <v>9.2036</v>
      </c>
      <c r="E463" t="n">
        <v>10.87</v>
      </c>
      <c r="F463" t="n">
        <v>7.92</v>
      </c>
      <c r="G463" t="n">
        <v>118.79</v>
      </c>
      <c r="H463" t="n">
        <v>2.13</v>
      </c>
      <c r="I463" t="n">
        <v>4</v>
      </c>
      <c r="J463" t="n">
        <v>314.13</v>
      </c>
      <c r="K463" t="n">
        <v>58.47</v>
      </c>
      <c r="L463" t="n">
        <v>37.5</v>
      </c>
      <c r="M463" t="n">
        <v>2</v>
      </c>
      <c r="N463" t="n">
        <v>93.15000000000001</v>
      </c>
      <c r="O463" t="n">
        <v>38976.48</v>
      </c>
      <c r="P463" t="n">
        <v>117.49</v>
      </c>
      <c r="Q463" t="n">
        <v>198.05</v>
      </c>
      <c r="R463" t="n">
        <v>29.35</v>
      </c>
      <c r="S463" t="n">
        <v>21.27</v>
      </c>
      <c r="T463" t="n">
        <v>1342.55</v>
      </c>
      <c r="U463" t="n">
        <v>0.72</v>
      </c>
      <c r="V463" t="n">
        <v>0.77</v>
      </c>
      <c r="W463" t="n">
        <v>0.12</v>
      </c>
      <c r="X463" t="n">
        <v>0.07000000000000001</v>
      </c>
      <c r="Y463" t="n">
        <v>1</v>
      </c>
      <c r="Z463" t="n">
        <v>10</v>
      </c>
    </row>
    <row r="464">
      <c r="A464" t="n">
        <v>147</v>
      </c>
      <c r="B464" t="n">
        <v>125</v>
      </c>
      <c r="C464" t="inlineStr">
        <is>
          <t xml:space="preserve">CONCLUIDO	</t>
        </is>
      </c>
      <c r="D464" t="n">
        <v>9.204599999999999</v>
      </c>
      <c r="E464" t="n">
        <v>10.86</v>
      </c>
      <c r="F464" t="n">
        <v>7.92</v>
      </c>
      <c r="G464" t="n">
        <v>118.78</v>
      </c>
      <c r="H464" t="n">
        <v>2.14</v>
      </c>
      <c r="I464" t="n">
        <v>4</v>
      </c>
      <c r="J464" t="n">
        <v>314.68</v>
      </c>
      <c r="K464" t="n">
        <v>58.47</v>
      </c>
      <c r="L464" t="n">
        <v>37.75</v>
      </c>
      <c r="M464" t="n">
        <v>2</v>
      </c>
      <c r="N464" t="n">
        <v>93.45999999999999</v>
      </c>
      <c r="O464" t="n">
        <v>39044.7</v>
      </c>
      <c r="P464" t="n">
        <v>117.3</v>
      </c>
      <c r="Q464" t="n">
        <v>198.05</v>
      </c>
      <c r="R464" t="n">
        <v>29.33</v>
      </c>
      <c r="S464" t="n">
        <v>21.27</v>
      </c>
      <c r="T464" t="n">
        <v>1333.58</v>
      </c>
      <c r="U464" t="n">
        <v>0.73</v>
      </c>
      <c r="V464" t="n">
        <v>0.77</v>
      </c>
      <c r="W464" t="n">
        <v>0.11</v>
      </c>
      <c r="X464" t="n">
        <v>0.07000000000000001</v>
      </c>
      <c r="Y464" t="n">
        <v>1</v>
      </c>
      <c r="Z464" t="n">
        <v>10</v>
      </c>
    </row>
    <row r="465">
      <c r="A465" t="n">
        <v>148</v>
      </c>
      <c r="B465" t="n">
        <v>125</v>
      </c>
      <c r="C465" t="inlineStr">
        <is>
          <t xml:space="preserve">CONCLUIDO	</t>
        </is>
      </c>
      <c r="D465" t="n">
        <v>9.202</v>
      </c>
      <c r="E465" t="n">
        <v>10.87</v>
      </c>
      <c r="F465" t="n">
        <v>7.92</v>
      </c>
      <c r="G465" t="n">
        <v>118.82</v>
      </c>
      <c r="H465" t="n">
        <v>2.15</v>
      </c>
      <c r="I465" t="n">
        <v>4</v>
      </c>
      <c r="J465" t="n">
        <v>315.23</v>
      </c>
      <c r="K465" t="n">
        <v>58.47</v>
      </c>
      <c r="L465" t="n">
        <v>38</v>
      </c>
      <c r="M465" t="n">
        <v>2</v>
      </c>
      <c r="N465" t="n">
        <v>93.76000000000001</v>
      </c>
      <c r="O465" t="n">
        <v>39113.07</v>
      </c>
      <c r="P465" t="n">
        <v>117.12</v>
      </c>
      <c r="Q465" t="n">
        <v>198.05</v>
      </c>
      <c r="R465" t="n">
        <v>29.42</v>
      </c>
      <c r="S465" t="n">
        <v>21.27</v>
      </c>
      <c r="T465" t="n">
        <v>1378.59</v>
      </c>
      <c r="U465" t="n">
        <v>0.72</v>
      </c>
      <c r="V465" t="n">
        <v>0.77</v>
      </c>
      <c r="W465" t="n">
        <v>0.11</v>
      </c>
      <c r="X465" t="n">
        <v>0.07000000000000001</v>
      </c>
      <c r="Y465" t="n">
        <v>1</v>
      </c>
      <c r="Z465" t="n">
        <v>10</v>
      </c>
    </row>
    <row r="466">
      <c r="A466" t="n">
        <v>149</v>
      </c>
      <c r="B466" t="n">
        <v>125</v>
      </c>
      <c r="C466" t="inlineStr">
        <is>
          <t xml:space="preserve">CONCLUIDO	</t>
        </is>
      </c>
      <c r="D466" t="n">
        <v>9.2041</v>
      </c>
      <c r="E466" t="n">
        <v>10.86</v>
      </c>
      <c r="F466" t="n">
        <v>7.92</v>
      </c>
      <c r="G466" t="n">
        <v>118.78</v>
      </c>
      <c r="H466" t="n">
        <v>2.16</v>
      </c>
      <c r="I466" t="n">
        <v>4</v>
      </c>
      <c r="J466" t="n">
        <v>315.79</v>
      </c>
      <c r="K466" t="n">
        <v>58.47</v>
      </c>
      <c r="L466" t="n">
        <v>38.25</v>
      </c>
      <c r="M466" t="n">
        <v>2</v>
      </c>
      <c r="N466" t="n">
        <v>94.06999999999999</v>
      </c>
      <c r="O466" t="n">
        <v>39181.56</v>
      </c>
      <c r="P466" t="n">
        <v>117.04</v>
      </c>
      <c r="Q466" t="n">
        <v>198.05</v>
      </c>
      <c r="R466" t="n">
        <v>29.36</v>
      </c>
      <c r="S466" t="n">
        <v>21.27</v>
      </c>
      <c r="T466" t="n">
        <v>1346.97</v>
      </c>
      <c r="U466" t="n">
        <v>0.72</v>
      </c>
      <c r="V466" t="n">
        <v>0.77</v>
      </c>
      <c r="W466" t="n">
        <v>0.11</v>
      </c>
      <c r="X466" t="n">
        <v>0.07000000000000001</v>
      </c>
      <c r="Y466" t="n">
        <v>1</v>
      </c>
      <c r="Z466" t="n">
        <v>10</v>
      </c>
    </row>
    <row r="467">
      <c r="A467" t="n">
        <v>150</v>
      </c>
      <c r="B467" t="n">
        <v>125</v>
      </c>
      <c r="C467" t="inlineStr">
        <is>
          <t xml:space="preserve">CONCLUIDO	</t>
        </is>
      </c>
      <c r="D467" t="n">
        <v>9.202199999999999</v>
      </c>
      <c r="E467" t="n">
        <v>10.87</v>
      </c>
      <c r="F467" t="n">
        <v>7.92</v>
      </c>
      <c r="G467" t="n">
        <v>118.82</v>
      </c>
      <c r="H467" t="n">
        <v>2.17</v>
      </c>
      <c r="I467" t="n">
        <v>4</v>
      </c>
      <c r="J467" t="n">
        <v>316.35</v>
      </c>
      <c r="K467" t="n">
        <v>58.47</v>
      </c>
      <c r="L467" t="n">
        <v>38.5</v>
      </c>
      <c r="M467" t="n">
        <v>2</v>
      </c>
      <c r="N467" t="n">
        <v>94.37</v>
      </c>
      <c r="O467" t="n">
        <v>39250.2</v>
      </c>
      <c r="P467" t="n">
        <v>116.91</v>
      </c>
      <c r="Q467" t="n">
        <v>198.05</v>
      </c>
      <c r="R467" t="n">
        <v>29.43</v>
      </c>
      <c r="S467" t="n">
        <v>21.27</v>
      </c>
      <c r="T467" t="n">
        <v>1382.04</v>
      </c>
      <c r="U467" t="n">
        <v>0.72</v>
      </c>
      <c r="V467" t="n">
        <v>0.77</v>
      </c>
      <c r="W467" t="n">
        <v>0.12</v>
      </c>
      <c r="X467" t="n">
        <v>0.07000000000000001</v>
      </c>
      <c r="Y467" t="n">
        <v>1</v>
      </c>
      <c r="Z467" t="n">
        <v>10</v>
      </c>
    </row>
    <row r="468">
      <c r="A468" t="n">
        <v>151</v>
      </c>
      <c r="B468" t="n">
        <v>125</v>
      </c>
      <c r="C468" t="inlineStr">
        <is>
          <t xml:space="preserve">CONCLUIDO	</t>
        </is>
      </c>
      <c r="D468" t="n">
        <v>9.2088</v>
      </c>
      <c r="E468" t="n">
        <v>10.86</v>
      </c>
      <c r="F468" t="n">
        <v>7.91</v>
      </c>
      <c r="G468" t="n">
        <v>118.7</v>
      </c>
      <c r="H468" t="n">
        <v>2.18</v>
      </c>
      <c r="I468" t="n">
        <v>4</v>
      </c>
      <c r="J468" t="n">
        <v>316.9</v>
      </c>
      <c r="K468" t="n">
        <v>58.47</v>
      </c>
      <c r="L468" t="n">
        <v>38.75</v>
      </c>
      <c r="M468" t="n">
        <v>2</v>
      </c>
      <c r="N468" t="n">
        <v>94.68000000000001</v>
      </c>
      <c r="O468" t="n">
        <v>39318.97</v>
      </c>
      <c r="P468" t="n">
        <v>116.59</v>
      </c>
      <c r="Q468" t="n">
        <v>198.05</v>
      </c>
      <c r="R468" t="n">
        <v>29.09</v>
      </c>
      <c r="S468" t="n">
        <v>21.27</v>
      </c>
      <c r="T468" t="n">
        <v>1212.72</v>
      </c>
      <c r="U468" t="n">
        <v>0.73</v>
      </c>
      <c r="V468" t="n">
        <v>0.77</v>
      </c>
      <c r="W468" t="n">
        <v>0.12</v>
      </c>
      <c r="X468" t="n">
        <v>0.06</v>
      </c>
      <c r="Y468" t="n">
        <v>1</v>
      </c>
      <c r="Z468" t="n">
        <v>10</v>
      </c>
    </row>
    <row r="469">
      <c r="A469" t="n">
        <v>152</v>
      </c>
      <c r="B469" t="n">
        <v>125</v>
      </c>
      <c r="C469" t="inlineStr">
        <is>
          <t xml:space="preserve">CONCLUIDO	</t>
        </is>
      </c>
      <c r="D469" t="n">
        <v>9.214</v>
      </c>
      <c r="E469" t="n">
        <v>10.85</v>
      </c>
      <c r="F469" t="n">
        <v>7.91</v>
      </c>
      <c r="G469" t="n">
        <v>118.61</v>
      </c>
      <c r="H469" t="n">
        <v>2.19</v>
      </c>
      <c r="I469" t="n">
        <v>4</v>
      </c>
      <c r="J469" t="n">
        <v>317.46</v>
      </c>
      <c r="K469" t="n">
        <v>58.47</v>
      </c>
      <c r="L469" t="n">
        <v>39</v>
      </c>
      <c r="M469" t="n">
        <v>2</v>
      </c>
      <c r="N469" t="n">
        <v>94.98999999999999</v>
      </c>
      <c r="O469" t="n">
        <v>39387.89</v>
      </c>
      <c r="P469" t="n">
        <v>116.28</v>
      </c>
      <c r="Q469" t="n">
        <v>198.05</v>
      </c>
      <c r="R469" t="n">
        <v>28.94</v>
      </c>
      <c r="S469" t="n">
        <v>21.27</v>
      </c>
      <c r="T469" t="n">
        <v>1136.69</v>
      </c>
      <c r="U469" t="n">
        <v>0.73</v>
      </c>
      <c r="V469" t="n">
        <v>0.77</v>
      </c>
      <c r="W469" t="n">
        <v>0.11</v>
      </c>
      <c r="X469" t="n">
        <v>0.05</v>
      </c>
      <c r="Y469" t="n">
        <v>1</v>
      </c>
      <c r="Z469" t="n">
        <v>10</v>
      </c>
    </row>
    <row r="470">
      <c r="A470" t="n">
        <v>153</v>
      </c>
      <c r="B470" t="n">
        <v>125</v>
      </c>
      <c r="C470" t="inlineStr">
        <is>
          <t xml:space="preserve">CONCLUIDO	</t>
        </is>
      </c>
      <c r="D470" t="n">
        <v>9.2128</v>
      </c>
      <c r="E470" t="n">
        <v>10.85</v>
      </c>
      <c r="F470" t="n">
        <v>7.91</v>
      </c>
      <c r="G470" t="n">
        <v>118.63</v>
      </c>
      <c r="H470" t="n">
        <v>2.2</v>
      </c>
      <c r="I470" t="n">
        <v>4</v>
      </c>
      <c r="J470" t="n">
        <v>318.02</v>
      </c>
      <c r="K470" t="n">
        <v>58.47</v>
      </c>
      <c r="L470" t="n">
        <v>39.25</v>
      </c>
      <c r="M470" t="n">
        <v>2</v>
      </c>
      <c r="N470" t="n">
        <v>95.3</v>
      </c>
      <c r="O470" t="n">
        <v>39456.94</v>
      </c>
      <c r="P470" t="n">
        <v>116.02</v>
      </c>
      <c r="Q470" t="n">
        <v>198.05</v>
      </c>
      <c r="R470" t="n">
        <v>29.04</v>
      </c>
      <c r="S470" t="n">
        <v>21.27</v>
      </c>
      <c r="T470" t="n">
        <v>1189.19</v>
      </c>
      <c r="U470" t="n">
        <v>0.73</v>
      </c>
      <c r="V470" t="n">
        <v>0.77</v>
      </c>
      <c r="W470" t="n">
        <v>0.11</v>
      </c>
      <c r="X470" t="n">
        <v>0.06</v>
      </c>
      <c r="Y470" t="n">
        <v>1</v>
      </c>
      <c r="Z470" t="n">
        <v>10</v>
      </c>
    </row>
    <row r="471">
      <c r="A471" t="n">
        <v>154</v>
      </c>
      <c r="B471" t="n">
        <v>125</v>
      </c>
      <c r="C471" t="inlineStr">
        <is>
          <t xml:space="preserve">CONCLUIDO	</t>
        </is>
      </c>
      <c r="D471" t="n">
        <v>9.2067</v>
      </c>
      <c r="E471" t="n">
        <v>10.86</v>
      </c>
      <c r="F471" t="n">
        <v>7.92</v>
      </c>
      <c r="G471" t="n">
        <v>118.74</v>
      </c>
      <c r="H471" t="n">
        <v>2.21</v>
      </c>
      <c r="I471" t="n">
        <v>4</v>
      </c>
      <c r="J471" t="n">
        <v>318.58</v>
      </c>
      <c r="K471" t="n">
        <v>58.47</v>
      </c>
      <c r="L471" t="n">
        <v>39.5</v>
      </c>
      <c r="M471" t="n">
        <v>2</v>
      </c>
      <c r="N471" t="n">
        <v>95.61</v>
      </c>
      <c r="O471" t="n">
        <v>39526.14</v>
      </c>
      <c r="P471" t="n">
        <v>115.93</v>
      </c>
      <c r="Q471" t="n">
        <v>198.05</v>
      </c>
      <c r="R471" t="n">
        <v>29.29</v>
      </c>
      <c r="S471" t="n">
        <v>21.27</v>
      </c>
      <c r="T471" t="n">
        <v>1314.7</v>
      </c>
      <c r="U471" t="n">
        <v>0.73</v>
      </c>
      <c r="V471" t="n">
        <v>0.77</v>
      </c>
      <c r="W471" t="n">
        <v>0.11</v>
      </c>
      <c r="X471" t="n">
        <v>0.06</v>
      </c>
      <c r="Y471" t="n">
        <v>1</v>
      </c>
      <c r="Z471" t="n">
        <v>10</v>
      </c>
    </row>
    <row r="472">
      <c r="A472" t="n">
        <v>155</v>
      </c>
      <c r="B472" t="n">
        <v>125</v>
      </c>
      <c r="C472" t="inlineStr">
        <is>
          <t xml:space="preserve">CONCLUIDO	</t>
        </is>
      </c>
      <c r="D472" t="n">
        <v>9.201499999999999</v>
      </c>
      <c r="E472" t="n">
        <v>10.87</v>
      </c>
      <c r="F472" t="n">
        <v>7.92</v>
      </c>
      <c r="G472" t="n">
        <v>118.83</v>
      </c>
      <c r="H472" t="n">
        <v>2.22</v>
      </c>
      <c r="I472" t="n">
        <v>4</v>
      </c>
      <c r="J472" t="n">
        <v>319.14</v>
      </c>
      <c r="K472" t="n">
        <v>58.47</v>
      </c>
      <c r="L472" t="n">
        <v>39.75</v>
      </c>
      <c r="M472" t="n">
        <v>2</v>
      </c>
      <c r="N472" t="n">
        <v>95.92</v>
      </c>
      <c r="O472" t="n">
        <v>39595.48</v>
      </c>
      <c r="P472" t="n">
        <v>115.8</v>
      </c>
      <c r="Q472" t="n">
        <v>198.05</v>
      </c>
      <c r="R472" t="n">
        <v>29.46</v>
      </c>
      <c r="S472" t="n">
        <v>21.27</v>
      </c>
      <c r="T472" t="n">
        <v>1396.17</v>
      </c>
      <c r="U472" t="n">
        <v>0.72</v>
      </c>
      <c r="V472" t="n">
        <v>0.77</v>
      </c>
      <c r="W472" t="n">
        <v>0.11</v>
      </c>
      <c r="X472" t="n">
        <v>0.07000000000000001</v>
      </c>
      <c r="Y472" t="n">
        <v>1</v>
      </c>
      <c r="Z472" t="n">
        <v>10</v>
      </c>
    </row>
    <row r="473">
      <c r="A473" t="n">
        <v>156</v>
      </c>
      <c r="B473" t="n">
        <v>125</v>
      </c>
      <c r="C473" t="inlineStr">
        <is>
          <t xml:space="preserve">CONCLUIDO	</t>
        </is>
      </c>
      <c r="D473" t="n">
        <v>9.202500000000001</v>
      </c>
      <c r="E473" t="n">
        <v>10.87</v>
      </c>
      <c r="F473" t="n">
        <v>7.92</v>
      </c>
      <c r="G473" t="n">
        <v>118.81</v>
      </c>
      <c r="H473" t="n">
        <v>2.23</v>
      </c>
      <c r="I473" t="n">
        <v>4</v>
      </c>
      <c r="J473" t="n">
        <v>319.71</v>
      </c>
      <c r="K473" t="n">
        <v>58.47</v>
      </c>
      <c r="L473" t="n">
        <v>40</v>
      </c>
      <c r="M473" t="n">
        <v>2</v>
      </c>
      <c r="N473" t="n">
        <v>96.23</v>
      </c>
      <c r="O473" t="n">
        <v>39664.96</v>
      </c>
      <c r="P473" t="n">
        <v>115.63</v>
      </c>
      <c r="Q473" t="n">
        <v>198.05</v>
      </c>
      <c r="R473" t="n">
        <v>29.42</v>
      </c>
      <c r="S473" t="n">
        <v>21.27</v>
      </c>
      <c r="T473" t="n">
        <v>1379.8</v>
      </c>
      <c r="U473" t="n">
        <v>0.72</v>
      </c>
      <c r="V473" t="n">
        <v>0.77</v>
      </c>
      <c r="W473" t="n">
        <v>0.11</v>
      </c>
      <c r="X473" t="n">
        <v>0.07000000000000001</v>
      </c>
      <c r="Y473" t="n">
        <v>1</v>
      </c>
      <c r="Z473" t="n">
        <v>10</v>
      </c>
    </row>
    <row r="474">
      <c r="A474" t="n">
        <v>0</v>
      </c>
      <c r="B474" t="n">
        <v>30</v>
      </c>
      <c r="C474" t="inlineStr">
        <is>
          <t xml:space="preserve">CONCLUIDO	</t>
        </is>
      </c>
      <c r="D474" t="n">
        <v>8.875299999999999</v>
      </c>
      <c r="E474" t="n">
        <v>11.27</v>
      </c>
      <c r="F474" t="n">
        <v>8.720000000000001</v>
      </c>
      <c r="G474" t="n">
        <v>11.63</v>
      </c>
      <c r="H474" t="n">
        <v>0.24</v>
      </c>
      <c r="I474" t="n">
        <v>45</v>
      </c>
      <c r="J474" t="n">
        <v>71.52</v>
      </c>
      <c r="K474" t="n">
        <v>32.27</v>
      </c>
      <c r="L474" t="n">
        <v>1</v>
      </c>
      <c r="M474" t="n">
        <v>43</v>
      </c>
      <c r="N474" t="n">
        <v>8.25</v>
      </c>
      <c r="O474" t="n">
        <v>9054.6</v>
      </c>
      <c r="P474" t="n">
        <v>61</v>
      </c>
      <c r="Q474" t="n">
        <v>198.14</v>
      </c>
      <c r="R474" t="n">
        <v>54.31</v>
      </c>
      <c r="S474" t="n">
        <v>21.27</v>
      </c>
      <c r="T474" t="n">
        <v>13617.95</v>
      </c>
      <c r="U474" t="n">
        <v>0.39</v>
      </c>
      <c r="V474" t="n">
        <v>0.7</v>
      </c>
      <c r="W474" t="n">
        <v>0.18</v>
      </c>
      <c r="X474" t="n">
        <v>0.87</v>
      </c>
      <c r="Y474" t="n">
        <v>1</v>
      </c>
      <c r="Z474" t="n">
        <v>10</v>
      </c>
    </row>
    <row r="475">
      <c r="A475" t="n">
        <v>1</v>
      </c>
      <c r="B475" t="n">
        <v>30</v>
      </c>
      <c r="C475" t="inlineStr">
        <is>
          <t xml:space="preserve">CONCLUIDO	</t>
        </is>
      </c>
      <c r="D475" t="n">
        <v>9.1938</v>
      </c>
      <c r="E475" t="n">
        <v>10.88</v>
      </c>
      <c r="F475" t="n">
        <v>8.49</v>
      </c>
      <c r="G475" t="n">
        <v>14.55</v>
      </c>
      <c r="H475" t="n">
        <v>0.3</v>
      </c>
      <c r="I475" t="n">
        <v>35</v>
      </c>
      <c r="J475" t="n">
        <v>71.81</v>
      </c>
      <c r="K475" t="n">
        <v>32.27</v>
      </c>
      <c r="L475" t="n">
        <v>1.25</v>
      </c>
      <c r="M475" t="n">
        <v>33</v>
      </c>
      <c r="N475" t="n">
        <v>8.289999999999999</v>
      </c>
      <c r="O475" t="n">
        <v>9090.98</v>
      </c>
      <c r="P475" t="n">
        <v>58.63</v>
      </c>
      <c r="Q475" t="n">
        <v>198.06</v>
      </c>
      <c r="R475" t="n">
        <v>47.56</v>
      </c>
      <c r="S475" t="n">
        <v>21.27</v>
      </c>
      <c r="T475" t="n">
        <v>10292.29</v>
      </c>
      <c r="U475" t="n">
        <v>0.45</v>
      </c>
      <c r="V475" t="n">
        <v>0.72</v>
      </c>
      <c r="W475" t="n">
        <v>0.14</v>
      </c>
      <c r="X475" t="n">
        <v>0.64</v>
      </c>
      <c r="Y475" t="n">
        <v>1</v>
      </c>
      <c r="Z475" t="n">
        <v>10</v>
      </c>
    </row>
    <row r="476">
      <c r="A476" t="n">
        <v>2</v>
      </c>
      <c r="B476" t="n">
        <v>30</v>
      </c>
      <c r="C476" t="inlineStr">
        <is>
          <t xml:space="preserve">CONCLUIDO	</t>
        </is>
      </c>
      <c r="D476" t="n">
        <v>9.319900000000001</v>
      </c>
      <c r="E476" t="n">
        <v>10.73</v>
      </c>
      <c r="F476" t="n">
        <v>8.43</v>
      </c>
      <c r="G476" t="n">
        <v>17.45</v>
      </c>
      <c r="H476" t="n">
        <v>0.36</v>
      </c>
      <c r="I476" t="n">
        <v>29</v>
      </c>
      <c r="J476" t="n">
        <v>72.11</v>
      </c>
      <c r="K476" t="n">
        <v>32.27</v>
      </c>
      <c r="L476" t="n">
        <v>1.5</v>
      </c>
      <c r="M476" t="n">
        <v>27</v>
      </c>
      <c r="N476" t="n">
        <v>8.34</v>
      </c>
      <c r="O476" t="n">
        <v>9127.379999999999</v>
      </c>
      <c r="P476" t="n">
        <v>57.84</v>
      </c>
      <c r="Q476" t="n">
        <v>198.1</v>
      </c>
      <c r="R476" t="n">
        <v>45.29</v>
      </c>
      <c r="S476" t="n">
        <v>21.27</v>
      </c>
      <c r="T476" t="n">
        <v>9186.82</v>
      </c>
      <c r="U476" t="n">
        <v>0.47</v>
      </c>
      <c r="V476" t="n">
        <v>0.72</v>
      </c>
      <c r="W476" t="n">
        <v>0.16</v>
      </c>
      <c r="X476" t="n">
        <v>0.58</v>
      </c>
      <c r="Y476" t="n">
        <v>1</v>
      </c>
      <c r="Z476" t="n">
        <v>10</v>
      </c>
    </row>
    <row r="477">
      <c r="A477" t="n">
        <v>3</v>
      </c>
      <c r="B477" t="n">
        <v>30</v>
      </c>
      <c r="C477" t="inlineStr">
        <is>
          <t xml:space="preserve">CONCLUIDO	</t>
        </is>
      </c>
      <c r="D477" t="n">
        <v>9.452999999999999</v>
      </c>
      <c r="E477" t="n">
        <v>10.58</v>
      </c>
      <c r="F477" t="n">
        <v>8.35</v>
      </c>
      <c r="G477" t="n">
        <v>20.03</v>
      </c>
      <c r="H477" t="n">
        <v>0.42</v>
      </c>
      <c r="I477" t="n">
        <v>25</v>
      </c>
      <c r="J477" t="n">
        <v>72.40000000000001</v>
      </c>
      <c r="K477" t="n">
        <v>32.27</v>
      </c>
      <c r="L477" t="n">
        <v>1.75</v>
      </c>
      <c r="M477" t="n">
        <v>23</v>
      </c>
      <c r="N477" t="n">
        <v>8.380000000000001</v>
      </c>
      <c r="O477" t="n">
        <v>9163.799999999999</v>
      </c>
      <c r="P477" t="n">
        <v>56.64</v>
      </c>
      <c r="Q477" t="n">
        <v>198.05</v>
      </c>
      <c r="R477" t="n">
        <v>42.64</v>
      </c>
      <c r="S477" t="n">
        <v>21.27</v>
      </c>
      <c r="T477" t="n">
        <v>7883.26</v>
      </c>
      <c r="U477" t="n">
        <v>0.5</v>
      </c>
      <c r="V477" t="n">
        <v>0.73</v>
      </c>
      <c r="W477" t="n">
        <v>0.15</v>
      </c>
      <c r="X477" t="n">
        <v>0.49</v>
      </c>
      <c r="Y477" t="n">
        <v>1</v>
      </c>
      <c r="Z477" t="n">
        <v>10</v>
      </c>
    </row>
    <row r="478">
      <c r="A478" t="n">
        <v>4</v>
      </c>
      <c r="B478" t="n">
        <v>30</v>
      </c>
      <c r="C478" t="inlineStr">
        <is>
          <t xml:space="preserve">CONCLUIDO	</t>
        </is>
      </c>
      <c r="D478" t="n">
        <v>9.5928</v>
      </c>
      <c r="E478" t="n">
        <v>10.42</v>
      </c>
      <c r="F478" t="n">
        <v>8.25</v>
      </c>
      <c r="G478" t="n">
        <v>23.58</v>
      </c>
      <c r="H478" t="n">
        <v>0.48</v>
      </c>
      <c r="I478" t="n">
        <v>21</v>
      </c>
      <c r="J478" t="n">
        <v>72.7</v>
      </c>
      <c r="K478" t="n">
        <v>32.27</v>
      </c>
      <c r="L478" t="n">
        <v>2</v>
      </c>
      <c r="M478" t="n">
        <v>19</v>
      </c>
      <c r="N478" t="n">
        <v>8.43</v>
      </c>
      <c r="O478" t="n">
        <v>9200.25</v>
      </c>
      <c r="P478" t="n">
        <v>55.44</v>
      </c>
      <c r="Q478" t="n">
        <v>198.05</v>
      </c>
      <c r="R478" t="n">
        <v>39.68</v>
      </c>
      <c r="S478" t="n">
        <v>21.27</v>
      </c>
      <c r="T478" t="n">
        <v>6420.75</v>
      </c>
      <c r="U478" t="n">
        <v>0.54</v>
      </c>
      <c r="V478" t="n">
        <v>0.74</v>
      </c>
      <c r="W478" t="n">
        <v>0.14</v>
      </c>
      <c r="X478" t="n">
        <v>0.4</v>
      </c>
      <c r="Y478" t="n">
        <v>1</v>
      </c>
      <c r="Z478" t="n">
        <v>10</v>
      </c>
    </row>
    <row r="479">
      <c r="A479" t="n">
        <v>5</v>
      </c>
      <c r="B479" t="n">
        <v>30</v>
      </c>
      <c r="C479" t="inlineStr">
        <is>
          <t xml:space="preserve">CONCLUIDO	</t>
        </is>
      </c>
      <c r="D479" t="n">
        <v>9.710599999999999</v>
      </c>
      <c r="E479" t="n">
        <v>10.3</v>
      </c>
      <c r="F479" t="n">
        <v>8.16</v>
      </c>
      <c r="G479" t="n">
        <v>25.76</v>
      </c>
      <c r="H479" t="n">
        <v>0.54</v>
      </c>
      <c r="I479" t="n">
        <v>19</v>
      </c>
      <c r="J479" t="n">
        <v>73</v>
      </c>
      <c r="K479" t="n">
        <v>32.27</v>
      </c>
      <c r="L479" t="n">
        <v>2.25</v>
      </c>
      <c r="M479" t="n">
        <v>17</v>
      </c>
      <c r="N479" t="n">
        <v>8.48</v>
      </c>
      <c r="O479" t="n">
        <v>9236.709999999999</v>
      </c>
      <c r="P479" t="n">
        <v>54.24</v>
      </c>
      <c r="Q479" t="n">
        <v>198.05</v>
      </c>
      <c r="R479" t="n">
        <v>36.47</v>
      </c>
      <c r="S479" t="n">
        <v>21.27</v>
      </c>
      <c r="T479" t="n">
        <v>4827.6</v>
      </c>
      <c r="U479" t="n">
        <v>0.58</v>
      </c>
      <c r="V479" t="n">
        <v>0.74</v>
      </c>
      <c r="W479" t="n">
        <v>0.14</v>
      </c>
      <c r="X479" t="n">
        <v>0.31</v>
      </c>
      <c r="Y479" t="n">
        <v>1</v>
      </c>
      <c r="Z479" t="n">
        <v>10</v>
      </c>
    </row>
    <row r="480">
      <c r="A480" t="n">
        <v>6</v>
      </c>
      <c r="B480" t="n">
        <v>30</v>
      </c>
      <c r="C480" t="inlineStr">
        <is>
          <t xml:space="preserve">CONCLUIDO	</t>
        </is>
      </c>
      <c r="D480" t="n">
        <v>9.709300000000001</v>
      </c>
      <c r="E480" t="n">
        <v>10.3</v>
      </c>
      <c r="F480" t="n">
        <v>8.19</v>
      </c>
      <c r="G480" t="n">
        <v>28.91</v>
      </c>
      <c r="H480" t="n">
        <v>0.6</v>
      </c>
      <c r="I480" t="n">
        <v>17</v>
      </c>
      <c r="J480" t="n">
        <v>73.29000000000001</v>
      </c>
      <c r="K480" t="n">
        <v>32.27</v>
      </c>
      <c r="L480" t="n">
        <v>2.5</v>
      </c>
      <c r="M480" t="n">
        <v>15</v>
      </c>
      <c r="N480" t="n">
        <v>8.52</v>
      </c>
      <c r="O480" t="n">
        <v>9273.200000000001</v>
      </c>
      <c r="P480" t="n">
        <v>53.95</v>
      </c>
      <c r="Q480" t="n">
        <v>198.05</v>
      </c>
      <c r="R480" t="n">
        <v>37.91</v>
      </c>
      <c r="S480" t="n">
        <v>21.27</v>
      </c>
      <c r="T480" t="n">
        <v>5556.11</v>
      </c>
      <c r="U480" t="n">
        <v>0.5600000000000001</v>
      </c>
      <c r="V480" t="n">
        <v>0.74</v>
      </c>
      <c r="W480" t="n">
        <v>0.13</v>
      </c>
      <c r="X480" t="n">
        <v>0.34</v>
      </c>
      <c r="Y480" t="n">
        <v>1</v>
      </c>
      <c r="Z480" t="n">
        <v>10</v>
      </c>
    </row>
    <row r="481">
      <c r="A481" t="n">
        <v>7</v>
      </c>
      <c r="B481" t="n">
        <v>30</v>
      </c>
      <c r="C481" t="inlineStr">
        <is>
          <t xml:space="preserve">CONCLUIDO	</t>
        </is>
      </c>
      <c r="D481" t="n">
        <v>9.7935</v>
      </c>
      <c r="E481" t="n">
        <v>10.21</v>
      </c>
      <c r="F481" t="n">
        <v>8.130000000000001</v>
      </c>
      <c r="G481" t="n">
        <v>32.53</v>
      </c>
      <c r="H481" t="n">
        <v>0.65</v>
      </c>
      <c r="I481" t="n">
        <v>15</v>
      </c>
      <c r="J481" t="n">
        <v>73.59</v>
      </c>
      <c r="K481" t="n">
        <v>32.27</v>
      </c>
      <c r="L481" t="n">
        <v>2.75</v>
      </c>
      <c r="M481" t="n">
        <v>13</v>
      </c>
      <c r="N481" t="n">
        <v>8.57</v>
      </c>
      <c r="O481" t="n">
        <v>9309.700000000001</v>
      </c>
      <c r="P481" t="n">
        <v>52.9</v>
      </c>
      <c r="Q481" t="n">
        <v>198.05</v>
      </c>
      <c r="R481" t="n">
        <v>36.01</v>
      </c>
      <c r="S481" t="n">
        <v>21.27</v>
      </c>
      <c r="T481" t="n">
        <v>4617.45</v>
      </c>
      <c r="U481" t="n">
        <v>0.59</v>
      </c>
      <c r="V481" t="n">
        <v>0.75</v>
      </c>
      <c r="W481" t="n">
        <v>0.13</v>
      </c>
      <c r="X481" t="n">
        <v>0.28</v>
      </c>
      <c r="Y481" t="n">
        <v>1</v>
      </c>
      <c r="Z481" t="n">
        <v>10</v>
      </c>
    </row>
    <row r="482">
      <c r="A482" t="n">
        <v>8</v>
      </c>
      <c r="B482" t="n">
        <v>30</v>
      </c>
      <c r="C482" t="inlineStr">
        <is>
          <t xml:space="preserve">CONCLUIDO	</t>
        </is>
      </c>
      <c r="D482" t="n">
        <v>9.8194</v>
      </c>
      <c r="E482" t="n">
        <v>10.18</v>
      </c>
      <c r="F482" t="n">
        <v>8.119999999999999</v>
      </c>
      <c r="G482" t="n">
        <v>34.81</v>
      </c>
      <c r="H482" t="n">
        <v>0.71</v>
      </c>
      <c r="I482" t="n">
        <v>14</v>
      </c>
      <c r="J482" t="n">
        <v>73.88</v>
      </c>
      <c r="K482" t="n">
        <v>32.27</v>
      </c>
      <c r="L482" t="n">
        <v>3</v>
      </c>
      <c r="M482" t="n">
        <v>12</v>
      </c>
      <c r="N482" t="n">
        <v>8.609999999999999</v>
      </c>
      <c r="O482" t="n">
        <v>9346.23</v>
      </c>
      <c r="P482" t="n">
        <v>52.34</v>
      </c>
      <c r="Q482" t="n">
        <v>198.05</v>
      </c>
      <c r="R482" t="n">
        <v>35.63</v>
      </c>
      <c r="S482" t="n">
        <v>21.27</v>
      </c>
      <c r="T482" t="n">
        <v>4430.87</v>
      </c>
      <c r="U482" t="n">
        <v>0.6</v>
      </c>
      <c r="V482" t="n">
        <v>0.75</v>
      </c>
      <c r="W482" t="n">
        <v>0.13</v>
      </c>
      <c r="X482" t="n">
        <v>0.27</v>
      </c>
      <c r="Y482" t="n">
        <v>1</v>
      </c>
      <c r="Z482" t="n">
        <v>10</v>
      </c>
    </row>
    <row r="483">
      <c r="A483" t="n">
        <v>9</v>
      </c>
      <c r="B483" t="n">
        <v>30</v>
      </c>
      <c r="C483" t="inlineStr">
        <is>
          <t xml:space="preserve">CONCLUIDO	</t>
        </is>
      </c>
      <c r="D483" t="n">
        <v>9.8964</v>
      </c>
      <c r="E483" t="n">
        <v>10.1</v>
      </c>
      <c r="F483" t="n">
        <v>8.06</v>
      </c>
      <c r="G483" t="n">
        <v>37.19</v>
      </c>
      <c r="H483" t="n">
        <v>0.77</v>
      </c>
      <c r="I483" t="n">
        <v>13</v>
      </c>
      <c r="J483" t="n">
        <v>74.18000000000001</v>
      </c>
      <c r="K483" t="n">
        <v>32.27</v>
      </c>
      <c r="L483" t="n">
        <v>3.25</v>
      </c>
      <c r="M483" t="n">
        <v>11</v>
      </c>
      <c r="N483" t="n">
        <v>8.66</v>
      </c>
      <c r="O483" t="n">
        <v>9382.780000000001</v>
      </c>
      <c r="P483" t="n">
        <v>51.08</v>
      </c>
      <c r="Q483" t="n">
        <v>198.05</v>
      </c>
      <c r="R483" t="n">
        <v>33.7</v>
      </c>
      <c r="S483" t="n">
        <v>21.27</v>
      </c>
      <c r="T483" t="n">
        <v>3472.47</v>
      </c>
      <c r="U483" t="n">
        <v>0.63</v>
      </c>
      <c r="V483" t="n">
        <v>0.75</v>
      </c>
      <c r="W483" t="n">
        <v>0.12</v>
      </c>
      <c r="X483" t="n">
        <v>0.21</v>
      </c>
      <c r="Y483" t="n">
        <v>1</v>
      </c>
      <c r="Z483" t="n">
        <v>10</v>
      </c>
    </row>
    <row r="484">
      <c r="A484" t="n">
        <v>10</v>
      </c>
      <c r="B484" t="n">
        <v>30</v>
      </c>
      <c r="C484" t="inlineStr">
        <is>
          <t xml:space="preserve">CONCLUIDO	</t>
        </is>
      </c>
      <c r="D484" t="n">
        <v>9.887700000000001</v>
      </c>
      <c r="E484" t="n">
        <v>10.11</v>
      </c>
      <c r="F484" t="n">
        <v>8.08</v>
      </c>
      <c r="G484" t="n">
        <v>40.42</v>
      </c>
      <c r="H484" t="n">
        <v>0.82</v>
      </c>
      <c r="I484" t="n">
        <v>12</v>
      </c>
      <c r="J484" t="n">
        <v>74.48</v>
      </c>
      <c r="K484" t="n">
        <v>32.27</v>
      </c>
      <c r="L484" t="n">
        <v>3.5</v>
      </c>
      <c r="M484" t="n">
        <v>10</v>
      </c>
      <c r="N484" t="n">
        <v>8.710000000000001</v>
      </c>
      <c r="O484" t="n">
        <v>9419.35</v>
      </c>
      <c r="P484" t="n">
        <v>50.89</v>
      </c>
      <c r="Q484" t="n">
        <v>198.05</v>
      </c>
      <c r="R484" t="n">
        <v>34.47</v>
      </c>
      <c r="S484" t="n">
        <v>21.27</v>
      </c>
      <c r="T484" t="n">
        <v>3864.43</v>
      </c>
      <c r="U484" t="n">
        <v>0.62</v>
      </c>
      <c r="V484" t="n">
        <v>0.75</v>
      </c>
      <c r="W484" t="n">
        <v>0.13</v>
      </c>
      <c r="X484" t="n">
        <v>0.23</v>
      </c>
      <c r="Y484" t="n">
        <v>1</v>
      </c>
      <c r="Z484" t="n">
        <v>10</v>
      </c>
    </row>
    <row r="485">
      <c r="A485" t="n">
        <v>11</v>
      </c>
      <c r="B485" t="n">
        <v>30</v>
      </c>
      <c r="C485" t="inlineStr">
        <is>
          <t xml:space="preserve">CONCLUIDO	</t>
        </is>
      </c>
      <c r="D485" t="n">
        <v>9.930999999999999</v>
      </c>
      <c r="E485" t="n">
        <v>10.07</v>
      </c>
      <c r="F485" t="n">
        <v>8.050000000000001</v>
      </c>
      <c r="G485" t="n">
        <v>43.93</v>
      </c>
      <c r="H485" t="n">
        <v>0.88</v>
      </c>
      <c r="I485" t="n">
        <v>11</v>
      </c>
      <c r="J485" t="n">
        <v>74.77</v>
      </c>
      <c r="K485" t="n">
        <v>32.27</v>
      </c>
      <c r="L485" t="n">
        <v>3.75</v>
      </c>
      <c r="M485" t="n">
        <v>9</v>
      </c>
      <c r="N485" t="n">
        <v>8.75</v>
      </c>
      <c r="O485" t="n">
        <v>9455.940000000001</v>
      </c>
      <c r="P485" t="n">
        <v>49.91</v>
      </c>
      <c r="Q485" t="n">
        <v>198.05</v>
      </c>
      <c r="R485" t="n">
        <v>33.48</v>
      </c>
      <c r="S485" t="n">
        <v>21.27</v>
      </c>
      <c r="T485" t="n">
        <v>3374.54</v>
      </c>
      <c r="U485" t="n">
        <v>0.64</v>
      </c>
      <c r="V485" t="n">
        <v>0.75</v>
      </c>
      <c r="W485" t="n">
        <v>0.13</v>
      </c>
      <c r="X485" t="n">
        <v>0.2</v>
      </c>
      <c r="Y485" t="n">
        <v>1</v>
      </c>
      <c r="Z485" t="n">
        <v>10</v>
      </c>
    </row>
    <row r="486">
      <c r="A486" t="n">
        <v>12</v>
      </c>
      <c r="B486" t="n">
        <v>30</v>
      </c>
      <c r="C486" t="inlineStr">
        <is>
          <t xml:space="preserve">CONCLUIDO	</t>
        </is>
      </c>
      <c r="D486" t="n">
        <v>9.964600000000001</v>
      </c>
      <c r="E486" t="n">
        <v>10.04</v>
      </c>
      <c r="F486" t="n">
        <v>8.039999999999999</v>
      </c>
      <c r="G486" t="n">
        <v>48.22</v>
      </c>
      <c r="H486" t="n">
        <v>0.93</v>
      </c>
      <c r="I486" t="n">
        <v>10</v>
      </c>
      <c r="J486" t="n">
        <v>75.06999999999999</v>
      </c>
      <c r="K486" t="n">
        <v>32.27</v>
      </c>
      <c r="L486" t="n">
        <v>4</v>
      </c>
      <c r="M486" t="n">
        <v>8</v>
      </c>
      <c r="N486" t="n">
        <v>8.800000000000001</v>
      </c>
      <c r="O486" t="n">
        <v>9492.549999999999</v>
      </c>
      <c r="P486" t="n">
        <v>49.46</v>
      </c>
      <c r="Q486" t="n">
        <v>198.06</v>
      </c>
      <c r="R486" t="n">
        <v>32.97</v>
      </c>
      <c r="S486" t="n">
        <v>21.27</v>
      </c>
      <c r="T486" t="n">
        <v>3123.17</v>
      </c>
      <c r="U486" t="n">
        <v>0.65</v>
      </c>
      <c r="V486" t="n">
        <v>0.76</v>
      </c>
      <c r="W486" t="n">
        <v>0.12</v>
      </c>
      <c r="X486" t="n">
        <v>0.18</v>
      </c>
      <c r="Y486" t="n">
        <v>1</v>
      </c>
      <c r="Z486" t="n">
        <v>10</v>
      </c>
    </row>
    <row r="487">
      <c r="A487" t="n">
        <v>13</v>
      </c>
      <c r="B487" t="n">
        <v>30</v>
      </c>
      <c r="C487" t="inlineStr">
        <is>
          <t xml:space="preserve">CONCLUIDO	</t>
        </is>
      </c>
      <c r="D487" t="n">
        <v>9.962400000000001</v>
      </c>
      <c r="E487" t="n">
        <v>10.04</v>
      </c>
      <c r="F487" t="n">
        <v>8.039999999999999</v>
      </c>
      <c r="G487" t="n">
        <v>48.23</v>
      </c>
      <c r="H487" t="n">
        <v>0.99</v>
      </c>
      <c r="I487" t="n">
        <v>10</v>
      </c>
      <c r="J487" t="n">
        <v>75.37</v>
      </c>
      <c r="K487" t="n">
        <v>32.27</v>
      </c>
      <c r="L487" t="n">
        <v>4.25</v>
      </c>
      <c r="M487" t="n">
        <v>8</v>
      </c>
      <c r="N487" t="n">
        <v>8.85</v>
      </c>
      <c r="O487" t="n">
        <v>9529.18</v>
      </c>
      <c r="P487" t="n">
        <v>48.48</v>
      </c>
      <c r="Q487" t="n">
        <v>198.05</v>
      </c>
      <c r="R487" t="n">
        <v>33.16</v>
      </c>
      <c r="S487" t="n">
        <v>21.27</v>
      </c>
      <c r="T487" t="n">
        <v>3216.41</v>
      </c>
      <c r="U487" t="n">
        <v>0.64</v>
      </c>
      <c r="V487" t="n">
        <v>0.76</v>
      </c>
      <c r="W487" t="n">
        <v>0.12</v>
      </c>
      <c r="X487" t="n">
        <v>0.19</v>
      </c>
      <c r="Y487" t="n">
        <v>1</v>
      </c>
      <c r="Z487" t="n">
        <v>10</v>
      </c>
    </row>
    <row r="488">
      <c r="A488" t="n">
        <v>14</v>
      </c>
      <c r="B488" t="n">
        <v>30</v>
      </c>
      <c r="C488" t="inlineStr">
        <is>
          <t xml:space="preserve">CONCLUIDO	</t>
        </is>
      </c>
      <c r="D488" t="n">
        <v>9.995799999999999</v>
      </c>
      <c r="E488" t="n">
        <v>10</v>
      </c>
      <c r="F488" t="n">
        <v>8.02</v>
      </c>
      <c r="G488" t="n">
        <v>53.47</v>
      </c>
      <c r="H488" t="n">
        <v>1.04</v>
      </c>
      <c r="I488" t="n">
        <v>9</v>
      </c>
      <c r="J488" t="n">
        <v>75.66</v>
      </c>
      <c r="K488" t="n">
        <v>32.27</v>
      </c>
      <c r="L488" t="n">
        <v>4.5</v>
      </c>
      <c r="M488" t="n">
        <v>6</v>
      </c>
      <c r="N488" t="n">
        <v>8.890000000000001</v>
      </c>
      <c r="O488" t="n">
        <v>9565.83</v>
      </c>
      <c r="P488" t="n">
        <v>48.09</v>
      </c>
      <c r="Q488" t="n">
        <v>198.05</v>
      </c>
      <c r="R488" t="n">
        <v>32.42</v>
      </c>
      <c r="S488" t="n">
        <v>21.27</v>
      </c>
      <c r="T488" t="n">
        <v>2854.89</v>
      </c>
      <c r="U488" t="n">
        <v>0.66</v>
      </c>
      <c r="V488" t="n">
        <v>0.76</v>
      </c>
      <c r="W488" t="n">
        <v>0.12</v>
      </c>
      <c r="X488" t="n">
        <v>0.17</v>
      </c>
      <c r="Y488" t="n">
        <v>1</v>
      </c>
      <c r="Z488" t="n">
        <v>10</v>
      </c>
    </row>
    <row r="489">
      <c r="A489" t="n">
        <v>15</v>
      </c>
      <c r="B489" t="n">
        <v>30</v>
      </c>
      <c r="C489" t="inlineStr">
        <is>
          <t xml:space="preserve">CONCLUIDO	</t>
        </is>
      </c>
      <c r="D489" t="n">
        <v>10.0025</v>
      </c>
      <c r="E489" t="n">
        <v>10</v>
      </c>
      <c r="F489" t="n">
        <v>8.01</v>
      </c>
      <c r="G489" t="n">
        <v>53.42</v>
      </c>
      <c r="H489" t="n">
        <v>1.09</v>
      </c>
      <c r="I489" t="n">
        <v>9</v>
      </c>
      <c r="J489" t="n">
        <v>75.95999999999999</v>
      </c>
      <c r="K489" t="n">
        <v>32.27</v>
      </c>
      <c r="L489" t="n">
        <v>4.75</v>
      </c>
      <c r="M489" t="n">
        <v>5</v>
      </c>
      <c r="N489" t="n">
        <v>8.94</v>
      </c>
      <c r="O489" t="n">
        <v>9602.5</v>
      </c>
      <c r="P489" t="n">
        <v>47.04</v>
      </c>
      <c r="Q489" t="n">
        <v>198.08</v>
      </c>
      <c r="R489" t="n">
        <v>32.12</v>
      </c>
      <c r="S489" t="n">
        <v>21.27</v>
      </c>
      <c r="T489" t="n">
        <v>2702.74</v>
      </c>
      <c r="U489" t="n">
        <v>0.66</v>
      </c>
      <c r="V489" t="n">
        <v>0.76</v>
      </c>
      <c r="W489" t="n">
        <v>0.13</v>
      </c>
      <c r="X489" t="n">
        <v>0.16</v>
      </c>
      <c r="Y489" t="n">
        <v>1</v>
      </c>
      <c r="Z489" t="n">
        <v>10</v>
      </c>
    </row>
    <row r="490">
      <c r="A490" t="n">
        <v>16</v>
      </c>
      <c r="B490" t="n">
        <v>30</v>
      </c>
      <c r="C490" t="inlineStr">
        <is>
          <t xml:space="preserve">CONCLUIDO	</t>
        </is>
      </c>
      <c r="D490" t="n">
        <v>10.0371</v>
      </c>
      <c r="E490" t="n">
        <v>9.960000000000001</v>
      </c>
      <c r="F490" t="n">
        <v>7.99</v>
      </c>
      <c r="G490" t="n">
        <v>59.96</v>
      </c>
      <c r="H490" t="n">
        <v>1.15</v>
      </c>
      <c r="I490" t="n">
        <v>8</v>
      </c>
      <c r="J490" t="n">
        <v>76.26000000000001</v>
      </c>
      <c r="K490" t="n">
        <v>32.27</v>
      </c>
      <c r="L490" t="n">
        <v>5</v>
      </c>
      <c r="M490" t="n">
        <v>2</v>
      </c>
      <c r="N490" t="n">
        <v>8.99</v>
      </c>
      <c r="O490" t="n">
        <v>9639.200000000001</v>
      </c>
      <c r="P490" t="n">
        <v>46.82</v>
      </c>
      <c r="Q490" t="n">
        <v>198.05</v>
      </c>
      <c r="R490" t="n">
        <v>31.47</v>
      </c>
      <c r="S490" t="n">
        <v>21.27</v>
      </c>
      <c r="T490" t="n">
        <v>2385.36</v>
      </c>
      <c r="U490" t="n">
        <v>0.68</v>
      </c>
      <c r="V490" t="n">
        <v>0.76</v>
      </c>
      <c r="W490" t="n">
        <v>0.13</v>
      </c>
      <c r="X490" t="n">
        <v>0.14</v>
      </c>
      <c r="Y490" t="n">
        <v>1</v>
      </c>
      <c r="Z490" t="n">
        <v>10</v>
      </c>
    </row>
    <row r="491">
      <c r="A491" t="n">
        <v>17</v>
      </c>
      <c r="B491" t="n">
        <v>30</v>
      </c>
      <c r="C491" t="inlineStr">
        <is>
          <t xml:space="preserve">CONCLUIDO	</t>
        </is>
      </c>
      <c r="D491" t="n">
        <v>10.0522</v>
      </c>
      <c r="E491" t="n">
        <v>9.949999999999999</v>
      </c>
      <c r="F491" t="n">
        <v>7.98</v>
      </c>
      <c r="G491" t="n">
        <v>59.85</v>
      </c>
      <c r="H491" t="n">
        <v>1.2</v>
      </c>
      <c r="I491" t="n">
        <v>8</v>
      </c>
      <c r="J491" t="n">
        <v>76.56</v>
      </c>
      <c r="K491" t="n">
        <v>32.27</v>
      </c>
      <c r="L491" t="n">
        <v>5.25</v>
      </c>
      <c r="M491" t="n">
        <v>1</v>
      </c>
      <c r="N491" t="n">
        <v>9.039999999999999</v>
      </c>
      <c r="O491" t="n">
        <v>9675.91</v>
      </c>
      <c r="P491" t="n">
        <v>46.79</v>
      </c>
      <c r="Q491" t="n">
        <v>198.05</v>
      </c>
      <c r="R491" t="n">
        <v>30.89</v>
      </c>
      <c r="S491" t="n">
        <v>21.27</v>
      </c>
      <c r="T491" t="n">
        <v>2095.13</v>
      </c>
      <c r="U491" t="n">
        <v>0.6899999999999999</v>
      </c>
      <c r="V491" t="n">
        <v>0.76</v>
      </c>
      <c r="W491" t="n">
        <v>0.13</v>
      </c>
      <c r="X491" t="n">
        <v>0.13</v>
      </c>
      <c r="Y491" t="n">
        <v>1</v>
      </c>
      <c r="Z491" t="n">
        <v>10</v>
      </c>
    </row>
    <row r="492">
      <c r="A492" t="n">
        <v>18</v>
      </c>
      <c r="B492" t="n">
        <v>30</v>
      </c>
      <c r="C492" t="inlineStr">
        <is>
          <t xml:space="preserve">CONCLUIDO	</t>
        </is>
      </c>
      <c r="D492" t="n">
        <v>10.0477</v>
      </c>
      <c r="E492" t="n">
        <v>9.949999999999999</v>
      </c>
      <c r="F492" t="n">
        <v>7.98</v>
      </c>
      <c r="G492" t="n">
        <v>59.88</v>
      </c>
      <c r="H492" t="n">
        <v>1.25</v>
      </c>
      <c r="I492" t="n">
        <v>8</v>
      </c>
      <c r="J492" t="n">
        <v>76.84999999999999</v>
      </c>
      <c r="K492" t="n">
        <v>32.27</v>
      </c>
      <c r="L492" t="n">
        <v>5.5</v>
      </c>
      <c r="M492" t="n">
        <v>0</v>
      </c>
      <c r="N492" t="n">
        <v>9.08</v>
      </c>
      <c r="O492" t="n">
        <v>9712.65</v>
      </c>
      <c r="P492" t="n">
        <v>46.94</v>
      </c>
      <c r="Q492" t="n">
        <v>198.05</v>
      </c>
      <c r="R492" t="n">
        <v>31.03</v>
      </c>
      <c r="S492" t="n">
        <v>21.27</v>
      </c>
      <c r="T492" t="n">
        <v>2161.17</v>
      </c>
      <c r="U492" t="n">
        <v>0.6899999999999999</v>
      </c>
      <c r="V492" t="n">
        <v>0.76</v>
      </c>
      <c r="W492" t="n">
        <v>0.13</v>
      </c>
      <c r="X492" t="n">
        <v>0.13</v>
      </c>
      <c r="Y492" t="n">
        <v>1</v>
      </c>
      <c r="Z492" t="n">
        <v>10</v>
      </c>
    </row>
    <row r="493">
      <c r="A493" t="n">
        <v>0</v>
      </c>
      <c r="B493" t="n">
        <v>15</v>
      </c>
      <c r="C493" t="inlineStr">
        <is>
          <t xml:space="preserve">CONCLUIDO	</t>
        </is>
      </c>
      <c r="D493" t="n">
        <v>9.632400000000001</v>
      </c>
      <c r="E493" t="n">
        <v>10.38</v>
      </c>
      <c r="F493" t="n">
        <v>8.380000000000001</v>
      </c>
      <c r="G493" t="n">
        <v>18.63</v>
      </c>
      <c r="H493" t="n">
        <v>0.43</v>
      </c>
      <c r="I493" t="n">
        <v>27</v>
      </c>
      <c r="J493" t="n">
        <v>39.78</v>
      </c>
      <c r="K493" t="n">
        <v>19.54</v>
      </c>
      <c r="L493" t="n">
        <v>1</v>
      </c>
      <c r="M493" t="n">
        <v>25</v>
      </c>
      <c r="N493" t="n">
        <v>4.24</v>
      </c>
      <c r="O493" t="n">
        <v>5140</v>
      </c>
      <c r="P493" t="n">
        <v>36.18</v>
      </c>
      <c r="Q493" t="n">
        <v>198.09</v>
      </c>
      <c r="R493" t="n">
        <v>43.76</v>
      </c>
      <c r="S493" t="n">
        <v>21.27</v>
      </c>
      <c r="T493" t="n">
        <v>8430.9</v>
      </c>
      <c r="U493" t="n">
        <v>0.49</v>
      </c>
      <c r="V493" t="n">
        <v>0.72</v>
      </c>
      <c r="W493" t="n">
        <v>0.15</v>
      </c>
      <c r="X493" t="n">
        <v>0.53</v>
      </c>
      <c r="Y493" t="n">
        <v>1</v>
      </c>
      <c r="Z493" t="n">
        <v>10</v>
      </c>
    </row>
    <row r="494">
      <c r="A494" t="n">
        <v>1</v>
      </c>
      <c r="B494" t="n">
        <v>15</v>
      </c>
      <c r="C494" t="inlineStr">
        <is>
          <t xml:space="preserve">CONCLUIDO	</t>
        </is>
      </c>
      <c r="D494" t="n">
        <v>9.8202</v>
      </c>
      <c r="E494" t="n">
        <v>10.18</v>
      </c>
      <c r="F494" t="n">
        <v>8.25</v>
      </c>
      <c r="G494" t="n">
        <v>23.57</v>
      </c>
      <c r="H494" t="n">
        <v>0.53</v>
      </c>
      <c r="I494" t="n">
        <v>21</v>
      </c>
      <c r="J494" t="n">
        <v>40.06</v>
      </c>
      <c r="K494" t="n">
        <v>19.54</v>
      </c>
      <c r="L494" t="n">
        <v>1.25</v>
      </c>
      <c r="M494" t="n">
        <v>19</v>
      </c>
      <c r="N494" t="n">
        <v>4.26</v>
      </c>
      <c r="O494" t="n">
        <v>5174.29</v>
      </c>
      <c r="P494" t="n">
        <v>34.51</v>
      </c>
      <c r="Q494" t="n">
        <v>198.12</v>
      </c>
      <c r="R494" t="n">
        <v>39.79</v>
      </c>
      <c r="S494" t="n">
        <v>21.27</v>
      </c>
      <c r="T494" t="n">
        <v>6478.22</v>
      </c>
      <c r="U494" t="n">
        <v>0.53</v>
      </c>
      <c r="V494" t="n">
        <v>0.74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2</v>
      </c>
      <c r="B495" t="n">
        <v>15</v>
      </c>
      <c r="C495" t="inlineStr">
        <is>
          <t xml:space="preserve">CONCLUIDO	</t>
        </is>
      </c>
      <c r="D495" t="n">
        <v>9.9094</v>
      </c>
      <c r="E495" t="n">
        <v>10.09</v>
      </c>
      <c r="F495" t="n">
        <v>8.199999999999999</v>
      </c>
      <c r="G495" t="n">
        <v>28.95</v>
      </c>
      <c r="H495" t="n">
        <v>0.64</v>
      </c>
      <c r="I495" t="n">
        <v>17</v>
      </c>
      <c r="J495" t="n">
        <v>40.34</v>
      </c>
      <c r="K495" t="n">
        <v>19.54</v>
      </c>
      <c r="L495" t="n">
        <v>1.5</v>
      </c>
      <c r="M495" t="n">
        <v>14</v>
      </c>
      <c r="N495" t="n">
        <v>4.29</v>
      </c>
      <c r="O495" t="n">
        <v>5208.6</v>
      </c>
      <c r="P495" t="n">
        <v>32.97</v>
      </c>
      <c r="Q495" t="n">
        <v>198.05</v>
      </c>
      <c r="R495" t="n">
        <v>38.24</v>
      </c>
      <c r="S495" t="n">
        <v>21.27</v>
      </c>
      <c r="T495" t="n">
        <v>5724.21</v>
      </c>
      <c r="U495" t="n">
        <v>0.5600000000000001</v>
      </c>
      <c r="V495" t="n">
        <v>0.74</v>
      </c>
      <c r="W495" t="n">
        <v>0.14</v>
      </c>
      <c r="X495" t="n">
        <v>0.35</v>
      </c>
      <c r="Y495" t="n">
        <v>1</v>
      </c>
      <c r="Z495" t="n">
        <v>10</v>
      </c>
    </row>
    <row r="496">
      <c r="A496" t="n">
        <v>3</v>
      </c>
      <c r="B496" t="n">
        <v>15</v>
      </c>
      <c r="C496" t="inlineStr">
        <is>
          <t xml:space="preserve">CONCLUIDO	</t>
        </is>
      </c>
      <c r="D496" t="n">
        <v>9.975099999999999</v>
      </c>
      <c r="E496" t="n">
        <v>10.02</v>
      </c>
      <c r="F496" t="n">
        <v>8.16</v>
      </c>
      <c r="G496" t="n">
        <v>32.64</v>
      </c>
      <c r="H496" t="n">
        <v>0.74</v>
      </c>
      <c r="I496" t="n">
        <v>15</v>
      </c>
      <c r="J496" t="n">
        <v>40.61</v>
      </c>
      <c r="K496" t="n">
        <v>19.54</v>
      </c>
      <c r="L496" t="n">
        <v>1.75</v>
      </c>
      <c r="M496" t="n">
        <v>5</v>
      </c>
      <c r="N496" t="n">
        <v>4.32</v>
      </c>
      <c r="O496" t="n">
        <v>5242.92</v>
      </c>
      <c r="P496" t="n">
        <v>31.99</v>
      </c>
      <c r="Q496" t="n">
        <v>198.08</v>
      </c>
      <c r="R496" t="n">
        <v>36.49</v>
      </c>
      <c r="S496" t="n">
        <v>21.27</v>
      </c>
      <c r="T496" t="n">
        <v>4856.44</v>
      </c>
      <c r="U496" t="n">
        <v>0.58</v>
      </c>
      <c r="V496" t="n">
        <v>0.74</v>
      </c>
      <c r="W496" t="n">
        <v>0.14</v>
      </c>
      <c r="X496" t="n">
        <v>0.31</v>
      </c>
      <c r="Y496" t="n">
        <v>1</v>
      </c>
      <c r="Z496" t="n">
        <v>10</v>
      </c>
    </row>
    <row r="497">
      <c r="A497" t="n">
        <v>4</v>
      </c>
      <c r="B497" t="n">
        <v>15</v>
      </c>
      <c r="C497" t="inlineStr">
        <is>
          <t xml:space="preserve">CONCLUIDO	</t>
        </is>
      </c>
      <c r="D497" t="n">
        <v>9.9781</v>
      </c>
      <c r="E497" t="n">
        <v>10.02</v>
      </c>
      <c r="F497" t="n">
        <v>8.16</v>
      </c>
      <c r="G497" t="n">
        <v>32.63</v>
      </c>
      <c r="H497" t="n">
        <v>0.84</v>
      </c>
      <c r="I497" t="n">
        <v>15</v>
      </c>
      <c r="J497" t="n">
        <v>40.89</v>
      </c>
      <c r="K497" t="n">
        <v>19.54</v>
      </c>
      <c r="L497" t="n">
        <v>2</v>
      </c>
      <c r="M497" t="n">
        <v>0</v>
      </c>
      <c r="N497" t="n">
        <v>4.35</v>
      </c>
      <c r="O497" t="n">
        <v>5277.26</v>
      </c>
      <c r="P497" t="n">
        <v>31.98</v>
      </c>
      <c r="Q497" t="n">
        <v>198.06</v>
      </c>
      <c r="R497" t="n">
        <v>36.2</v>
      </c>
      <c r="S497" t="n">
        <v>21.27</v>
      </c>
      <c r="T497" t="n">
        <v>4715.03</v>
      </c>
      <c r="U497" t="n">
        <v>0.59</v>
      </c>
      <c r="V497" t="n">
        <v>0.74</v>
      </c>
      <c r="W497" t="n">
        <v>0.15</v>
      </c>
      <c r="X497" t="n">
        <v>0.3</v>
      </c>
      <c r="Y497" t="n">
        <v>1</v>
      </c>
      <c r="Z497" t="n">
        <v>10</v>
      </c>
    </row>
    <row r="498">
      <c r="A498" t="n">
        <v>0</v>
      </c>
      <c r="B498" t="n">
        <v>70</v>
      </c>
      <c r="C498" t="inlineStr">
        <is>
          <t xml:space="preserve">CONCLUIDO	</t>
        </is>
      </c>
      <c r="D498" t="n">
        <v>7.2228</v>
      </c>
      <c r="E498" t="n">
        <v>13.84</v>
      </c>
      <c r="F498" t="n">
        <v>9.390000000000001</v>
      </c>
      <c r="G498" t="n">
        <v>7.32</v>
      </c>
      <c r="H498" t="n">
        <v>0.12</v>
      </c>
      <c r="I498" t="n">
        <v>77</v>
      </c>
      <c r="J498" t="n">
        <v>141.81</v>
      </c>
      <c r="K498" t="n">
        <v>47.83</v>
      </c>
      <c r="L498" t="n">
        <v>1</v>
      </c>
      <c r="M498" t="n">
        <v>75</v>
      </c>
      <c r="N498" t="n">
        <v>22.98</v>
      </c>
      <c r="O498" t="n">
        <v>17723.39</v>
      </c>
      <c r="P498" t="n">
        <v>105.89</v>
      </c>
      <c r="Q498" t="n">
        <v>198.05</v>
      </c>
      <c r="R498" t="n">
        <v>75.38</v>
      </c>
      <c r="S498" t="n">
        <v>21.27</v>
      </c>
      <c r="T498" t="n">
        <v>23991.89</v>
      </c>
      <c r="U498" t="n">
        <v>0.28</v>
      </c>
      <c r="V498" t="n">
        <v>0.65</v>
      </c>
      <c r="W498" t="n">
        <v>0.23</v>
      </c>
      <c r="X498" t="n">
        <v>1.54</v>
      </c>
      <c r="Y498" t="n">
        <v>1</v>
      </c>
      <c r="Z498" t="n">
        <v>10</v>
      </c>
    </row>
    <row r="499">
      <c r="A499" t="n">
        <v>1</v>
      </c>
      <c r="B499" t="n">
        <v>70</v>
      </c>
      <c r="C499" t="inlineStr">
        <is>
          <t xml:space="preserve">CONCLUIDO	</t>
        </is>
      </c>
      <c r="D499" t="n">
        <v>7.6871</v>
      </c>
      <c r="E499" t="n">
        <v>13.01</v>
      </c>
      <c r="F499" t="n">
        <v>9.050000000000001</v>
      </c>
      <c r="G499" t="n">
        <v>9.050000000000001</v>
      </c>
      <c r="H499" t="n">
        <v>0.16</v>
      </c>
      <c r="I499" t="n">
        <v>60</v>
      </c>
      <c r="J499" t="n">
        <v>142.15</v>
      </c>
      <c r="K499" t="n">
        <v>47.83</v>
      </c>
      <c r="L499" t="n">
        <v>1.25</v>
      </c>
      <c r="M499" t="n">
        <v>58</v>
      </c>
      <c r="N499" t="n">
        <v>23.07</v>
      </c>
      <c r="O499" t="n">
        <v>17765.46</v>
      </c>
      <c r="P499" t="n">
        <v>101.69</v>
      </c>
      <c r="Q499" t="n">
        <v>198.06</v>
      </c>
      <c r="R499" t="n">
        <v>64.59999999999999</v>
      </c>
      <c r="S499" t="n">
        <v>21.27</v>
      </c>
      <c r="T499" t="n">
        <v>18685.52</v>
      </c>
      <c r="U499" t="n">
        <v>0.33</v>
      </c>
      <c r="V499" t="n">
        <v>0.67</v>
      </c>
      <c r="W499" t="n">
        <v>0.2</v>
      </c>
      <c r="X499" t="n">
        <v>1.19</v>
      </c>
      <c r="Y499" t="n">
        <v>1</v>
      </c>
      <c r="Z499" t="n">
        <v>10</v>
      </c>
    </row>
    <row r="500">
      <c r="A500" t="n">
        <v>2</v>
      </c>
      <c r="B500" t="n">
        <v>70</v>
      </c>
      <c r="C500" t="inlineStr">
        <is>
          <t xml:space="preserve">CONCLUIDO	</t>
        </is>
      </c>
      <c r="D500" t="n">
        <v>8.0219</v>
      </c>
      <c r="E500" t="n">
        <v>12.47</v>
      </c>
      <c r="F500" t="n">
        <v>8.82</v>
      </c>
      <c r="G500" t="n">
        <v>10.8</v>
      </c>
      <c r="H500" t="n">
        <v>0.19</v>
      </c>
      <c r="I500" t="n">
        <v>49</v>
      </c>
      <c r="J500" t="n">
        <v>142.49</v>
      </c>
      <c r="K500" t="n">
        <v>47.83</v>
      </c>
      <c r="L500" t="n">
        <v>1.5</v>
      </c>
      <c r="M500" t="n">
        <v>47</v>
      </c>
      <c r="N500" t="n">
        <v>23.16</v>
      </c>
      <c r="O500" t="n">
        <v>17807.56</v>
      </c>
      <c r="P500" t="n">
        <v>98.97</v>
      </c>
      <c r="Q500" t="n">
        <v>198.06</v>
      </c>
      <c r="R500" t="n">
        <v>57.43</v>
      </c>
      <c r="S500" t="n">
        <v>21.27</v>
      </c>
      <c r="T500" t="n">
        <v>15160.32</v>
      </c>
      <c r="U500" t="n">
        <v>0.37</v>
      </c>
      <c r="V500" t="n">
        <v>0.6899999999999999</v>
      </c>
      <c r="W500" t="n">
        <v>0.19</v>
      </c>
      <c r="X500" t="n">
        <v>0.97</v>
      </c>
      <c r="Y500" t="n">
        <v>1</v>
      </c>
      <c r="Z500" t="n">
        <v>10</v>
      </c>
    </row>
    <row r="501">
      <c r="A501" t="n">
        <v>3</v>
      </c>
      <c r="B501" t="n">
        <v>70</v>
      </c>
      <c r="C501" t="inlineStr">
        <is>
          <t xml:space="preserve">CONCLUIDO	</t>
        </is>
      </c>
      <c r="D501" t="n">
        <v>8.298400000000001</v>
      </c>
      <c r="E501" t="n">
        <v>12.05</v>
      </c>
      <c r="F501" t="n">
        <v>8.640000000000001</v>
      </c>
      <c r="G501" t="n">
        <v>12.64</v>
      </c>
      <c r="H501" t="n">
        <v>0.22</v>
      </c>
      <c r="I501" t="n">
        <v>41</v>
      </c>
      <c r="J501" t="n">
        <v>142.83</v>
      </c>
      <c r="K501" t="n">
        <v>47.83</v>
      </c>
      <c r="L501" t="n">
        <v>1.75</v>
      </c>
      <c r="M501" t="n">
        <v>39</v>
      </c>
      <c r="N501" t="n">
        <v>23.25</v>
      </c>
      <c r="O501" t="n">
        <v>17849.7</v>
      </c>
      <c r="P501" t="n">
        <v>96.62</v>
      </c>
      <c r="Q501" t="n">
        <v>198.06</v>
      </c>
      <c r="R501" t="n">
        <v>51.66</v>
      </c>
      <c r="S501" t="n">
        <v>21.27</v>
      </c>
      <c r="T501" t="n">
        <v>12314.16</v>
      </c>
      <c r="U501" t="n">
        <v>0.41</v>
      </c>
      <c r="V501" t="n">
        <v>0.7</v>
      </c>
      <c r="W501" t="n">
        <v>0.17</v>
      </c>
      <c r="X501" t="n">
        <v>0.78</v>
      </c>
      <c r="Y501" t="n">
        <v>1</v>
      </c>
      <c r="Z501" t="n">
        <v>10</v>
      </c>
    </row>
    <row r="502">
      <c r="A502" t="n">
        <v>4</v>
      </c>
      <c r="B502" t="n">
        <v>70</v>
      </c>
      <c r="C502" t="inlineStr">
        <is>
          <t xml:space="preserve">CONCLUIDO	</t>
        </is>
      </c>
      <c r="D502" t="n">
        <v>8.5578</v>
      </c>
      <c r="E502" t="n">
        <v>11.69</v>
      </c>
      <c r="F502" t="n">
        <v>8.449999999999999</v>
      </c>
      <c r="G502" t="n">
        <v>14.48</v>
      </c>
      <c r="H502" t="n">
        <v>0.25</v>
      </c>
      <c r="I502" t="n">
        <v>35</v>
      </c>
      <c r="J502" t="n">
        <v>143.17</v>
      </c>
      <c r="K502" t="n">
        <v>47.83</v>
      </c>
      <c r="L502" t="n">
        <v>2</v>
      </c>
      <c r="M502" t="n">
        <v>33</v>
      </c>
      <c r="N502" t="n">
        <v>23.34</v>
      </c>
      <c r="O502" t="n">
        <v>17891.86</v>
      </c>
      <c r="P502" t="n">
        <v>94.18000000000001</v>
      </c>
      <c r="Q502" t="n">
        <v>198.05</v>
      </c>
      <c r="R502" t="n">
        <v>45.84</v>
      </c>
      <c r="S502" t="n">
        <v>21.27</v>
      </c>
      <c r="T502" t="n">
        <v>9432.530000000001</v>
      </c>
      <c r="U502" t="n">
        <v>0.46</v>
      </c>
      <c r="V502" t="n">
        <v>0.72</v>
      </c>
      <c r="W502" t="n">
        <v>0.15</v>
      </c>
      <c r="X502" t="n">
        <v>0.59</v>
      </c>
      <c r="Y502" t="n">
        <v>1</v>
      </c>
      <c r="Z502" t="n">
        <v>10</v>
      </c>
    </row>
    <row r="503">
      <c r="A503" t="n">
        <v>5</v>
      </c>
      <c r="B503" t="n">
        <v>70</v>
      </c>
      <c r="C503" t="inlineStr">
        <is>
          <t xml:space="preserve">CONCLUIDO	</t>
        </is>
      </c>
      <c r="D503" t="n">
        <v>8.572900000000001</v>
      </c>
      <c r="E503" t="n">
        <v>11.66</v>
      </c>
      <c r="F503" t="n">
        <v>8.51</v>
      </c>
      <c r="G503" t="n">
        <v>15.96</v>
      </c>
      <c r="H503" t="n">
        <v>0.28</v>
      </c>
      <c r="I503" t="n">
        <v>32</v>
      </c>
      <c r="J503" t="n">
        <v>143.51</v>
      </c>
      <c r="K503" t="n">
        <v>47.83</v>
      </c>
      <c r="L503" t="n">
        <v>2.25</v>
      </c>
      <c r="M503" t="n">
        <v>30</v>
      </c>
      <c r="N503" t="n">
        <v>23.44</v>
      </c>
      <c r="O503" t="n">
        <v>17934.06</v>
      </c>
      <c r="P503" t="n">
        <v>94.75</v>
      </c>
      <c r="Q503" t="n">
        <v>198.07</v>
      </c>
      <c r="R503" t="n">
        <v>47.96</v>
      </c>
      <c r="S503" t="n">
        <v>21.27</v>
      </c>
      <c r="T503" t="n">
        <v>10508.52</v>
      </c>
      <c r="U503" t="n">
        <v>0.44</v>
      </c>
      <c r="V503" t="n">
        <v>0.71</v>
      </c>
      <c r="W503" t="n">
        <v>0.16</v>
      </c>
      <c r="X503" t="n">
        <v>0.66</v>
      </c>
      <c r="Y503" t="n">
        <v>1</v>
      </c>
      <c r="Z503" t="n">
        <v>10</v>
      </c>
    </row>
    <row r="504">
      <c r="A504" t="n">
        <v>6</v>
      </c>
      <c r="B504" t="n">
        <v>70</v>
      </c>
      <c r="C504" t="inlineStr">
        <is>
          <t xml:space="preserve">CONCLUIDO	</t>
        </is>
      </c>
      <c r="D504" t="n">
        <v>8.7372</v>
      </c>
      <c r="E504" t="n">
        <v>11.45</v>
      </c>
      <c r="F504" t="n">
        <v>8.41</v>
      </c>
      <c r="G504" t="n">
        <v>18.02</v>
      </c>
      <c r="H504" t="n">
        <v>0.31</v>
      </c>
      <c r="I504" t="n">
        <v>28</v>
      </c>
      <c r="J504" t="n">
        <v>143.86</v>
      </c>
      <c r="K504" t="n">
        <v>47.83</v>
      </c>
      <c r="L504" t="n">
        <v>2.5</v>
      </c>
      <c r="M504" t="n">
        <v>26</v>
      </c>
      <c r="N504" t="n">
        <v>23.53</v>
      </c>
      <c r="O504" t="n">
        <v>17976.29</v>
      </c>
      <c r="P504" t="n">
        <v>93.34</v>
      </c>
      <c r="Q504" t="n">
        <v>198.05</v>
      </c>
      <c r="R504" t="n">
        <v>44.65</v>
      </c>
      <c r="S504" t="n">
        <v>21.27</v>
      </c>
      <c r="T504" t="n">
        <v>8871.9</v>
      </c>
      <c r="U504" t="n">
        <v>0.48</v>
      </c>
      <c r="V504" t="n">
        <v>0.72</v>
      </c>
      <c r="W504" t="n">
        <v>0.15</v>
      </c>
      <c r="X504" t="n">
        <v>0.5600000000000001</v>
      </c>
      <c r="Y504" t="n">
        <v>1</v>
      </c>
      <c r="Z504" t="n">
        <v>10</v>
      </c>
    </row>
    <row r="505">
      <c r="A505" t="n">
        <v>7</v>
      </c>
      <c r="B505" t="n">
        <v>70</v>
      </c>
      <c r="C505" t="inlineStr">
        <is>
          <t xml:space="preserve">CONCLUIDO	</t>
        </is>
      </c>
      <c r="D505" t="n">
        <v>8.810600000000001</v>
      </c>
      <c r="E505" t="n">
        <v>11.35</v>
      </c>
      <c r="F505" t="n">
        <v>8.369999999999999</v>
      </c>
      <c r="G505" t="n">
        <v>19.32</v>
      </c>
      <c r="H505" t="n">
        <v>0.34</v>
      </c>
      <c r="I505" t="n">
        <v>26</v>
      </c>
      <c r="J505" t="n">
        <v>144.2</v>
      </c>
      <c r="K505" t="n">
        <v>47.83</v>
      </c>
      <c r="L505" t="n">
        <v>2.75</v>
      </c>
      <c r="M505" t="n">
        <v>24</v>
      </c>
      <c r="N505" t="n">
        <v>23.62</v>
      </c>
      <c r="O505" t="n">
        <v>18018.55</v>
      </c>
      <c r="P505" t="n">
        <v>92.66</v>
      </c>
      <c r="Q505" t="n">
        <v>198.08</v>
      </c>
      <c r="R505" t="n">
        <v>43.39</v>
      </c>
      <c r="S505" t="n">
        <v>21.27</v>
      </c>
      <c r="T505" t="n">
        <v>8251.049999999999</v>
      </c>
      <c r="U505" t="n">
        <v>0.49</v>
      </c>
      <c r="V505" t="n">
        <v>0.73</v>
      </c>
      <c r="W505" t="n">
        <v>0.15</v>
      </c>
      <c r="X505" t="n">
        <v>0.52</v>
      </c>
      <c r="Y505" t="n">
        <v>1</v>
      </c>
      <c r="Z505" t="n">
        <v>10</v>
      </c>
    </row>
    <row r="506">
      <c r="A506" t="n">
        <v>8</v>
      </c>
      <c r="B506" t="n">
        <v>70</v>
      </c>
      <c r="C506" t="inlineStr">
        <is>
          <t xml:space="preserve">CONCLUIDO	</t>
        </is>
      </c>
      <c r="D506" t="n">
        <v>8.941000000000001</v>
      </c>
      <c r="E506" t="n">
        <v>11.18</v>
      </c>
      <c r="F506" t="n">
        <v>8.289999999999999</v>
      </c>
      <c r="G506" t="n">
        <v>21.63</v>
      </c>
      <c r="H506" t="n">
        <v>0.37</v>
      </c>
      <c r="I506" t="n">
        <v>23</v>
      </c>
      <c r="J506" t="n">
        <v>144.54</v>
      </c>
      <c r="K506" t="n">
        <v>47.83</v>
      </c>
      <c r="L506" t="n">
        <v>3</v>
      </c>
      <c r="M506" t="n">
        <v>21</v>
      </c>
      <c r="N506" t="n">
        <v>23.71</v>
      </c>
      <c r="O506" t="n">
        <v>18060.85</v>
      </c>
      <c r="P506" t="n">
        <v>91.52</v>
      </c>
      <c r="Q506" t="n">
        <v>198.05</v>
      </c>
      <c r="R506" t="n">
        <v>40.95</v>
      </c>
      <c r="S506" t="n">
        <v>21.27</v>
      </c>
      <c r="T506" t="n">
        <v>7046.83</v>
      </c>
      <c r="U506" t="n">
        <v>0.52</v>
      </c>
      <c r="V506" t="n">
        <v>0.73</v>
      </c>
      <c r="W506" t="n">
        <v>0.14</v>
      </c>
      <c r="X506" t="n">
        <v>0.44</v>
      </c>
      <c r="Y506" t="n">
        <v>1</v>
      </c>
      <c r="Z506" t="n">
        <v>10</v>
      </c>
    </row>
    <row r="507">
      <c r="A507" t="n">
        <v>9</v>
      </c>
      <c r="B507" t="n">
        <v>70</v>
      </c>
      <c r="C507" t="inlineStr">
        <is>
          <t xml:space="preserve">CONCLUIDO	</t>
        </is>
      </c>
      <c r="D507" t="n">
        <v>8.9679</v>
      </c>
      <c r="E507" t="n">
        <v>11.15</v>
      </c>
      <c r="F507" t="n">
        <v>8.289999999999999</v>
      </c>
      <c r="G507" t="n">
        <v>22.6</v>
      </c>
      <c r="H507" t="n">
        <v>0.4</v>
      </c>
      <c r="I507" t="n">
        <v>22</v>
      </c>
      <c r="J507" t="n">
        <v>144.89</v>
      </c>
      <c r="K507" t="n">
        <v>47.83</v>
      </c>
      <c r="L507" t="n">
        <v>3.25</v>
      </c>
      <c r="M507" t="n">
        <v>20</v>
      </c>
      <c r="N507" t="n">
        <v>23.81</v>
      </c>
      <c r="O507" t="n">
        <v>18103.18</v>
      </c>
      <c r="P507" t="n">
        <v>91.29000000000001</v>
      </c>
      <c r="Q507" t="n">
        <v>198.05</v>
      </c>
      <c r="R507" t="n">
        <v>40.71</v>
      </c>
      <c r="S507" t="n">
        <v>21.27</v>
      </c>
      <c r="T507" t="n">
        <v>6933.06</v>
      </c>
      <c r="U507" t="n">
        <v>0.52</v>
      </c>
      <c r="V507" t="n">
        <v>0.73</v>
      </c>
      <c r="W507" t="n">
        <v>0.15</v>
      </c>
      <c r="X507" t="n">
        <v>0.43</v>
      </c>
      <c r="Y507" t="n">
        <v>1</v>
      </c>
      <c r="Z507" t="n">
        <v>10</v>
      </c>
    </row>
    <row r="508">
      <c r="A508" t="n">
        <v>10</v>
      </c>
      <c r="B508" t="n">
        <v>70</v>
      </c>
      <c r="C508" t="inlineStr">
        <is>
          <t xml:space="preserve">CONCLUIDO	</t>
        </is>
      </c>
      <c r="D508" t="n">
        <v>9.0639</v>
      </c>
      <c r="E508" t="n">
        <v>11.03</v>
      </c>
      <c r="F508" t="n">
        <v>8.23</v>
      </c>
      <c r="G508" t="n">
        <v>24.68</v>
      </c>
      <c r="H508" t="n">
        <v>0.43</v>
      </c>
      <c r="I508" t="n">
        <v>20</v>
      </c>
      <c r="J508" t="n">
        <v>145.23</v>
      </c>
      <c r="K508" t="n">
        <v>47.83</v>
      </c>
      <c r="L508" t="n">
        <v>3.5</v>
      </c>
      <c r="M508" t="n">
        <v>18</v>
      </c>
      <c r="N508" t="n">
        <v>23.9</v>
      </c>
      <c r="O508" t="n">
        <v>18145.54</v>
      </c>
      <c r="P508" t="n">
        <v>90.45</v>
      </c>
      <c r="Q508" t="n">
        <v>198.06</v>
      </c>
      <c r="R508" t="n">
        <v>38.83</v>
      </c>
      <c r="S508" t="n">
        <v>21.27</v>
      </c>
      <c r="T508" t="n">
        <v>6000.78</v>
      </c>
      <c r="U508" t="n">
        <v>0.55</v>
      </c>
      <c r="V508" t="n">
        <v>0.74</v>
      </c>
      <c r="W508" t="n">
        <v>0.14</v>
      </c>
      <c r="X508" t="n">
        <v>0.37</v>
      </c>
      <c r="Y508" t="n">
        <v>1</v>
      </c>
      <c r="Z508" t="n">
        <v>10</v>
      </c>
    </row>
    <row r="509">
      <c r="A509" t="n">
        <v>11</v>
      </c>
      <c r="B509" t="n">
        <v>70</v>
      </c>
      <c r="C509" t="inlineStr">
        <is>
          <t xml:space="preserve">CONCLUIDO	</t>
        </is>
      </c>
      <c r="D509" t="n">
        <v>9.2095</v>
      </c>
      <c r="E509" t="n">
        <v>10.86</v>
      </c>
      <c r="F509" t="n">
        <v>8.109999999999999</v>
      </c>
      <c r="G509" t="n">
        <v>27.03</v>
      </c>
      <c r="H509" t="n">
        <v>0.46</v>
      </c>
      <c r="I509" t="n">
        <v>18</v>
      </c>
      <c r="J509" t="n">
        <v>145.57</v>
      </c>
      <c r="K509" t="n">
        <v>47.83</v>
      </c>
      <c r="L509" t="n">
        <v>3.75</v>
      </c>
      <c r="M509" t="n">
        <v>16</v>
      </c>
      <c r="N509" t="n">
        <v>23.99</v>
      </c>
      <c r="O509" t="n">
        <v>18187.93</v>
      </c>
      <c r="P509" t="n">
        <v>88.79000000000001</v>
      </c>
      <c r="Q509" t="n">
        <v>198.06</v>
      </c>
      <c r="R509" t="n">
        <v>34.98</v>
      </c>
      <c r="S509" t="n">
        <v>21.27</v>
      </c>
      <c r="T509" t="n">
        <v>4087.09</v>
      </c>
      <c r="U509" t="n">
        <v>0.61</v>
      </c>
      <c r="V509" t="n">
        <v>0.75</v>
      </c>
      <c r="W509" t="n">
        <v>0.13</v>
      </c>
      <c r="X509" t="n">
        <v>0.26</v>
      </c>
      <c r="Y509" t="n">
        <v>1</v>
      </c>
      <c r="Z509" t="n">
        <v>10</v>
      </c>
    </row>
    <row r="510">
      <c r="A510" t="n">
        <v>12</v>
      </c>
      <c r="B510" t="n">
        <v>70</v>
      </c>
      <c r="C510" t="inlineStr">
        <is>
          <t xml:space="preserve">CONCLUIDO	</t>
        </is>
      </c>
      <c r="D510" t="n">
        <v>9.1135</v>
      </c>
      <c r="E510" t="n">
        <v>10.97</v>
      </c>
      <c r="F510" t="n">
        <v>8.220000000000001</v>
      </c>
      <c r="G510" t="n">
        <v>27.41</v>
      </c>
      <c r="H510" t="n">
        <v>0.49</v>
      </c>
      <c r="I510" t="n">
        <v>18</v>
      </c>
      <c r="J510" t="n">
        <v>145.92</v>
      </c>
      <c r="K510" t="n">
        <v>47.83</v>
      </c>
      <c r="L510" t="n">
        <v>4</v>
      </c>
      <c r="M510" t="n">
        <v>16</v>
      </c>
      <c r="N510" t="n">
        <v>24.09</v>
      </c>
      <c r="O510" t="n">
        <v>18230.35</v>
      </c>
      <c r="P510" t="n">
        <v>89.84999999999999</v>
      </c>
      <c r="Q510" t="n">
        <v>198.05</v>
      </c>
      <c r="R510" t="n">
        <v>39.15</v>
      </c>
      <c r="S510" t="n">
        <v>21.27</v>
      </c>
      <c r="T510" t="n">
        <v>6171.65</v>
      </c>
      <c r="U510" t="n">
        <v>0.54</v>
      </c>
      <c r="V510" t="n">
        <v>0.74</v>
      </c>
      <c r="W510" t="n">
        <v>0.13</v>
      </c>
      <c r="X510" t="n">
        <v>0.37</v>
      </c>
      <c r="Y510" t="n">
        <v>1</v>
      </c>
      <c r="Z510" t="n">
        <v>10</v>
      </c>
    </row>
    <row r="511">
      <c r="A511" t="n">
        <v>13</v>
      </c>
      <c r="B511" t="n">
        <v>70</v>
      </c>
      <c r="C511" t="inlineStr">
        <is>
          <t xml:space="preserve">CONCLUIDO	</t>
        </is>
      </c>
      <c r="D511" t="n">
        <v>9.2178</v>
      </c>
      <c r="E511" t="n">
        <v>10.85</v>
      </c>
      <c r="F511" t="n">
        <v>8.16</v>
      </c>
      <c r="G511" t="n">
        <v>30.59</v>
      </c>
      <c r="H511" t="n">
        <v>0.51</v>
      </c>
      <c r="I511" t="n">
        <v>16</v>
      </c>
      <c r="J511" t="n">
        <v>146.26</v>
      </c>
      <c r="K511" t="n">
        <v>47.83</v>
      </c>
      <c r="L511" t="n">
        <v>4.25</v>
      </c>
      <c r="M511" t="n">
        <v>14</v>
      </c>
      <c r="N511" t="n">
        <v>24.18</v>
      </c>
      <c r="O511" t="n">
        <v>18272.81</v>
      </c>
      <c r="P511" t="n">
        <v>89</v>
      </c>
      <c r="Q511" t="n">
        <v>198.06</v>
      </c>
      <c r="R511" t="n">
        <v>36.8</v>
      </c>
      <c r="S511" t="n">
        <v>21.27</v>
      </c>
      <c r="T511" t="n">
        <v>5006.62</v>
      </c>
      <c r="U511" t="n">
        <v>0.58</v>
      </c>
      <c r="V511" t="n">
        <v>0.74</v>
      </c>
      <c r="W511" t="n">
        <v>0.13</v>
      </c>
      <c r="X511" t="n">
        <v>0.3</v>
      </c>
      <c r="Y511" t="n">
        <v>1</v>
      </c>
      <c r="Z511" t="n">
        <v>10</v>
      </c>
    </row>
    <row r="512">
      <c r="A512" t="n">
        <v>14</v>
      </c>
      <c r="B512" t="n">
        <v>70</v>
      </c>
      <c r="C512" t="inlineStr">
        <is>
          <t xml:space="preserve">CONCLUIDO	</t>
        </is>
      </c>
      <c r="D512" t="n">
        <v>9.2149</v>
      </c>
      <c r="E512" t="n">
        <v>10.85</v>
      </c>
      <c r="F512" t="n">
        <v>8.16</v>
      </c>
      <c r="G512" t="n">
        <v>30.61</v>
      </c>
      <c r="H512" t="n">
        <v>0.54</v>
      </c>
      <c r="I512" t="n">
        <v>16</v>
      </c>
      <c r="J512" t="n">
        <v>146.61</v>
      </c>
      <c r="K512" t="n">
        <v>47.83</v>
      </c>
      <c r="L512" t="n">
        <v>4.5</v>
      </c>
      <c r="M512" t="n">
        <v>14</v>
      </c>
      <c r="N512" t="n">
        <v>24.28</v>
      </c>
      <c r="O512" t="n">
        <v>18315.3</v>
      </c>
      <c r="P512" t="n">
        <v>88.67</v>
      </c>
      <c r="Q512" t="n">
        <v>198.05</v>
      </c>
      <c r="R512" t="n">
        <v>37</v>
      </c>
      <c r="S512" t="n">
        <v>21.27</v>
      </c>
      <c r="T512" t="n">
        <v>5109.34</v>
      </c>
      <c r="U512" t="n">
        <v>0.57</v>
      </c>
      <c r="V512" t="n">
        <v>0.74</v>
      </c>
      <c r="W512" t="n">
        <v>0.13</v>
      </c>
      <c r="X512" t="n">
        <v>0.31</v>
      </c>
      <c r="Y512" t="n">
        <v>1</v>
      </c>
      <c r="Z512" t="n">
        <v>10</v>
      </c>
    </row>
    <row r="513">
      <c r="A513" t="n">
        <v>15</v>
      </c>
      <c r="B513" t="n">
        <v>70</v>
      </c>
      <c r="C513" t="inlineStr">
        <is>
          <t xml:space="preserve">CONCLUIDO	</t>
        </is>
      </c>
      <c r="D513" t="n">
        <v>9.2552</v>
      </c>
      <c r="E513" t="n">
        <v>10.8</v>
      </c>
      <c r="F513" t="n">
        <v>8.140000000000001</v>
      </c>
      <c r="G513" t="n">
        <v>32.57</v>
      </c>
      <c r="H513" t="n">
        <v>0.57</v>
      </c>
      <c r="I513" t="n">
        <v>15</v>
      </c>
      <c r="J513" t="n">
        <v>146.95</v>
      </c>
      <c r="K513" t="n">
        <v>47.83</v>
      </c>
      <c r="L513" t="n">
        <v>4.75</v>
      </c>
      <c r="M513" t="n">
        <v>13</v>
      </c>
      <c r="N513" t="n">
        <v>24.37</v>
      </c>
      <c r="O513" t="n">
        <v>18357.82</v>
      </c>
      <c r="P513" t="n">
        <v>88.17</v>
      </c>
      <c r="Q513" t="n">
        <v>198.05</v>
      </c>
      <c r="R513" t="n">
        <v>36.32</v>
      </c>
      <c r="S513" t="n">
        <v>21.27</v>
      </c>
      <c r="T513" t="n">
        <v>4774.24</v>
      </c>
      <c r="U513" t="n">
        <v>0.59</v>
      </c>
      <c r="V513" t="n">
        <v>0.75</v>
      </c>
      <c r="W513" t="n">
        <v>0.13</v>
      </c>
      <c r="X513" t="n">
        <v>0.29</v>
      </c>
      <c r="Y513" t="n">
        <v>1</v>
      </c>
      <c r="Z513" t="n">
        <v>10</v>
      </c>
    </row>
    <row r="514">
      <c r="A514" t="n">
        <v>16</v>
      </c>
      <c r="B514" t="n">
        <v>70</v>
      </c>
      <c r="C514" t="inlineStr">
        <is>
          <t xml:space="preserve">CONCLUIDO	</t>
        </is>
      </c>
      <c r="D514" t="n">
        <v>9.303800000000001</v>
      </c>
      <c r="E514" t="n">
        <v>10.75</v>
      </c>
      <c r="F514" t="n">
        <v>8.119999999999999</v>
      </c>
      <c r="G514" t="n">
        <v>34.78</v>
      </c>
      <c r="H514" t="n">
        <v>0.6</v>
      </c>
      <c r="I514" t="n">
        <v>14</v>
      </c>
      <c r="J514" t="n">
        <v>147.3</v>
      </c>
      <c r="K514" t="n">
        <v>47.83</v>
      </c>
      <c r="L514" t="n">
        <v>5</v>
      </c>
      <c r="M514" t="n">
        <v>12</v>
      </c>
      <c r="N514" t="n">
        <v>24.47</v>
      </c>
      <c r="O514" t="n">
        <v>18400.38</v>
      </c>
      <c r="P514" t="n">
        <v>87.91</v>
      </c>
      <c r="Q514" t="n">
        <v>198.06</v>
      </c>
      <c r="R514" t="n">
        <v>35.51</v>
      </c>
      <c r="S514" t="n">
        <v>21.27</v>
      </c>
      <c r="T514" t="n">
        <v>4371.55</v>
      </c>
      <c r="U514" t="n">
        <v>0.6</v>
      </c>
      <c r="V514" t="n">
        <v>0.75</v>
      </c>
      <c r="W514" t="n">
        <v>0.13</v>
      </c>
      <c r="X514" t="n">
        <v>0.26</v>
      </c>
      <c r="Y514" t="n">
        <v>1</v>
      </c>
      <c r="Z514" t="n">
        <v>10</v>
      </c>
    </row>
    <row r="515">
      <c r="A515" t="n">
        <v>17</v>
      </c>
      <c r="B515" t="n">
        <v>70</v>
      </c>
      <c r="C515" t="inlineStr">
        <is>
          <t xml:space="preserve">CONCLUIDO	</t>
        </is>
      </c>
      <c r="D515" t="n">
        <v>9.3575</v>
      </c>
      <c r="E515" t="n">
        <v>10.69</v>
      </c>
      <c r="F515" t="n">
        <v>8.08</v>
      </c>
      <c r="G515" t="n">
        <v>37.31</v>
      </c>
      <c r="H515" t="n">
        <v>0.63</v>
      </c>
      <c r="I515" t="n">
        <v>13</v>
      </c>
      <c r="J515" t="n">
        <v>147.64</v>
      </c>
      <c r="K515" t="n">
        <v>47.83</v>
      </c>
      <c r="L515" t="n">
        <v>5.25</v>
      </c>
      <c r="M515" t="n">
        <v>11</v>
      </c>
      <c r="N515" t="n">
        <v>24.56</v>
      </c>
      <c r="O515" t="n">
        <v>18442.97</v>
      </c>
      <c r="P515" t="n">
        <v>87.22</v>
      </c>
      <c r="Q515" t="n">
        <v>198.06</v>
      </c>
      <c r="R515" t="n">
        <v>34.42</v>
      </c>
      <c r="S515" t="n">
        <v>21.27</v>
      </c>
      <c r="T515" t="n">
        <v>3831.13</v>
      </c>
      <c r="U515" t="n">
        <v>0.62</v>
      </c>
      <c r="V515" t="n">
        <v>0.75</v>
      </c>
      <c r="W515" t="n">
        <v>0.13</v>
      </c>
      <c r="X515" t="n">
        <v>0.23</v>
      </c>
      <c r="Y515" t="n">
        <v>1</v>
      </c>
      <c r="Z515" t="n">
        <v>10</v>
      </c>
    </row>
    <row r="516">
      <c r="A516" t="n">
        <v>18</v>
      </c>
      <c r="B516" t="n">
        <v>70</v>
      </c>
      <c r="C516" t="inlineStr">
        <is>
          <t xml:space="preserve">CONCLUIDO	</t>
        </is>
      </c>
      <c r="D516" t="n">
        <v>9.3902</v>
      </c>
      <c r="E516" t="n">
        <v>10.65</v>
      </c>
      <c r="F516" t="n">
        <v>8.050000000000001</v>
      </c>
      <c r="G516" t="n">
        <v>37.13</v>
      </c>
      <c r="H516" t="n">
        <v>0.66</v>
      </c>
      <c r="I516" t="n">
        <v>13</v>
      </c>
      <c r="J516" t="n">
        <v>147.99</v>
      </c>
      <c r="K516" t="n">
        <v>47.83</v>
      </c>
      <c r="L516" t="n">
        <v>5.5</v>
      </c>
      <c r="M516" t="n">
        <v>11</v>
      </c>
      <c r="N516" t="n">
        <v>24.66</v>
      </c>
      <c r="O516" t="n">
        <v>18485.59</v>
      </c>
      <c r="P516" t="n">
        <v>86.40000000000001</v>
      </c>
      <c r="Q516" t="n">
        <v>198.05</v>
      </c>
      <c r="R516" t="n">
        <v>33.21</v>
      </c>
      <c r="S516" t="n">
        <v>21.27</v>
      </c>
      <c r="T516" t="n">
        <v>3228.91</v>
      </c>
      <c r="U516" t="n">
        <v>0.64</v>
      </c>
      <c r="V516" t="n">
        <v>0.75</v>
      </c>
      <c r="W516" t="n">
        <v>0.12</v>
      </c>
      <c r="X516" t="n">
        <v>0.19</v>
      </c>
      <c r="Y516" t="n">
        <v>1</v>
      </c>
      <c r="Z516" t="n">
        <v>10</v>
      </c>
    </row>
    <row r="517">
      <c r="A517" t="n">
        <v>19</v>
      </c>
      <c r="B517" t="n">
        <v>70</v>
      </c>
      <c r="C517" t="inlineStr">
        <is>
          <t xml:space="preserve">CONCLUIDO	</t>
        </is>
      </c>
      <c r="D517" t="n">
        <v>9.392899999999999</v>
      </c>
      <c r="E517" t="n">
        <v>10.65</v>
      </c>
      <c r="F517" t="n">
        <v>8.07</v>
      </c>
      <c r="G517" t="n">
        <v>40.36</v>
      </c>
      <c r="H517" t="n">
        <v>0.6899999999999999</v>
      </c>
      <c r="I517" t="n">
        <v>12</v>
      </c>
      <c r="J517" t="n">
        <v>148.33</v>
      </c>
      <c r="K517" t="n">
        <v>47.83</v>
      </c>
      <c r="L517" t="n">
        <v>5.75</v>
      </c>
      <c r="M517" t="n">
        <v>10</v>
      </c>
      <c r="N517" t="n">
        <v>24.75</v>
      </c>
      <c r="O517" t="n">
        <v>18528.25</v>
      </c>
      <c r="P517" t="n">
        <v>86.48</v>
      </c>
      <c r="Q517" t="n">
        <v>198.05</v>
      </c>
      <c r="R517" t="n">
        <v>34.18</v>
      </c>
      <c r="S517" t="n">
        <v>21.27</v>
      </c>
      <c r="T517" t="n">
        <v>3720</v>
      </c>
      <c r="U517" t="n">
        <v>0.62</v>
      </c>
      <c r="V517" t="n">
        <v>0.75</v>
      </c>
      <c r="W517" t="n">
        <v>0.12</v>
      </c>
      <c r="X517" t="n">
        <v>0.22</v>
      </c>
      <c r="Y517" t="n">
        <v>1</v>
      </c>
      <c r="Z517" t="n">
        <v>10</v>
      </c>
    </row>
    <row r="518">
      <c r="A518" t="n">
        <v>20</v>
      </c>
      <c r="B518" t="n">
        <v>70</v>
      </c>
      <c r="C518" t="inlineStr">
        <is>
          <t xml:space="preserve">CONCLUIDO	</t>
        </is>
      </c>
      <c r="D518" t="n">
        <v>9.3809</v>
      </c>
      <c r="E518" t="n">
        <v>10.66</v>
      </c>
      <c r="F518" t="n">
        <v>8.09</v>
      </c>
      <c r="G518" t="n">
        <v>40.42</v>
      </c>
      <c r="H518" t="n">
        <v>0.71</v>
      </c>
      <c r="I518" t="n">
        <v>12</v>
      </c>
      <c r="J518" t="n">
        <v>148.68</v>
      </c>
      <c r="K518" t="n">
        <v>47.83</v>
      </c>
      <c r="L518" t="n">
        <v>6</v>
      </c>
      <c r="M518" t="n">
        <v>10</v>
      </c>
      <c r="N518" t="n">
        <v>24.85</v>
      </c>
      <c r="O518" t="n">
        <v>18570.94</v>
      </c>
      <c r="P518" t="n">
        <v>86.55</v>
      </c>
      <c r="Q518" t="n">
        <v>198.05</v>
      </c>
      <c r="R518" t="n">
        <v>34.56</v>
      </c>
      <c r="S518" t="n">
        <v>21.27</v>
      </c>
      <c r="T518" t="n">
        <v>3909.71</v>
      </c>
      <c r="U518" t="n">
        <v>0.62</v>
      </c>
      <c r="V518" t="n">
        <v>0.75</v>
      </c>
      <c r="W518" t="n">
        <v>0.13</v>
      </c>
      <c r="X518" t="n">
        <v>0.23</v>
      </c>
      <c r="Y518" t="n">
        <v>1</v>
      </c>
      <c r="Z518" t="n">
        <v>10</v>
      </c>
    </row>
    <row r="519">
      <c r="A519" t="n">
        <v>21</v>
      </c>
      <c r="B519" t="n">
        <v>70</v>
      </c>
      <c r="C519" t="inlineStr">
        <is>
          <t xml:space="preserve">CONCLUIDO	</t>
        </is>
      </c>
      <c r="D519" t="n">
        <v>9.432499999999999</v>
      </c>
      <c r="E519" t="n">
        <v>10.6</v>
      </c>
      <c r="F519" t="n">
        <v>8.06</v>
      </c>
      <c r="G519" t="n">
        <v>43.94</v>
      </c>
      <c r="H519" t="n">
        <v>0.74</v>
      </c>
      <c r="I519" t="n">
        <v>11</v>
      </c>
      <c r="J519" t="n">
        <v>149.02</v>
      </c>
      <c r="K519" t="n">
        <v>47.83</v>
      </c>
      <c r="L519" t="n">
        <v>6.25</v>
      </c>
      <c r="M519" t="n">
        <v>9</v>
      </c>
      <c r="N519" t="n">
        <v>24.95</v>
      </c>
      <c r="O519" t="n">
        <v>18613.66</v>
      </c>
      <c r="P519" t="n">
        <v>85.84999999999999</v>
      </c>
      <c r="Q519" t="n">
        <v>198.05</v>
      </c>
      <c r="R519" t="n">
        <v>33.57</v>
      </c>
      <c r="S519" t="n">
        <v>21.27</v>
      </c>
      <c r="T519" t="n">
        <v>3419.11</v>
      </c>
      <c r="U519" t="n">
        <v>0.63</v>
      </c>
      <c r="V519" t="n">
        <v>0.75</v>
      </c>
      <c r="W519" t="n">
        <v>0.13</v>
      </c>
      <c r="X519" t="n">
        <v>0.2</v>
      </c>
      <c r="Y519" t="n">
        <v>1</v>
      </c>
      <c r="Z519" t="n">
        <v>10</v>
      </c>
    </row>
    <row r="520">
      <c r="A520" t="n">
        <v>22</v>
      </c>
      <c r="B520" t="n">
        <v>70</v>
      </c>
      <c r="C520" t="inlineStr">
        <is>
          <t xml:space="preserve">CONCLUIDO	</t>
        </is>
      </c>
      <c r="D520" t="n">
        <v>9.4322</v>
      </c>
      <c r="E520" t="n">
        <v>10.6</v>
      </c>
      <c r="F520" t="n">
        <v>8.06</v>
      </c>
      <c r="G520" t="n">
        <v>43.94</v>
      </c>
      <c r="H520" t="n">
        <v>0.77</v>
      </c>
      <c r="I520" t="n">
        <v>11</v>
      </c>
      <c r="J520" t="n">
        <v>149.37</v>
      </c>
      <c r="K520" t="n">
        <v>47.83</v>
      </c>
      <c r="L520" t="n">
        <v>6.5</v>
      </c>
      <c r="M520" t="n">
        <v>9</v>
      </c>
      <c r="N520" t="n">
        <v>25.04</v>
      </c>
      <c r="O520" t="n">
        <v>18656.42</v>
      </c>
      <c r="P520" t="n">
        <v>85.75</v>
      </c>
      <c r="Q520" t="n">
        <v>198.05</v>
      </c>
      <c r="R520" t="n">
        <v>33.57</v>
      </c>
      <c r="S520" t="n">
        <v>21.27</v>
      </c>
      <c r="T520" t="n">
        <v>3417.54</v>
      </c>
      <c r="U520" t="n">
        <v>0.63</v>
      </c>
      <c r="V520" t="n">
        <v>0.75</v>
      </c>
      <c r="W520" t="n">
        <v>0.13</v>
      </c>
      <c r="X520" t="n">
        <v>0.2</v>
      </c>
      <c r="Y520" t="n">
        <v>1</v>
      </c>
      <c r="Z520" t="n">
        <v>10</v>
      </c>
    </row>
    <row r="521">
      <c r="A521" t="n">
        <v>23</v>
      </c>
      <c r="B521" t="n">
        <v>70</v>
      </c>
      <c r="C521" t="inlineStr">
        <is>
          <t xml:space="preserve">CONCLUIDO	</t>
        </is>
      </c>
      <c r="D521" t="n">
        <v>9.427</v>
      </c>
      <c r="E521" t="n">
        <v>10.61</v>
      </c>
      <c r="F521" t="n">
        <v>8.06</v>
      </c>
      <c r="G521" t="n">
        <v>43.97</v>
      </c>
      <c r="H521" t="n">
        <v>0.8</v>
      </c>
      <c r="I521" t="n">
        <v>11</v>
      </c>
      <c r="J521" t="n">
        <v>149.72</v>
      </c>
      <c r="K521" t="n">
        <v>47.83</v>
      </c>
      <c r="L521" t="n">
        <v>6.75</v>
      </c>
      <c r="M521" t="n">
        <v>9</v>
      </c>
      <c r="N521" t="n">
        <v>25.14</v>
      </c>
      <c r="O521" t="n">
        <v>18699.2</v>
      </c>
      <c r="P521" t="n">
        <v>85.61</v>
      </c>
      <c r="Q521" t="n">
        <v>198.05</v>
      </c>
      <c r="R521" t="n">
        <v>33.78</v>
      </c>
      <c r="S521" t="n">
        <v>21.27</v>
      </c>
      <c r="T521" t="n">
        <v>3523.89</v>
      </c>
      <c r="U521" t="n">
        <v>0.63</v>
      </c>
      <c r="V521" t="n">
        <v>0.75</v>
      </c>
      <c r="W521" t="n">
        <v>0.13</v>
      </c>
      <c r="X521" t="n">
        <v>0.21</v>
      </c>
      <c r="Y521" t="n">
        <v>1</v>
      </c>
      <c r="Z521" t="n">
        <v>10</v>
      </c>
    </row>
    <row r="522">
      <c r="A522" t="n">
        <v>24</v>
      </c>
      <c r="B522" t="n">
        <v>70</v>
      </c>
      <c r="C522" t="inlineStr">
        <is>
          <t xml:space="preserve">CONCLUIDO	</t>
        </is>
      </c>
      <c r="D522" t="n">
        <v>9.4839</v>
      </c>
      <c r="E522" t="n">
        <v>10.54</v>
      </c>
      <c r="F522" t="n">
        <v>8.029999999999999</v>
      </c>
      <c r="G522" t="n">
        <v>48.16</v>
      </c>
      <c r="H522" t="n">
        <v>0.83</v>
      </c>
      <c r="I522" t="n">
        <v>10</v>
      </c>
      <c r="J522" t="n">
        <v>150.07</v>
      </c>
      <c r="K522" t="n">
        <v>47.83</v>
      </c>
      <c r="L522" t="n">
        <v>7</v>
      </c>
      <c r="M522" t="n">
        <v>8</v>
      </c>
      <c r="N522" t="n">
        <v>25.24</v>
      </c>
      <c r="O522" t="n">
        <v>18742.03</v>
      </c>
      <c r="P522" t="n">
        <v>85.19</v>
      </c>
      <c r="Q522" t="n">
        <v>198.05</v>
      </c>
      <c r="R522" t="n">
        <v>32.56</v>
      </c>
      <c r="S522" t="n">
        <v>21.27</v>
      </c>
      <c r="T522" t="n">
        <v>2919.92</v>
      </c>
      <c r="U522" t="n">
        <v>0.65</v>
      </c>
      <c r="V522" t="n">
        <v>0.76</v>
      </c>
      <c r="W522" t="n">
        <v>0.13</v>
      </c>
      <c r="X522" t="n">
        <v>0.17</v>
      </c>
      <c r="Y522" t="n">
        <v>1</v>
      </c>
      <c r="Z522" t="n">
        <v>10</v>
      </c>
    </row>
    <row r="523">
      <c r="A523" t="n">
        <v>25</v>
      </c>
      <c r="B523" t="n">
        <v>70</v>
      </c>
      <c r="C523" t="inlineStr">
        <is>
          <t xml:space="preserve">CONCLUIDO	</t>
        </is>
      </c>
      <c r="D523" t="n">
        <v>9.4932</v>
      </c>
      <c r="E523" t="n">
        <v>10.53</v>
      </c>
      <c r="F523" t="n">
        <v>8.02</v>
      </c>
      <c r="G523" t="n">
        <v>48.1</v>
      </c>
      <c r="H523" t="n">
        <v>0.85</v>
      </c>
      <c r="I523" t="n">
        <v>10</v>
      </c>
      <c r="J523" t="n">
        <v>150.41</v>
      </c>
      <c r="K523" t="n">
        <v>47.83</v>
      </c>
      <c r="L523" t="n">
        <v>7.25</v>
      </c>
      <c r="M523" t="n">
        <v>8</v>
      </c>
      <c r="N523" t="n">
        <v>25.33</v>
      </c>
      <c r="O523" t="n">
        <v>18784.88</v>
      </c>
      <c r="P523" t="n">
        <v>84.77</v>
      </c>
      <c r="Q523" t="n">
        <v>198.05</v>
      </c>
      <c r="R523" t="n">
        <v>32.46</v>
      </c>
      <c r="S523" t="n">
        <v>21.27</v>
      </c>
      <c r="T523" t="n">
        <v>2866.82</v>
      </c>
      <c r="U523" t="n">
        <v>0.66</v>
      </c>
      <c r="V523" t="n">
        <v>0.76</v>
      </c>
      <c r="W523" t="n">
        <v>0.12</v>
      </c>
      <c r="X523" t="n">
        <v>0.16</v>
      </c>
      <c r="Y523" t="n">
        <v>1</v>
      </c>
      <c r="Z523" t="n">
        <v>10</v>
      </c>
    </row>
    <row r="524">
      <c r="A524" t="n">
        <v>26</v>
      </c>
      <c r="B524" t="n">
        <v>70</v>
      </c>
      <c r="C524" t="inlineStr">
        <is>
          <t xml:space="preserve">CONCLUIDO	</t>
        </is>
      </c>
      <c r="D524" t="n">
        <v>9.467000000000001</v>
      </c>
      <c r="E524" t="n">
        <v>10.56</v>
      </c>
      <c r="F524" t="n">
        <v>8.050000000000001</v>
      </c>
      <c r="G524" t="n">
        <v>48.27</v>
      </c>
      <c r="H524" t="n">
        <v>0.88</v>
      </c>
      <c r="I524" t="n">
        <v>10</v>
      </c>
      <c r="J524" t="n">
        <v>150.76</v>
      </c>
      <c r="K524" t="n">
        <v>47.83</v>
      </c>
      <c r="L524" t="n">
        <v>7.5</v>
      </c>
      <c r="M524" t="n">
        <v>8</v>
      </c>
      <c r="N524" t="n">
        <v>25.43</v>
      </c>
      <c r="O524" t="n">
        <v>18827.77</v>
      </c>
      <c r="P524" t="n">
        <v>84.54000000000001</v>
      </c>
      <c r="Q524" t="n">
        <v>198.05</v>
      </c>
      <c r="R524" t="n">
        <v>33.43</v>
      </c>
      <c r="S524" t="n">
        <v>21.27</v>
      </c>
      <c r="T524" t="n">
        <v>3353.32</v>
      </c>
      <c r="U524" t="n">
        <v>0.64</v>
      </c>
      <c r="V524" t="n">
        <v>0.75</v>
      </c>
      <c r="W524" t="n">
        <v>0.12</v>
      </c>
      <c r="X524" t="n">
        <v>0.19</v>
      </c>
      <c r="Y524" t="n">
        <v>1</v>
      </c>
      <c r="Z524" t="n">
        <v>10</v>
      </c>
    </row>
    <row r="525">
      <c r="A525" t="n">
        <v>27</v>
      </c>
      <c r="B525" t="n">
        <v>70</v>
      </c>
      <c r="C525" t="inlineStr">
        <is>
          <t xml:space="preserve">CONCLUIDO	</t>
        </is>
      </c>
      <c r="D525" t="n">
        <v>9.5215</v>
      </c>
      <c r="E525" t="n">
        <v>10.5</v>
      </c>
      <c r="F525" t="n">
        <v>8.01</v>
      </c>
      <c r="G525" t="n">
        <v>53.43</v>
      </c>
      <c r="H525" t="n">
        <v>0.91</v>
      </c>
      <c r="I525" t="n">
        <v>9</v>
      </c>
      <c r="J525" t="n">
        <v>151.11</v>
      </c>
      <c r="K525" t="n">
        <v>47.83</v>
      </c>
      <c r="L525" t="n">
        <v>7.75</v>
      </c>
      <c r="M525" t="n">
        <v>7</v>
      </c>
      <c r="N525" t="n">
        <v>25.53</v>
      </c>
      <c r="O525" t="n">
        <v>18870.7</v>
      </c>
      <c r="P525" t="n">
        <v>84.05</v>
      </c>
      <c r="Q525" t="n">
        <v>198.05</v>
      </c>
      <c r="R525" t="n">
        <v>32.36</v>
      </c>
      <c r="S525" t="n">
        <v>21.27</v>
      </c>
      <c r="T525" t="n">
        <v>2822.36</v>
      </c>
      <c r="U525" t="n">
        <v>0.66</v>
      </c>
      <c r="V525" t="n">
        <v>0.76</v>
      </c>
      <c r="W525" t="n">
        <v>0.12</v>
      </c>
      <c r="X525" t="n">
        <v>0.16</v>
      </c>
      <c r="Y525" t="n">
        <v>1</v>
      </c>
      <c r="Z525" t="n">
        <v>10</v>
      </c>
    </row>
    <row r="526">
      <c r="A526" t="n">
        <v>28</v>
      </c>
      <c r="B526" t="n">
        <v>70</v>
      </c>
      <c r="C526" t="inlineStr">
        <is>
          <t xml:space="preserve">CONCLUIDO	</t>
        </is>
      </c>
      <c r="D526" t="n">
        <v>9.513199999999999</v>
      </c>
      <c r="E526" t="n">
        <v>10.51</v>
      </c>
      <c r="F526" t="n">
        <v>8.02</v>
      </c>
      <c r="G526" t="n">
        <v>53.49</v>
      </c>
      <c r="H526" t="n">
        <v>0.9399999999999999</v>
      </c>
      <c r="I526" t="n">
        <v>9</v>
      </c>
      <c r="J526" t="n">
        <v>151.46</v>
      </c>
      <c r="K526" t="n">
        <v>47.83</v>
      </c>
      <c r="L526" t="n">
        <v>8</v>
      </c>
      <c r="M526" t="n">
        <v>7</v>
      </c>
      <c r="N526" t="n">
        <v>25.63</v>
      </c>
      <c r="O526" t="n">
        <v>18913.66</v>
      </c>
      <c r="P526" t="n">
        <v>84.15000000000001</v>
      </c>
      <c r="Q526" t="n">
        <v>198.05</v>
      </c>
      <c r="R526" t="n">
        <v>32.61</v>
      </c>
      <c r="S526" t="n">
        <v>21.27</v>
      </c>
      <c r="T526" t="n">
        <v>2945.66</v>
      </c>
      <c r="U526" t="n">
        <v>0.65</v>
      </c>
      <c r="V526" t="n">
        <v>0.76</v>
      </c>
      <c r="W526" t="n">
        <v>0.12</v>
      </c>
      <c r="X526" t="n">
        <v>0.17</v>
      </c>
      <c r="Y526" t="n">
        <v>1</v>
      </c>
      <c r="Z526" t="n">
        <v>10</v>
      </c>
    </row>
    <row r="527">
      <c r="A527" t="n">
        <v>29</v>
      </c>
      <c r="B527" t="n">
        <v>70</v>
      </c>
      <c r="C527" t="inlineStr">
        <is>
          <t xml:space="preserve">CONCLUIDO	</t>
        </is>
      </c>
      <c r="D527" t="n">
        <v>9.516500000000001</v>
      </c>
      <c r="E527" t="n">
        <v>10.51</v>
      </c>
      <c r="F527" t="n">
        <v>8.02</v>
      </c>
      <c r="G527" t="n">
        <v>53.46</v>
      </c>
      <c r="H527" t="n">
        <v>0.96</v>
      </c>
      <c r="I527" t="n">
        <v>9</v>
      </c>
      <c r="J527" t="n">
        <v>151.81</v>
      </c>
      <c r="K527" t="n">
        <v>47.83</v>
      </c>
      <c r="L527" t="n">
        <v>8.25</v>
      </c>
      <c r="M527" t="n">
        <v>7</v>
      </c>
      <c r="N527" t="n">
        <v>25.73</v>
      </c>
      <c r="O527" t="n">
        <v>18956.65</v>
      </c>
      <c r="P527" t="n">
        <v>83.7</v>
      </c>
      <c r="Q527" t="n">
        <v>198.05</v>
      </c>
      <c r="R527" t="n">
        <v>32.48</v>
      </c>
      <c r="S527" t="n">
        <v>21.27</v>
      </c>
      <c r="T527" t="n">
        <v>2883.73</v>
      </c>
      <c r="U527" t="n">
        <v>0.65</v>
      </c>
      <c r="V527" t="n">
        <v>0.76</v>
      </c>
      <c r="W527" t="n">
        <v>0.12</v>
      </c>
      <c r="X527" t="n">
        <v>0.17</v>
      </c>
      <c r="Y527" t="n">
        <v>1</v>
      </c>
      <c r="Z527" t="n">
        <v>10</v>
      </c>
    </row>
    <row r="528">
      <c r="A528" t="n">
        <v>30</v>
      </c>
      <c r="B528" t="n">
        <v>70</v>
      </c>
      <c r="C528" t="inlineStr">
        <is>
          <t xml:space="preserve">CONCLUIDO	</t>
        </is>
      </c>
      <c r="D528" t="n">
        <v>9.5717</v>
      </c>
      <c r="E528" t="n">
        <v>10.45</v>
      </c>
      <c r="F528" t="n">
        <v>7.99</v>
      </c>
      <c r="G528" t="n">
        <v>59.91</v>
      </c>
      <c r="H528" t="n">
        <v>0.99</v>
      </c>
      <c r="I528" t="n">
        <v>8</v>
      </c>
      <c r="J528" t="n">
        <v>152.15</v>
      </c>
      <c r="K528" t="n">
        <v>47.83</v>
      </c>
      <c r="L528" t="n">
        <v>8.5</v>
      </c>
      <c r="M528" t="n">
        <v>6</v>
      </c>
      <c r="N528" t="n">
        <v>25.83</v>
      </c>
      <c r="O528" t="n">
        <v>18999.67</v>
      </c>
      <c r="P528" t="n">
        <v>82.91</v>
      </c>
      <c r="Q528" t="n">
        <v>198.05</v>
      </c>
      <c r="R528" t="n">
        <v>31.42</v>
      </c>
      <c r="S528" t="n">
        <v>21.27</v>
      </c>
      <c r="T528" t="n">
        <v>2355.9</v>
      </c>
      <c r="U528" t="n">
        <v>0.68</v>
      </c>
      <c r="V528" t="n">
        <v>0.76</v>
      </c>
      <c r="W528" t="n">
        <v>0.12</v>
      </c>
      <c r="X528" t="n">
        <v>0.14</v>
      </c>
      <c r="Y528" t="n">
        <v>1</v>
      </c>
      <c r="Z528" t="n">
        <v>10</v>
      </c>
    </row>
    <row r="529">
      <c r="A529" t="n">
        <v>31</v>
      </c>
      <c r="B529" t="n">
        <v>70</v>
      </c>
      <c r="C529" t="inlineStr">
        <is>
          <t xml:space="preserve">CONCLUIDO	</t>
        </is>
      </c>
      <c r="D529" t="n">
        <v>9.598699999999999</v>
      </c>
      <c r="E529" t="n">
        <v>10.42</v>
      </c>
      <c r="F529" t="n">
        <v>7.96</v>
      </c>
      <c r="G529" t="n">
        <v>59.69</v>
      </c>
      <c r="H529" t="n">
        <v>1.02</v>
      </c>
      <c r="I529" t="n">
        <v>8</v>
      </c>
      <c r="J529" t="n">
        <v>152.5</v>
      </c>
      <c r="K529" t="n">
        <v>47.83</v>
      </c>
      <c r="L529" t="n">
        <v>8.75</v>
      </c>
      <c r="M529" t="n">
        <v>6</v>
      </c>
      <c r="N529" t="n">
        <v>25.93</v>
      </c>
      <c r="O529" t="n">
        <v>19042.73</v>
      </c>
      <c r="P529" t="n">
        <v>82.59</v>
      </c>
      <c r="Q529" t="n">
        <v>198.05</v>
      </c>
      <c r="R529" t="n">
        <v>30.54</v>
      </c>
      <c r="S529" t="n">
        <v>21.27</v>
      </c>
      <c r="T529" t="n">
        <v>1915.53</v>
      </c>
      <c r="U529" t="n">
        <v>0.7</v>
      </c>
      <c r="V529" t="n">
        <v>0.76</v>
      </c>
      <c r="W529" t="n">
        <v>0.12</v>
      </c>
      <c r="X529" t="n">
        <v>0.11</v>
      </c>
      <c r="Y529" t="n">
        <v>1</v>
      </c>
      <c r="Z529" t="n">
        <v>10</v>
      </c>
    </row>
    <row r="530">
      <c r="A530" t="n">
        <v>32</v>
      </c>
      <c r="B530" t="n">
        <v>70</v>
      </c>
      <c r="C530" t="inlineStr">
        <is>
          <t xml:space="preserve">CONCLUIDO	</t>
        </is>
      </c>
      <c r="D530" t="n">
        <v>9.557399999999999</v>
      </c>
      <c r="E530" t="n">
        <v>10.46</v>
      </c>
      <c r="F530" t="n">
        <v>8</v>
      </c>
      <c r="G530" t="n">
        <v>60.03</v>
      </c>
      <c r="H530" t="n">
        <v>1.04</v>
      </c>
      <c r="I530" t="n">
        <v>8</v>
      </c>
      <c r="J530" t="n">
        <v>152.85</v>
      </c>
      <c r="K530" t="n">
        <v>47.83</v>
      </c>
      <c r="L530" t="n">
        <v>9</v>
      </c>
      <c r="M530" t="n">
        <v>6</v>
      </c>
      <c r="N530" t="n">
        <v>26.03</v>
      </c>
      <c r="O530" t="n">
        <v>19085.83</v>
      </c>
      <c r="P530" t="n">
        <v>82.98</v>
      </c>
      <c r="Q530" t="n">
        <v>198.05</v>
      </c>
      <c r="R530" t="n">
        <v>32.02</v>
      </c>
      <c r="S530" t="n">
        <v>21.27</v>
      </c>
      <c r="T530" t="n">
        <v>2656.91</v>
      </c>
      <c r="U530" t="n">
        <v>0.66</v>
      </c>
      <c r="V530" t="n">
        <v>0.76</v>
      </c>
      <c r="W530" t="n">
        <v>0.12</v>
      </c>
      <c r="X530" t="n">
        <v>0.15</v>
      </c>
      <c r="Y530" t="n">
        <v>1</v>
      </c>
      <c r="Z530" t="n">
        <v>10</v>
      </c>
    </row>
    <row r="531">
      <c r="A531" t="n">
        <v>33</v>
      </c>
      <c r="B531" t="n">
        <v>70</v>
      </c>
      <c r="C531" t="inlineStr">
        <is>
          <t xml:space="preserve">CONCLUIDO	</t>
        </is>
      </c>
      <c r="D531" t="n">
        <v>9.555199999999999</v>
      </c>
      <c r="E531" t="n">
        <v>10.47</v>
      </c>
      <c r="F531" t="n">
        <v>8.01</v>
      </c>
      <c r="G531" t="n">
        <v>60.05</v>
      </c>
      <c r="H531" t="n">
        <v>1.07</v>
      </c>
      <c r="I531" t="n">
        <v>8</v>
      </c>
      <c r="J531" t="n">
        <v>153.2</v>
      </c>
      <c r="K531" t="n">
        <v>47.83</v>
      </c>
      <c r="L531" t="n">
        <v>9.25</v>
      </c>
      <c r="M531" t="n">
        <v>6</v>
      </c>
      <c r="N531" t="n">
        <v>26.12</v>
      </c>
      <c r="O531" t="n">
        <v>19128.96</v>
      </c>
      <c r="P531" t="n">
        <v>82.87</v>
      </c>
      <c r="Q531" t="n">
        <v>198.05</v>
      </c>
      <c r="R531" t="n">
        <v>32.11</v>
      </c>
      <c r="S531" t="n">
        <v>21.27</v>
      </c>
      <c r="T531" t="n">
        <v>2704.92</v>
      </c>
      <c r="U531" t="n">
        <v>0.66</v>
      </c>
      <c r="V531" t="n">
        <v>0.76</v>
      </c>
      <c r="W531" t="n">
        <v>0.12</v>
      </c>
      <c r="X531" t="n">
        <v>0.15</v>
      </c>
      <c r="Y531" t="n">
        <v>1</v>
      </c>
      <c r="Z531" t="n">
        <v>10</v>
      </c>
    </row>
    <row r="532">
      <c r="A532" t="n">
        <v>34</v>
      </c>
      <c r="B532" t="n">
        <v>70</v>
      </c>
      <c r="C532" t="inlineStr">
        <is>
          <t xml:space="preserve">CONCLUIDO	</t>
        </is>
      </c>
      <c r="D532" t="n">
        <v>9.558199999999999</v>
      </c>
      <c r="E532" t="n">
        <v>10.46</v>
      </c>
      <c r="F532" t="n">
        <v>8</v>
      </c>
      <c r="G532" t="n">
        <v>60.02</v>
      </c>
      <c r="H532" t="n">
        <v>1.1</v>
      </c>
      <c r="I532" t="n">
        <v>8</v>
      </c>
      <c r="J532" t="n">
        <v>153.55</v>
      </c>
      <c r="K532" t="n">
        <v>47.83</v>
      </c>
      <c r="L532" t="n">
        <v>9.5</v>
      </c>
      <c r="M532" t="n">
        <v>6</v>
      </c>
      <c r="N532" t="n">
        <v>26.22</v>
      </c>
      <c r="O532" t="n">
        <v>19172.12</v>
      </c>
      <c r="P532" t="n">
        <v>82.25</v>
      </c>
      <c r="Q532" t="n">
        <v>198.05</v>
      </c>
      <c r="R532" t="n">
        <v>31.93</v>
      </c>
      <c r="S532" t="n">
        <v>21.27</v>
      </c>
      <c r="T532" t="n">
        <v>2610.71</v>
      </c>
      <c r="U532" t="n">
        <v>0.67</v>
      </c>
      <c r="V532" t="n">
        <v>0.76</v>
      </c>
      <c r="W532" t="n">
        <v>0.12</v>
      </c>
      <c r="X532" t="n">
        <v>0.15</v>
      </c>
      <c r="Y532" t="n">
        <v>1</v>
      </c>
      <c r="Z532" t="n">
        <v>10</v>
      </c>
    </row>
    <row r="533">
      <c r="A533" t="n">
        <v>35</v>
      </c>
      <c r="B533" t="n">
        <v>70</v>
      </c>
      <c r="C533" t="inlineStr">
        <is>
          <t xml:space="preserve">CONCLUIDO	</t>
        </is>
      </c>
      <c r="D533" t="n">
        <v>9.616199999999999</v>
      </c>
      <c r="E533" t="n">
        <v>10.4</v>
      </c>
      <c r="F533" t="n">
        <v>7.97</v>
      </c>
      <c r="G533" t="n">
        <v>68.3</v>
      </c>
      <c r="H533" t="n">
        <v>1.12</v>
      </c>
      <c r="I533" t="n">
        <v>7</v>
      </c>
      <c r="J533" t="n">
        <v>153.9</v>
      </c>
      <c r="K533" t="n">
        <v>47.83</v>
      </c>
      <c r="L533" t="n">
        <v>9.75</v>
      </c>
      <c r="M533" t="n">
        <v>5</v>
      </c>
      <c r="N533" t="n">
        <v>26.32</v>
      </c>
      <c r="O533" t="n">
        <v>19215.32</v>
      </c>
      <c r="P533" t="n">
        <v>81.31</v>
      </c>
      <c r="Q533" t="n">
        <v>198.05</v>
      </c>
      <c r="R533" t="n">
        <v>30.79</v>
      </c>
      <c r="S533" t="n">
        <v>21.27</v>
      </c>
      <c r="T533" t="n">
        <v>2046.92</v>
      </c>
      <c r="U533" t="n">
        <v>0.6899999999999999</v>
      </c>
      <c r="V533" t="n">
        <v>0.76</v>
      </c>
      <c r="W533" t="n">
        <v>0.12</v>
      </c>
      <c r="X533" t="n">
        <v>0.12</v>
      </c>
      <c r="Y533" t="n">
        <v>1</v>
      </c>
      <c r="Z533" t="n">
        <v>10</v>
      </c>
    </row>
    <row r="534">
      <c r="A534" t="n">
        <v>36</v>
      </c>
      <c r="B534" t="n">
        <v>70</v>
      </c>
      <c r="C534" t="inlineStr">
        <is>
          <t xml:space="preserve">CONCLUIDO	</t>
        </is>
      </c>
      <c r="D534" t="n">
        <v>9.614100000000001</v>
      </c>
      <c r="E534" t="n">
        <v>10.4</v>
      </c>
      <c r="F534" t="n">
        <v>7.97</v>
      </c>
      <c r="G534" t="n">
        <v>68.31999999999999</v>
      </c>
      <c r="H534" t="n">
        <v>1.15</v>
      </c>
      <c r="I534" t="n">
        <v>7</v>
      </c>
      <c r="J534" t="n">
        <v>154.25</v>
      </c>
      <c r="K534" t="n">
        <v>47.83</v>
      </c>
      <c r="L534" t="n">
        <v>10</v>
      </c>
      <c r="M534" t="n">
        <v>5</v>
      </c>
      <c r="N534" t="n">
        <v>26.43</v>
      </c>
      <c r="O534" t="n">
        <v>19258.55</v>
      </c>
      <c r="P534" t="n">
        <v>81.37</v>
      </c>
      <c r="Q534" t="n">
        <v>198.05</v>
      </c>
      <c r="R534" t="n">
        <v>30.92</v>
      </c>
      <c r="S534" t="n">
        <v>21.27</v>
      </c>
      <c r="T534" t="n">
        <v>2115.2</v>
      </c>
      <c r="U534" t="n">
        <v>0.6899999999999999</v>
      </c>
      <c r="V534" t="n">
        <v>0.76</v>
      </c>
      <c r="W534" t="n">
        <v>0.12</v>
      </c>
      <c r="X534" t="n">
        <v>0.12</v>
      </c>
      <c r="Y534" t="n">
        <v>1</v>
      </c>
      <c r="Z534" t="n">
        <v>10</v>
      </c>
    </row>
    <row r="535">
      <c r="A535" t="n">
        <v>37</v>
      </c>
      <c r="B535" t="n">
        <v>70</v>
      </c>
      <c r="C535" t="inlineStr">
        <is>
          <t xml:space="preserve">CONCLUIDO	</t>
        </is>
      </c>
      <c r="D535" t="n">
        <v>9.6365</v>
      </c>
      <c r="E535" t="n">
        <v>10.38</v>
      </c>
      <c r="F535" t="n">
        <v>7.95</v>
      </c>
      <c r="G535" t="n">
        <v>68.11</v>
      </c>
      <c r="H535" t="n">
        <v>1.17</v>
      </c>
      <c r="I535" t="n">
        <v>7</v>
      </c>
      <c r="J535" t="n">
        <v>154.6</v>
      </c>
      <c r="K535" t="n">
        <v>47.83</v>
      </c>
      <c r="L535" t="n">
        <v>10.25</v>
      </c>
      <c r="M535" t="n">
        <v>5</v>
      </c>
      <c r="N535" t="n">
        <v>26.53</v>
      </c>
      <c r="O535" t="n">
        <v>19301.82</v>
      </c>
      <c r="P535" t="n">
        <v>81.08</v>
      </c>
      <c r="Q535" t="n">
        <v>198.05</v>
      </c>
      <c r="R535" t="n">
        <v>30.14</v>
      </c>
      <c r="S535" t="n">
        <v>21.27</v>
      </c>
      <c r="T535" t="n">
        <v>1725.24</v>
      </c>
      <c r="U535" t="n">
        <v>0.71</v>
      </c>
      <c r="V535" t="n">
        <v>0.76</v>
      </c>
      <c r="W535" t="n">
        <v>0.12</v>
      </c>
      <c r="X535" t="n">
        <v>0.09</v>
      </c>
      <c r="Y535" t="n">
        <v>1</v>
      </c>
      <c r="Z535" t="n">
        <v>10</v>
      </c>
    </row>
    <row r="536">
      <c r="A536" t="n">
        <v>38</v>
      </c>
      <c r="B536" t="n">
        <v>70</v>
      </c>
      <c r="C536" t="inlineStr">
        <is>
          <t xml:space="preserve">CONCLUIDO	</t>
        </is>
      </c>
      <c r="D536" t="n">
        <v>9.5946</v>
      </c>
      <c r="E536" t="n">
        <v>10.42</v>
      </c>
      <c r="F536" t="n">
        <v>7.99</v>
      </c>
      <c r="G536" t="n">
        <v>68.5</v>
      </c>
      <c r="H536" t="n">
        <v>1.2</v>
      </c>
      <c r="I536" t="n">
        <v>7</v>
      </c>
      <c r="J536" t="n">
        <v>154.95</v>
      </c>
      <c r="K536" t="n">
        <v>47.83</v>
      </c>
      <c r="L536" t="n">
        <v>10.5</v>
      </c>
      <c r="M536" t="n">
        <v>5</v>
      </c>
      <c r="N536" t="n">
        <v>26.63</v>
      </c>
      <c r="O536" t="n">
        <v>19345.12</v>
      </c>
      <c r="P536" t="n">
        <v>81.41</v>
      </c>
      <c r="Q536" t="n">
        <v>198.05</v>
      </c>
      <c r="R536" t="n">
        <v>31.65</v>
      </c>
      <c r="S536" t="n">
        <v>21.27</v>
      </c>
      <c r="T536" t="n">
        <v>2479.49</v>
      </c>
      <c r="U536" t="n">
        <v>0.67</v>
      </c>
      <c r="V536" t="n">
        <v>0.76</v>
      </c>
      <c r="W536" t="n">
        <v>0.12</v>
      </c>
      <c r="X536" t="n">
        <v>0.14</v>
      </c>
      <c r="Y536" t="n">
        <v>1</v>
      </c>
      <c r="Z536" t="n">
        <v>10</v>
      </c>
    </row>
    <row r="537">
      <c r="A537" t="n">
        <v>39</v>
      </c>
      <c r="B537" t="n">
        <v>70</v>
      </c>
      <c r="C537" t="inlineStr">
        <is>
          <t xml:space="preserve">CONCLUIDO	</t>
        </is>
      </c>
      <c r="D537" t="n">
        <v>9.6036</v>
      </c>
      <c r="E537" t="n">
        <v>10.41</v>
      </c>
      <c r="F537" t="n">
        <v>7.98</v>
      </c>
      <c r="G537" t="n">
        <v>68.42</v>
      </c>
      <c r="H537" t="n">
        <v>1.23</v>
      </c>
      <c r="I537" t="n">
        <v>7</v>
      </c>
      <c r="J537" t="n">
        <v>155.31</v>
      </c>
      <c r="K537" t="n">
        <v>47.83</v>
      </c>
      <c r="L537" t="n">
        <v>10.75</v>
      </c>
      <c r="M537" t="n">
        <v>5</v>
      </c>
      <c r="N537" t="n">
        <v>26.73</v>
      </c>
      <c r="O537" t="n">
        <v>19388.45</v>
      </c>
      <c r="P537" t="n">
        <v>80.88</v>
      </c>
      <c r="Q537" t="n">
        <v>198.05</v>
      </c>
      <c r="R537" t="n">
        <v>31.36</v>
      </c>
      <c r="S537" t="n">
        <v>21.27</v>
      </c>
      <c r="T537" t="n">
        <v>2335.25</v>
      </c>
      <c r="U537" t="n">
        <v>0.68</v>
      </c>
      <c r="V537" t="n">
        <v>0.76</v>
      </c>
      <c r="W537" t="n">
        <v>0.12</v>
      </c>
      <c r="X537" t="n">
        <v>0.13</v>
      </c>
      <c r="Y537" t="n">
        <v>1</v>
      </c>
      <c r="Z537" t="n">
        <v>10</v>
      </c>
    </row>
    <row r="538">
      <c r="A538" t="n">
        <v>40</v>
      </c>
      <c r="B538" t="n">
        <v>70</v>
      </c>
      <c r="C538" t="inlineStr">
        <is>
          <t xml:space="preserve">CONCLUIDO	</t>
        </is>
      </c>
      <c r="D538" t="n">
        <v>9.6031</v>
      </c>
      <c r="E538" t="n">
        <v>10.41</v>
      </c>
      <c r="F538" t="n">
        <v>7.98</v>
      </c>
      <c r="G538" t="n">
        <v>68.42</v>
      </c>
      <c r="H538" t="n">
        <v>1.25</v>
      </c>
      <c r="I538" t="n">
        <v>7</v>
      </c>
      <c r="J538" t="n">
        <v>155.66</v>
      </c>
      <c r="K538" t="n">
        <v>47.83</v>
      </c>
      <c r="L538" t="n">
        <v>11</v>
      </c>
      <c r="M538" t="n">
        <v>5</v>
      </c>
      <c r="N538" t="n">
        <v>26.83</v>
      </c>
      <c r="O538" t="n">
        <v>19431.82</v>
      </c>
      <c r="P538" t="n">
        <v>80.48999999999999</v>
      </c>
      <c r="Q538" t="n">
        <v>198.09</v>
      </c>
      <c r="R538" t="n">
        <v>31.29</v>
      </c>
      <c r="S538" t="n">
        <v>21.27</v>
      </c>
      <c r="T538" t="n">
        <v>2297.62</v>
      </c>
      <c r="U538" t="n">
        <v>0.68</v>
      </c>
      <c r="V538" t="n">
        <v>0.76</v>
      </c>
      <c r="W538" t="n">
        <v>0.12</v>
      </c>
      <c r="X538" t="n">
        <v>0.13</v>
      </c>
      <c r="Y538" t="n">
        <v>1</v>
      </c>
      <c r="Z538" t="n">
        <v>10</v>
      </c>
    </row>
    <row r="539">
      <c r="A539" t="n">
        <v>41</v>
      </c>
      <c r="B539" t="n">
        <v>70</v>
      </c>
      <c r="C539" t="inlineStr">
        <is>
          <t xml:space="preserve">CONCLUIDO	</t>
        </is>
      </c>
      <c r="D539" t="n">
        <v>9.607900000000001</v>
      </c>
      <c r="E539" t="n">
        <v>10.41</v>
      </c>
      <c r="F539" t="n">
        <v>7.98</v>
      </c>
      <c r="G539" t="n">
        <v>68.38</v>
      </c>
      <c r="H539" t="n">
        <v>1.28</v>
      </c>
      <c r="I539" t="n">
        <v>7</v>
      </c>
      <c r="J539" t="n">
        <v>156.01</v>
      </c>
      <c r="K539" t="n">
        <v>47.83</v>
      </c>
      <c r="L539" t="n">
        <v>11.25</v>
      </c>
      <c r="M539" t="n">
        <v>5</v>
      </c>
      <c r="N539" t="n">
        <v>26.93</v>
      </c>
      <c r="O539" t="n">
        <v>19475.23</v>
      </c>
      <c r="P539" t="n">
        <v>80.02</v>
      </c>
      <c r="Q539" t="n">
        <v>198.06</v>
      </c>
      <c r="R539" t="n">
        <v>31.19</v>
      </c>
      <c r="S539" t="n">
        <v>21.27</v>
      </c>
      <c r="T539" t="n">
        <v>2245.8</v>
      </c>
      <c r="U539" t="n">
        <v>0.68</v>
      </c>
      <c r="V539" t="n">
        <v>0.76</v>
      </c>
      <c r="W539" t="n">
        <v>0.12</v>
      </c>
      <c r="X539" t="n">
        <v>0.12</v>
      </c>
      <c r="Y539" t="n">
        <v>1</v>
      </c>
      <c r="Z539" t="n">
        <v>10</v>
      </c>
    </row>
    <row r="540">
      <c r="A540" t="n">
        <v>42</v>
      </c>
      <c r="B540" t="n">
        <v>70</v>
      </c>
      <c r="C540" t="inlineStr">
        <is>
          <t xml:space="preserve">CONCLUIDO	</t>
        </is>
      </c>
      <c r="D540" t="n">
        <v>9.6624</v>
      </c>
      <c r="E540" t="n">
        <v>10.35</v>
      </c>
      <c r="F540" t="n">
        <v>7.95</v>
      </c>
      <c r="G540" t="n">
        <v>79.48</v>
      </c>
      <c r="H540" t="n">
        <v>1.3</v>
      </c>
      <c r="I540" t="n">
        <v>6</v>
      </c>
      <c r="J540" t="n">
        <v>156.36</v>
      </c>
      <c r="K540" t="n">
        <v>47.83</v>
      </c>
      <c r="L540" t="n">
        <v>11.5</v>
      </c>
      <c r="M540" t="n">
        <v>4</v>
      </c>
      <c r="N540" t="n">
        <v>27.03</v>
      </c>
      <c r="O540" t="n">
        <v>19518.67</v>
      </c>
      <c r="P540" t="n">
        <v>79.16</v>
      </c>
      <c r="Q540" t="n">
        <v>198.05</v>
      </c>
      <c r="R540" t="n">
        <v>30.12</v>
      </c>
      <c r="S540" t="n">
        <v>21.27</v>
      </c>
      <c r="T540" t="n">
        <v>1718.14</v>
      </c>
      <c r="U540" t="n">
        <v>0.71</v>
      </c>
      <c r="V540" t="n">
        <v>0.76</v>
      </c>
      <c r="W540" t="n">
        <v>0.12</v>
      </c>
      <c r="X540" t="n">
        <v>0.1</v>
      </c>
      <c r="Y540" t="n">
        <v>1</v>
      </c>
      <c r="Z540" t="n">
        <v>10</v>
      </c>
    </row>
    <row r="541">
      <c r="A541" t="n">
        <v>43</v>
      </c>
      <c r="B541" t="n">
        <v>70</v>
      </c>
      <c r="C541" t="inlineStr">
        <is>
          <t xml:space="preserve">CONCLUIDO	</t>
        </is>
      </c>
      <c r="D541" t="n">
        <v>9.672000000000001</v>
      </c>
      <c r="E541" t="n">
        <v>10.34</v>
      </c>
      <c r="F541" t="n">
        <v>7.94</v>
      </c>
      <c r="G541" t="n">
        <v>79.38</v>
      </c>
      <c r="H541" t="n">
        <v>1.33</v>
      </c>
      <c r="I541" t="n">
        <v>6</v>
      </c>
      <c r="J541" t="n">
        <v>156.71</v>
      </c>
      <c r="K541" t="n">
        <v>47.83</v>
      </c>
      <c r="L541" t="n">
        <v>11.75</v>
      </c>
      <c r="M541" t="n">
        <v>4</v>
      </c>
      <c r="N541" t="n">
        <v>27.14</v>
      </c>
      <c r="O541" t="n">
        <v>19562.15</v>
      </c>
      <c r="P541" t="n">
        <v>79.11</v>
      </c>
      <c r="Q541" t="n">
        <v>198.05</v>
      </c>
      <c r="R541" t="n">
        <v>29.89</v>
      </c>
      <c r="S541" t="n">
        <v>21.27</v>
      </c>
      <c r="T541" t="n">
        <v>1605.46</v>
      </c>
      <c r="U541" t="n">
        <v>0.71</v>
      </c>
      <c r="V541" t="n">
        <v>0.77</v>
      </c>
      <c r="W541" t="n">
        <v>0.12</v>
      </c>
      <c r="X541" t="n">
        <v>0.08</v>
      </c>
      <c r="Y541" t="n">
        <v>1</v>
      </c>
      <c r="Z541" t="n">
        <v>10</v>
      </c>
    </row>
    <row r="542">
      <c r="A542" t="n">
        <v>44</v>
      </c>
      <c r="B542" t="n">
        <v>70</v>
      </c>
      <c r="C542" t="inlineStr">
        <is>
          <t xml:space="preserve">CONCLUIDO	</t>
        </is>
      </c>
      <c r="D542" t="n">
        <v>9.655099999999999</v>
      </c>
      <c r="E542" t="n">
        <v>10.36</v>
      </c>
      <c r="F542" t="n">
        <v>7.96</v>
      </c>
      <c r="G542" t="n">
        <v>79.56</v>
      </c>
      <c r="H542" t="n">
        <v>1.35</v>
      </c>
      <c r="I542" t="n">
        <v>6</v>
      </c>
      <c r="J542" t="n">
        <v>157.07</v>
      </c>
      <c r="K542" t="n">
        <v>47.83</v>
      </c>
      <c r="L542" t="n">
        <v>12</v>
      </c>
      <c r="M542" t="n">
        <v>4</v>
      </c>
      <c r="N542" t="n">
        <v>27.24</v>
      </c>
      <c r="O542" t="n">
        <v>19605.66</v>
      </c>
      <c r="P542" t="n">
        <v>79.25</v>
      </c>
      <c r="Q542" t="n">
        <v>198.05</v>
      </c>
      <c r="R542" t="n">
        <v>30.49</v>
      </c>
      <c r="S542" t="n">
        <v>21.27</v>
      </c>
      <c r="T542" t="n">
        <v>1902.99</v>
      </c>
      <c r="U542" t="n">
        <v>0.7</v>
      </c>
      <c r="V542" t="n">
        <v>0.76</v>
      </c>
      <c r="W542" t="n">
        <v>0.12</v>
      </c>
      <c r="X542" t="n">
        <v>0.1</v>
      </c>
      <c r="Y542" t="n">
        <v>1</v>
      </c>
      <c r="Z542" t="n">
        <v>10</v>
      </c>
    </row>
    <row r="543">
      <c r="A543" t="n">
        <v>45</v>
      </c>
      <c r="B543" t="n">
        <v>70</v>
      </c>
      <c r="C543" t="inlineStr">
        <is>
          <t xml:space="preserve">CONCLUIDO	</t>
        </is>
      </c>
      <c r="D543" t="n">
        <v>9.649699999999999</v>
      </c>
      <c r="E543" t="n">
        <v>10.36</v>
      </c>
      <c r="F543" t="n">
        <v>7.96</v>
      </c>
      <c r="G543" t="n">
        <v>79.61</v>
      </c>
      <c r="H543" t="n">
        <v>1.38</v>
      </c>
      <c r="I543" t="n">
        <v>6</v>
      </c>
      <c r="J543" t="n">
        <v>157.42</v>
      </c>
      <c r="K543" t="n">
        <v>47.83</v>
      </c>
      <c r="L543" t="n">
        <v>12.25</v>
      </c>
      <c r="M543" t="n">
        <v>4</v>
      </c>
      <c r="N543" t="n">
        <v>27.34</v>
      </c>
      <c r="O543" t="n">
        <v>19649.2</v>
      </c>
      <c r="P543" t="n">
        <v>79.3</v>
      </c>
      <c r="Q543" t="n">
        <v>198.07</v>
      </c>
      <c r="R543" t="n">
        <v>30.72</v>
      </c>
      <c r="S543" t="n">
        <v>21.27</v>
      </c>
      <c r="T543" t="n">
        <v>2015.65</v>
      </c>
      <c r="U543" t="n">
        <v>0.6899999999999999</v>
      </c>
      <c r="V543" t="n">
        <v>0.76</v>
      </c>
      <c r="W543" t="n">
        <v>0.12</v>
      </c>
      <c r="X543" t="n">
        <v>0.11</v>
      </c>
      <c r="Y543" t="n">
        <v>1</v>
      </c>
      <c r="Z543" t="n">
        <v>10</v>
      </c>
    </row>
    <row r="544">
      <c r="A544" t="n">
        <v>46</v>
      </c>
      <c r="B544" t="n">
        <v>70</v>
      </c>
      <c r="C544" t="inlineStr">
        <is>
          <t xml:space="preserve">CONCLUIDO	</t>
        </is>
      </c>
      <c r="D544" t="n">
        <v>9.659800000000001</v>
      </c>
      <c r="E544" t="n">
        <v>10.35</v>
      </c>
      <c r="F544" t="n">
        <v>7.95</v>
      </c>
      <c r="G544" t="n">
        <v>79.51000000000001</v>
      </c>
      <c r="H544" t="n">
        <v>1.4</v>
      </c>
      <c r="I544" t="n">
        <v>6</v>
      </c>
      <c r="J544" t="n">
        <v>157.77</v>
      </c>
      <c r="K544" t="n">
        <v>47.83</v>
      </c>
      <c r="L544" t="n">
        <v>12.5</v>
      </c>
      <c r="M544" t="n">
        <v>4</v>
      </c>
      <c r="N544" t="n">
        <v>27.45</v>
      </c>
      <c r="O544" t="n">
        <v>19692.79</v>
      </c>
      <c r="P544" t="n">
        <v>79.13</v>
      </c>
      <c r="Q544" t="n">
        <v>198.05</v>
      </c>
      <c r="R544" t="n">
        <v>30.29</v>
      </c>
      <c r="S544" t="n">
        <v>21.27</v>
      </c>
      <c r="T544" t="n">
        <v>1803.79</v>
      </c>
      <c r="U544" t="n">
        <v>0.7</v>
      </c>
      <c r="V544" t="n">
        <v>0.76</v>
      </c>
      <c r="W544" t="n">
        <v>0.12</v>
      </c>
      <c r="X544" t="n">
        <v>0.1</v>
      </c>
      <c r="Y544" t="n">
        <v>1</v>
      </c>
      <c r="Z544" t="n">
        <v>10</v>
      </c>
    </row>
    <row r="545">
      <c r="A545" t="n">
        <v>47</v>
      </c>
      <c r="B545" t="n">
        <v>70</v>
      </c>
      <c r="C545" t="inlineStr">
        <is>
          <t xml:space="preserve">CONCLUIDO	</t>
        </is>
      </c>
      <c r="D545" t="n">
        <v>9.649900000000001</v>
      </c>
      <c r="E545" t="n">
        <v>10.36</v>
      </c>
      <c r="F545" t="n">
        <v>7.96</v>
      </c>
      <c r="G545" t="n">
        <v>79.61</v>
      </c>
      <c r="H545" t="n">
        <v>1.43</v>
      </c>
      <c r="I545" t="n">
        <v>6</v>
      </c>
      <c r="J545" t="n">
        <v>158.13</v>
      </c>
      <c r="K545" t="n">
        <v>47.83</v>
      </c>
      <c r="L545" t="n">
        <v>12.75</v>
      </c>
      <c r="M545" t="n">
        <v>4</v>
      </c>
      <c r="N545" t="n">
        <v>27.55</v>
      </c>
      <c r="O545" t="n">
        <v>19736.4</v>
      </c>
      <c r="P545" t="n">
        <v>78.68000000000001</v>
      </c>
      <c r="Q545" t="n">
        <v>198.05</v>
      </c>
      <c r="R545" t="n">
        <v>30.64</v>
      </c>
      <c r="S545" t="n">
        <v>21.27</v>
      </c>
      <c r="T545" t="n">
        <v>1980.43</v>
      </c>
      <c r="U545" t="n">
        <v>0.6899999999999999</v>
      </c>
      <c r="V545" t="n">
        <v>0.76</v>
      </c>
      <c r="W545" t="n">
        <v>0.12</v>
      </c>
      <c r="X545" t="n">
        <v>0.11</v>
      </c>
      <c r="Y545" t="n">
        <v>1</v>
      </c>
      <c r="Z545" t="n">
        <v>10</v>
      </c>
    </row>
    <row r="546">
      <c r="A546" t="n">
        <v>48</v>
      </c>
      <c r="B546" t="n">
        <v>70</v>
      </c>
      <c r="C546" t="inlineStr">
        <is>
          <t xml:space="preserve">CONCLUIDO	</t>
        </is>
      </c>
      <c r="D546" t="n">
        <v>9.6668</v>
      </c>
      <c r="E546" t="n">
        <v>10.34</v>
      </c>
      <c r="F546" t="n">
        <v>7.94</v>
      </c>
      <c r="G546" t="n">
        <v>79.43000000000001</v>
      </c>
      <c r="H546" t="n">
        <v>1.45</v>
      </c>
      <c r="I546" t="n">
        <v>6</v>
      </c>
      <c r="J546" t="n">
        <v>158.48</v>
      </c>
      <c r="K546" t="n">
        <v>47.83</v>
      </c>
      <c r="L546" t="n">
        <v>13</v>
      </c>
      <c r="M546" t="n">
        <v>4</v>
      </c>
      <c r="N546" t="n">
        <v>27.65</v>
      </c>
      <c r="O546" t="n">
        <v>19780.06</v>
      </c>
      <c r="P546" t="n">
        <v>78.18000000000001</v>
      </c>
      <c r="Q546" t="n">
        <v>198.05</v>
      </c>
      <c r="R546" t="n">
        <v>29.93</v>
      </c>
      <c r="S546" t="n">
        <v>21.27</v>
      </c>
      <c r="T546" t="n">
        <v>1625.1</v>
      </c>
      <c r="U546" t="n">
        <v>0.71</v>
      </c>
      <c r="V546" t="n">
        <v>0.76</v>
      </c>
      <c r="W546" t="n">
        <v>0.12</v>
      </c>
      <c r="X546" t="n">
        <v>0.09</v>
      </c>
      <c r="Y546" t="n">
        <v>1</v>
      </c>
      <c r="Z546" t="n">
        <v>10</v>
      </c>
    </row>
    <row r="547">
      <c r="A547" t="n">
        <v>49</v>
      </c>
      <c r="B547" t="n">
        <v>70</v>
      </c>
      <c r="C547" t="inlineStr">
        <is>
          <t xml:space="preserve">CONCLUIDO	</t>
        </is>
      </c>
      <c r="D547" t="n">
        <v>9.660500000000001</v>
      </c>
      <c r="E547" t="n">
        <v>10.35</v>
      </c>
      <c r="F547" t="n">
        <v>7.95</v>
      </c>
      <c r="G547" t="n">
        <v>79.5</v>
      </c>
      <c r="H547" t="n">
        <v>1.48</v>
      </c>
      <c r="I547" t="n">
        <v>6</v>
      </c>
      <c r="J547" t="n">
        <v>158.84</v>
      </c>
      <c r="K547" t="n">
        <v>47.83</v>
      </c>
      <c r="L547" t="n">
        <v>13.25</v>
      </c>
      <c r="M547" t="n">
        <v>4</v>
      </c>
      <c r="N547" t="n">
        <v>27.76</v>
      </c>
      <c r="O547" t="n">
        <v>19823.75</v>
      </c>
      <c r="P547" t="n">
        <v>77.89</v>
      </c>
      <c r="Q547" t="n">
        <v>198.07</v>
      </c>
      <c r="R547" t="n">
        <v>30.34</v>
      </c>
      <c r="S547" t="n">
        <v>21.27</v>
      </c>
      <c r="T547" t="n">
        <v>1830.11</v>
      </c>
      <c r="U547" t="n">
        <v>0.7</v>
      </c>
      <c r="V547" t="n">
        <v>0.76</v>
      </c>
      <c r="W547" t="n">
        <v>0.12</v>
      </c>
      <c r="X547" t="n">
        <v>0.1</v>
      </c>
      <c r="Y547" t="n">
        <v>1</v>
      </c>
      <c r="Z547" t="n">
        <v>10</v>
      </c>
    </row>
    <row r="548">
      <c r="A548" t="n">
        <v>50</v>
      </c>
      <c r="B548" t="n">
        <v>70</v>
      </c>
      <c r="C548" t="inlineStr">
        <is>
          <t xml:space="preserve">CONCLUIDO	</t>
        </is>
      </c>
      <c r="D548" t="n">
        <v>9.649100000000001</v>
      </c>
      <c r="E548" t="n">
        <v>10.36</v>
      </c>
      <c r="F548" t="n">
        <v>7.96</v>
      </c>
      <c r="G548" t="n">
        <v>79.62</v>
      </c>
      <c r="H548" t="n">
        <v>1.5</v>
      </c>
      <c r="I548" t="n">
        <v>6</v>
      </c>
      <c r="J548" t="n">
        <v>159.19</v>
      </c>
      <c r="K548" t="n">
        <v>47.83</v>
      </c>
      <c r="L548" t="n">
        <v>13.5</v>
      </c>
      <c r="M548" t="n">
        <v>4</v>
      </c>
      <c r="N548" t="n">
        <v>27.86</v>
      </c>
      <c r="O548" t="n">
        <v>19867.59</v>
      </c>
      <c r="P548" t="n">
        <v>77.5</v>
      </c>
      <c r="Q548" t="n">
        <v>198.06</v>
      </c>
      <c r="R548" t="n">
        <v>30.66</v>
      </c>
      <c r="S548" t="n">
        <v>21.27</v>
      </c>
      <c r="T548" t="n">
        <v>1987.91</v>
      </c>
      <c r="U548" t="n">
        <v>0.6899999999999999</v>
      </c>
      <c r="V548" t="n">
        <v>0.76</v>
      </c>
      <c r="W548" t="n">
        <v>0.12</v>
      </c>
      <c r="X548" t="n">
        <v>0.11</v>
      </c>
      <c r="Y548" t="n">
        <v>1</v>
      </c>
      <c r="Z548" t="n">
        <v>10</v>
      </c>
    </row>
    <row r="549">
      <c r="A549" t="n">
        <v>51</v>
      </c>
      <c r="B549" t="n">
        <v>70</v>
      </c>
      <c r="C549" t="inlineStr">
        <is>
          <t xml:space="preserve">CONCLUIDO	</t>
        </is>
      </c>
      <c r="D549" t="n">
        <v>9.6957</v>
      </c>
      <c r="E549" t="n">
        <v>10.31</v>
      </c>
      <c r="F549" t="n">
        <v>7.94</v>
      </c>
      <c r="G549" t="n">
        <v>95.29000000000001</v>
      </c>
      <c r="H549" t="n">
        <v>1.53</v>
      </c>
      <c r="I549" t="n">
        <v>5</v>
      </c>
      <c r="J549" t="n">
        <v>159.55</v>
      </c>
      <c r="K549" t="n">
        <v>47.83</v>
      </c>
      <c r="L549" t="n">
        <v>13.75</v>
      </c>
      <c r="M549" t="n">
        <v>3</v>
      </c>
      <c r="N549" t="n">
        <v>27.97</v>
      </c>
      <c r="O549" t="n">
        <v>19911.36</v>
      </c>
      <c r="P549" t="n">
        <v>76.53</v>
      </c>
      <c r="Q549" t="n">
        <v>198.05</v>
      </c>
      <c r="R549" t="n">
        <v>30.03</v>
      </c>
      <c r="S549" t="n">
        <v>21.27</v>
      </c>
      <c r="T549" t="n">
        <v>1676.97</v>
      </c>
      <c r="U549" t="n">
        <v>0.71</v>
      </c>
      <c r="V549" t="n">
        <v>0.76</v>
      </c>
      <c r="W549" t="n">
        <v>0.12</v>
      </c>
      <c r="X549" t="n">
        <v>0.09</v>
      </c>
      <c r="Y549" t="n">
        <v>1</v>
      </c>
      <c r="Z549" t="n">
        <v>10</v>
      </c>
    </row>
    <row r="550">
      <c r="A550" t="n">
        <v>52</v>
      </c>
      <c r="B550" t="n">
        <v>70</v>
      </c>
      <c r="C550" t="inlineStr">
        <is>
          <t xml:space="preserve">CONCLUIDO	</t>
        </is>
      </c>
      <c r="D550" t="n">
        <v>9.710000000000001</v>
      </c>
      <c r="E550" t="n">
        <v>10.3</v>
      </c>
      <c r="F550" t="n">
        <v>7.93</v>
      </c>
      <c r="G550" t="n">
        <v>95.11</v>
      </c>
      <c r="H550" t="n">
        <v>1.55</v>
      </c>
      <c r="I550" t="n">
        <v>5</v>
      </c>
      <c r="J550" t="n">
        <v>159.9</v>
      </c>
      <c r="K550" t="n">
        <v>47.83</v>
      </c>
      <c r="L550" t="n">
        <v>14</v>
      </c>
      <c r="M550" t="n">
        <v>3</v>
      </c>
      <c r="N550" t="n">
        <v>28.07</v>
      </c>
      <c r="O550" t="n">
        <v>19955.16</v>
      </c>
      <c r="P550" t="n">
        <v>76.41</v>
      </c>
      <c r="Q550" t="n">
        <v>198.05</v>
      </c>
      <c r="R550" t="n">
        <v>29.53</v>
      </c>
      <c r="S550" t="n">
        <v>21.27</v>
      </c>
      <c r="T550" t="n">
        <v>1426.93</v>
      </c>
      <c r="U550" t="n">
        <v>0.72</v>
      </c>
      <c r="V550" t="n">
        <v>0.77</v>
      </c>
      <c r="W550" t="n">
        <v>0.12</v>
      </c>
      <c r="X550" t="n">
        <v>0.07000000000000001</v>
      </c>
      <c r="Y550" t="n">
        <v>1</v>
      </c>
      <c r="Z550" t="n">
        <v>10</v>
      </c>
    </row>
    <row r="551">
      <c r="A551" t="n">
        <v>53</v>
      </c>
      <c r="B551" t="n">
        <v>70</v>
      </c>
      <c r="C551" t="inlineStr">
        <is>
          <t xml:space="preserve">CONCLUIDO	</t>
        </is>
      </c>
      <c r="D551" t="n">
        <v>9.7087</v>
      </c>
      <c r="E551" t="n">
        <v>10.3</v>
      </c>
      <c r="F551" t="n">
        <v>7.93</v>
      </c>
      <c r="G551" t="n">
        <v>95.13</v>
      </c>
      <c r="H551" t="n">
        <v>1.58</v>
      </c>
      <c r="I551" t="n">
        <v>5</v>
      </c>
      <c r="J551" t="n">
        <v>160.26</v>
      </c>
      <c r="K551" t="n">
        <v>47.83</v>
      </c>
      <c r="L551" t="n">
        <v>14.25</v>
      </c>
      <c r="M551" t="n">
        <v>3</v>
      </c>
      <c r="N551" t="n">
        <v>28.18</v>
      </c>
      <c r="O551" t="n">
        <v>19998.99</v>
      </c>
      <c r="P551" t="n">
        <v>76.56</v>
      </c>
      <c r="Q551" t="n">
        <v>198.05</v>
      </c>
      <c r="R551" t="n">
        <v>29.48</v>
      </c>
      <c r="S551" t="n">
        <v>21.27</v>
      </c>
      <c r="T551" t="n">
        <v>1403.65</v>
      </c>
      <c r="U551" t="n">
        <v>0.72</v>
      </c>
      <c r="V551" t="n">
        <v>0.77</v>
      </c>
      <c r="W551" t="n">
        <v>0.12</v>
      </c>
      <c r="X551" t="n">
        <v>0.07000000000000001</v>
      </c>
      <c r="Y551" t="n">
        <v>1</v>
      </c>
      <c r="Z551" t="n">
        <v>10</v>
      </c>
    </row>
    <row r="552">
      <c r="A552" t="n">
        <v>54</v>
      </c>
      <c r="B552" t="n">
        <v>70</v>
      </c>
      <c r="C552" t="inlineStr">
        <is>
          <t xml:space="preserve">CONCLUIDO	</t>
        </is>
      </c>
      <c r="D552" t="n">
        <v>9.715</v>
      </c>
      <c r="E552" t="n">
        <v>10.29</v>
      </c>
      <c r="F552" t="n">
        <v>7.92</v>
      </c>
      <c r="G552" t="n">
        <v>95.05</v>
      </c>
      <c r="H552" t="n">
        <v>1.6</v>
      </c>
      <c r="I552" t="n">
        <v>5</v>
      </c>
      <c r="J552" t="n">
        <v>160.61</v>
      </c>
      <c r="K552" t="n">
        <v>47.83</v>
      </c>
      <c r="L552" t="n">
        <v>14.5</v>
      </c>
      <c r="M552" t="n">
        <v>3</v>
      </c>
      <c r="N552" t="n">
        <v>28.28</v>
      </c>
      <c r="O552" t="n">
        <v>20042.86</v>
      </c>
      <c r="P552" t="n">
        <v>76.48999999999999</v>
      </c>
      <c r="Q552" t="n">
        <v>198.05</v>
      </c>
      <c r="R552" t="n">
        <v>29.36</v>
      </c>
      <c r="S552" t="n">
        <v>21.27</v>
      </c>
      <c r="T552" t="n">
        <v>1342.13</v>
      </c>
      <c r="U552" t="n">
        <v>0.72</v>
      </c>
      <c r="V552" t="n">
        <v>0.77</v>
      </c>
      <c r="W552" t="n">
        <v>0.12</v>
      </c>
      <c r="X552" t="n">
        <v>0.07000000000000001</v>
      </c>
      <c r="Y552" t="n">
        <v>1</v>
      </c>
      <c r="Z552" t="n">
        <v>10</v>
      </c>
    </row>
    <row r="553">
      <c r="A553" t="n">
        <v>55</v>
      </c>
      <c r="B553" t="n">
        <v>70</v>
      </c>
      <c r="C553" t="inlineStr">
        <is>
          <t xml:space="preserve">CONCLUIDO	</t>
        </is>
      </c>
      <c r="D553" t="n">
        <v>9.6951</v>
      </c>
      <c r="E553" t="n">
        <v>10.31</v>
      </c>
      <c r="F553" t="n">
        <v>7.94</v>
      </c>
      <c r="G553" t="n">
        <v>95.3</v>
      </c>
      <c r="H553" t="n">
        <v>1.62</v>
      </c>
      <c r="I553" t="n">
        <v>5</v>
      </c>
      <c r="J553" t="n">
        <v>160.97</v>
      </c>
      <c r="K553" t="n">
        <v>47.83</v>
      </c>
      <c r="L553" t="n">
        <v>14.75</v>
      </c>
      <c r="M553" t="n">
        <v>3</v>
      </c>
      <c r="N553" t="n">
        <v>28.39</v>
      </c>
      <c r="O553" t="n">
        <v>20086.77</v>
      </c>
      <c r="P553" t="n">
        <v>76.53</v>
      </c>
      <c r="Q553" t="n">
        <v>198.05</v>
      </c>
      <c r="R553" t="n">
        <v>30.05</v>
      </c>
      <c r="S553" t="n">
        <v>21.27</v>
      </c>
      <c r="T553" t="n">
        <v>1686.35</v>
      </c>
      <c r="U553" t="n">
        <v>0.71</v>
      </c>
      <c r="V553" t="n">
        <v>0.76</v>
      </c>
      <c r="W553" t="n">
        <v>0.12</v>
      </c>
      <c r="X553" t="n">
        <v>0.09</v>
      </c>
      <c r="Y553" t="n">
        <v>1</v>
      </c>
      <c r="Z553" t="n">
        <v>10</v>
      </c>
    </row>
    <row r="554">
      <c r="A554" t="n">
        <v>56</v>
      </c>
      <c r="B554" t="n">
        <v>70</v>
      </c>
      <c r="C554" t="inlineStr">
        <is>
          <t xml:space="preserve">CONCLUIDO	</t>
        </is>
      </c>
      <c r="D554" t="n">
        <v>9.700900000000001</v>
      </c>
      <c r="E554" t="n">
        <v>10.31</v>
      </c>
      <c r="F554" t="n">
        <v>7.94</v>
      </c>
      <c r="G554" t="n">
        <v>95.23</v>
      </c>
      <c r="H554" t="n">
        <v>1.65</v>
      </c>
      <c r="I554" t="n">
        <v>5</v>
      </c>
      <c r="J554" t="n">
        <v>161.32</v>
      </c>
      <c r="K554" t="n">
        <v>47.83</v>
      </c>
      <c r="L554" t="n">
        <v>15</v>
      </c>
      <c r="M554" t="n">
        <v>3</v>
      </c>
      <c r="N554" t="n">
        <v>28.5</v>
      </c>
      <c r="O554" t="n">
        <v>20130.71</v>
      </c>
      <c r="P554" t="n">
        <v>76.44</v>
      </c>
      <c r="Q554" t="n">
        <v>198.05</v>
      </c>
      <c r="R554" t="n">
        <v>29.87</v>
      </c>
      <c r="S554" t="n">
        <v>21.27</v>
      </c>
      <c r="T554" t="n">
        <v>1599.03</v>
      </c>
      <c r="U554" t="n">
        <v>0.71</v>
      </c>
      <c r="V554" t="n">
        <v>0.77</v>
      </c>
      <c r="W554" t="n">
        <v>0.12</v>
      </c>
      <c r="X554" t="n">
        <v>0.08</v>
      </c>
      <c r="Y554" t="n">
        <v>1</v>
      </c>
      <c r="Z554" t="n">
        <v>10</v>
      </c>
    </row>
    <row r="555">
      <c r="A555" t="n">
        <v>57</v>
      </c>
      <c r="B555" t="n">
        <v>70</v>
      </c>
      <c r="C555" t="inlineStr">
        <is>
          <t xml:space="preserve">CONCLUIDO	</t>
        </is>
      </c>
      <c r="D555" t="n">
        <v>9.700100000000001</v>
      </c>
      <c r="E555" t="n">
        <v>10.31</v>
      </c>
      <c r="F555" t="n">
        <v>7.94</v>
      </c>
      <c r="G555" t="n">
        <v>95.23999999999999</v>
      </c>
      <c r="H555" t="n">
        <v>1.67</v>
      </c>
      <c r="I555" t="n">
        <v>5</v>
      </c>
      <c r="J555" t="n">
        <v>161.68</v>
      </c>
      <c r="K555" t="n">
        <v>47.83</v>
      </c>
      <c r="L555" t="n">
        <v>15.25</v>
      </c>
      <c r="M555" t="n">
        <v>3</v>
      </c>
      <c r="N555" t="n">
        <v>28.6</v>
      </c>
      <c r="O555" t="n">
        <v>20174.69</v>
      </c>
      <c r="P555" t="n">
        <v>76.43000000000001</v>
      </c>
      <c r="Q555" t="n">
        <v>198.05</v>
      </c>
      <c r="R555" t="n">
        <v>29.87</v>
      </c>
      <c r="S555" t="n">
        <v>21.27</v>
      </c>
      <c r="T555" t="n">
        <v>1597.29</v>
      </c>
      <c r="U555" t="n">
        <v>0.71</v>
      </c>
      <c r="V555" t="n">
        <v>0.77</v>
      </c>
      <c r="W555" t="n">
        <v>0.12</v>
      </c>
      <c r="X555" t="n">
        <v>0.08</v>
      </c>
      <c r="Y555" t="n">
        <v>1</v>
      </c>
      <c r="Z555" t="n">
        <v>10</v>
      </c>
    </row>
    <row r="556">
      <c r="A556" t="n">
        <v>58</v>
      </c>
      <c r="B556" t="n">
        <v>70</v>
      </c>
      <c r="C556" t="inlineStr">
        <is>
          <t xml:space="preserve">CONCLUIDO	</t>
        </is>
      </c>
      <c r="D556" t="n">
        <v>9.709300000000001</v>
      </c>
      <c r="E556" t="n">
        <v>10.3</v>
      </c>
      <c r="F556" t="n">
        <v>7.93</v>
      </c>
      <c r="G556" t="n">
        <v>95.12</v>
      </c>
      <c r="H556" t="n">
        <v>1.69</v>
      </c>
      <c r="I556" t="n">
        <v>5</v>
      </c>
      <c r="J556" t="n">
        <v>162.04</v>
      </c>
      <c r="K556" t="n">
        <v>47.83</v>
      </c>
      <c r="L556" t="n">
        <v>15.5</v>
      </c>
      <c r="M556" t="n">
        <v>3</v>
      </c>
      <c r="N556" t="n">
        <v>28.71</v>
      </c>
      <c r="O556" t="n">
        <v>20218.71</v>
      </c>
      <c r="P556" t="n">
        <v>76.15000000000001</v>
      </c>
      <c r="Q556" t="n">
        <v>198.05</v>
      </c>
      <c r="R556" t="n">
        <v>29.52</v>
      </c>
      <c r="S556" t="n">
        <v>21.27</v>
      </c>
      <c r="T556" t="n">
        <v>1423.63</v>
      </c>
      <c r="U556" t="n">
        <v>0.72</v>
      </c>
      <c r="V556" t="n">
        <v>0.77</v>
      </c>
      <c r="W556" t="n">
        <v>0.12</v>
      </c>
      <c r="X556" t="n">
        <v>0.07000000000000001</v>
      </c>
      <c r="Y556" t="n">
        <v>1</v>
      </c>
      <c r="Z556" t="n">
        <v>10</v>
      </c>
    </row>
    <row r="557">
      <c r="A557" t="n">
        <v>59</v>
      </c>
      <c r="B557" t="n">
        <v>70</v>
      </c>
      <c r="C557" t="inlineStr">
        <is>
          <t xml:space="preserve">CONCLUIDO	</t>
        </is>
      </c>
      <c r="D557" t="n">
        <v>9.712899999999999</v>
      </c>
      <c r="E557" t="n">
        <v>10.3</v>
      </c>
      <c r="F557" t="n">
        <v>7.92</v>
      </c>
      <c r="G557" t="n">
        <v>95.06999999999999</v>
      </c>
      <c r="H557" t="n">
        <v>1.72</v>
      </c>
      <c r="I557" t="n">
        <v>5</v>
      </c>
      <c r="J557" t="n">
        <v>162.4</v>
      </c>
      <c r="K557" t="n">
        <v>47.83</v>
      </c>
      <c r="L557" t="n">
        <v>15.75</v>
      </c>
      <c r="M557" t="n">
        <v>3</v>
      </c>
      <c r="N557" t="n">
        <v>28.82</v>
      </c>
      <c r="O557" t="n">
        <v>20262.76</v>
      </c>
      <c r="P557" t="n">
        <v>75.83</v>
      </c>
      <c r="Q557" t="n">
        <v>198.05</v>
      </c>
      <c r="R557" t="n">
        <v>29.43</v>
      </c>
      <c r="S557" t="n">
        <v>21.27</v>
      </c>
      <c r="T557" t="n">
        <v>1375.98</v>
      </c>
      <c r="U557" t="n">
        <v>0.72</v>
      </c>
      <c r="V557" t="n">
        <v>0.77</v>
      </c>
      <c r="W557" t="n">
        <v>0.12</v>
      </c>
      <c r="X557" t="n">
        <v>0.07000000000000001</v>
      </c>
      <c r="Y557" t="n">
        <v>1</v>
      </c>
      <c r="Z557" t="n">
        <v>10</v>
      </c>
    </row>
    <row r="558">
      <c r="A558" t="n">
        <v>60</v>
      </c>
      <c r="B558" t="n">
        <v>70</v>
      </c>
      <c r="C558" t="inlineStr">
        <is>
          <t xml:space="preserve">CONCLUIDO	</t>
        </is>
      </c>
      <c r="D558" t="n">
        <v>9.6891</v>
      </c>
      <c r="E558" t="n">
        <v>10.32</v>
      </c>
      <c r="F558" t="n">
        <v>7.95</v>
      </c>
      <c r="G558" t="n">
        <v>95.38</v>
      </c>
      <c r="H558" t="n">
        <v>1.74</v>
      </c>
      <c r="I558" t="n">
        <v>5</v>
      </c>
      <c r="J558" t="n">
        <v>162.75</v>
      </c>
      <c r="K558" t="n">
        <v>47.83</v>
      </c>
      <c r="L558" t="n">
        <v>16</v>
      </c>
      <c r="M558" t="n">
        <v>3</v>
      </c>
      <c r="N558" t="n">
        <v>28.92</v>
      </c>
      <c r="O558" t="n">
        <v>20306.85</v>
      </c>
      <c r="P558" t="n">
        <v>75.51000000000001</v>
      </c>
      <c r="Q558" t="n">
        <v>198.05</v>
      </c>
      <c r="R558" t="n">
        <v>30.28</v>
      </c>
      <c r="S558" t="n">
        <v>21.27</v>
      </c>
      <c r="T558" t="n">
        <v>1804.39</v>
      </c>
      <c r="U558" t="n">
        <v>0.7</v>
      </c>
      <c r="V558" t="n">
        <v>0.76</v>
      </c>
      <c r="W558" t="n">
        <v>0.12</v>
      </c>
      <c r="X558" t="n">
        <v>0.1</v>
      </c>
      <c r="Y558" t="n">
        <v>1</v>
      </c>
      <c r="Z558" t="n">
        <v>10</v>
      </c>
    </row>
    <row r="559">
      <c r="A559" t="n">
        <v>61</v>
      </c>
      <c r="B559" t="n">
        <v>70</v>
      </c>
      <c r="C559" t="inlineStr">
        <is>
          <t xml:space="preserve">CONCLUIDO	</t>
        </is>
      </c>
      <c r="D559" t="n">
        <v>9.698</v>
      </c>
      <c r="E559" t="n">
        <v>10.31</v>
      </c>
      <c r="F559" t="n">
        <v>7.94</v>
      </c>
      <c r="G559" t="n">
        <v>95.26000000000001</v>
      </c>
      <c r="H559" t="n">
        <v>1.77</v>
      </c>
      <c r="I559" t="n">
        <v>5</v>
      </c>
      <c r="J559" t="n">
        <v>163.11</v>
      </c>
      <c r="K559" t="n">
        <v>47.83</v>
      </c>
      <c r="L559" t="n">
        <v>16.25</v>
      </c>
      <c r="M559" t="n">
        <v>3</v>
      </c>
      <c r="N559" t="n">
        <v>29.03</v>
      </c>
      <c r="O559" t="n">
        <v>20350.97</v>
      </c>
      <c r="P559" t="n">
        <v>74.8</v>
      </c>
      <c r="Q559" t="n">
        <v>198.05</v>
      </c>
      <c r="R559" t="n">
        <v>29.95</v>
      </c>
      <c r="S559" t="n">
        <v>21.27</v>
      </c>
      <c r="T559" t="n">
        <v>1638.25</v>
      </c>
      <c r="U559" t="n">
        <v>0.71</v>
      </c>
      <c r="V559" t="n">
        <v>0.76</v>
      </c>
      <c r="W559" t="n">
        <v>0.12</v>
      </c>
      <c r="X559" t="n">
        <v>0.09</v>
      </c>
      <c r="Y559" t="n">
        <v>1</v>
      </c>
      <c r="Z559" t="n">
        <v>10</v>
      </c>
    </row>
    <row r="560">
      <c r="A560" t="n">
        <v>62</v>
      </c>
      <c r="B560" t="n">
        <v>70</v>
      </c>
      <c r="C560" t="inlineStr">
        <is>
          <t xml:space="preserve">CONCLUIDO	</t>
        </is>
      </c>
      <c r="D560" t="n">
        <v>9.696199999999999</v>
      </c>
      <c r="E560" t="n">
        <v>10.31</v>
      </c>
      <c r="F560" t="n">
        <v>7.94</v>
      </c>
      <c r="G560" t="n">
        <v>95.29000000000001</v>
      </c>
      <c r="H560" t="n">
        <v>1.79</v>
      </c>
      <c r="I560" t="n">
        <v>5</v>
      </c>
      <c r="J560" t="n">
        <v>163.47</v>
      </c>
      <c r="K560" t="n">
        <v>47.83</v>
      </c>
      <c r="L560" t="n">
        <v>16.5</v>
      </c>
      <c r="M560" t="n">
        <v>3</v>
      </c>
      <c r="N560" t="n">
        <v>29.14</v>
      </c>
      <c r="O560" t="n">
        <v>20395.14</v>
      </c>
      <c r="P560" t="n">
        <v>74.58</v>
      </c>
      <c r="Q560" t="n">
        <v>198.05</v>
      </c>
      <c r="R560" t="n">
        <v>30.01</v>
      </c>
      <c r="S560" t="n">
        <v>21.27</v>
      </c>
      <c r="T560" t="n">
        <v>1668.77</v>
      </c>
      <c r="U560" t="n">
        <v>0.71</v>
      </c>
      <c r="V560" t="n">
        <v>0.76</v>
      </c>
      <c r="W560" t="n">
        <v>0.12</v>
      </c>
      <c r="X560" t="n">
        <v>0.09</v>
      </c>
      <c r="Y560" t="n">
        <v>1</v>
      </c>
      <c r="Z560" t="n">
        <v>10</v>
      </c>
    </row>
    <row r="561">
      <c r="A561" t="n">
        <v>63</v>
      </c>
      <c r="B561" t="n">
        <v>70</v>
      </c>
      <c r="C561" t="inlineStr">
        <is>
          <t xml:space="preserve">CONCLUIDO	</t>
        </is>
      </c>
      <c r="D561" t="n">
        <v>9.7066</v>
      </c>
      <c r="E561" t="n">
        <v>10.3</v>
      </c>
      <c r="F561" t="n">
        <v>7.93</v>
      </c>
      <c r="G561" t="n">
        <v>95.15000000000001</v>
      </c>
      <c r="H561" t="n">
        <v>1.81</v>
      </c>
      <c r="I561" t="n">
        <v>5</v>
      </c>
      <c r="J561" t="n">
        <v>163.83</v>
      </c>
      <c r="K561" t="n">
        <v>47.83</v>
      </c>
      <c r="L561" t="n">
        <v>16.75</v>
      </c>
      <c r="M561" t="n">
        <v>3</v>
      </c>
      <c r="N561" t="n">
        <v>29.25</v>
      </c>
      <c r="O561" t="n">
        <v>20439.33</v>
      </c>
      <c r="P561" t="n">
        <v>73.72</v>
      </c>
      <c r="Q561" t="n">
        <v>198.05</v>
      </c>
      <c r="R561" t="n">
        <v>29.63</v>
      </c>
      <c r="S561" t="n">
        <v>21.27</v>
      </c>
      <c r="T561" t="n">
        <v>1480.12</v>
      </c>
      <c r="U561" t="n">
        <v>0.72</v>
      </c>
      <c r="V561" t="n">
        <v>0.77</v>
      </c>
      <c r="W561" t="n">
        <v>0.12</v>
      </c>
      <c r="X561" t="n">
        <v>0.08</v>
      </c>
      <c r="Y561" t="n">
        <v>1</v>
      </c>
      <c r="Z561" t="n">
        <v>10</v>
      </c>
    </row>
    <row r="562">
      <c r="A562" t="n">
        <v>64</v>
      </c>
      <c r="B562" t="n">
        <v>70</v>
      </c>
      <c r="C562" t="inlineStr">
        <is>
          <t xml:space="preserve">CONCLUIDO	</t>
        </is>
      </c>
      <c r="D562" t="n">
        <v>9.701700000000001</v>
      </c>
      <c r="E562" t="n">
        <v>10.31</v>
      </c>
      <c r="F562" t="n">
        <v>7.93</v>
      </c>
      <c r="G562" t="n">
        <v>95.22</v>
      </c>
      <c r="H562" t="n">
        <v>1.83</v>
      </c>
      <c r="I562" t="n">
        <v>5</v>
      </c>
      <c r="J562" t="n">
        <v>164.19</v>
      </c>
      <c r="K562" t="n">
        <v>47.83</v>
      </c>
      <c r="L562" t="n">
        <v>17</v>
      </c>
      <c r="M562" t="n">
        <v>3</v>
      </c>
      <c r="N562" t="n">
        <v>29.36</v>
      </c>
      <c r="O562" t="n">
        <v>20483.57</v>
      </c>
      <c r="P562" t="n">
        <v>73.18000000000001</v>
      </c>
      <c r="Q562" t="n">
        <v>198.05</v>
      </c>
      <c r="R562" t="n">
        <v>29.82</v>
      </c>
      <c r="S562" t="n">
        <v>21.27</v>
      </c>
      <c r="T562" t="n">
        <v>1572.57</v>
      </c>
      <c r="U562" t="n">
        <v>0.71</v>
      </c>
      <c r="V562" t="n">
        <v>0.77</v>
      </c>
      <c r="W562" t="n">
        <v>0.12</v>
      </c>
      <c r="X562" t="n">
        <v>0.08</v>
      </c>
      <c r="Y562" t="n">
        <v>1</v>
      </c>
      <c r="Z562" t="n">
        <v>10</v>
      </c>
    </row>
    <row r="563">
      <c r="A563" t="n">
        <v>65</v>
      </c>
      <c r="B563" t="n">
        <v>70</v>
      </c>
      <c r="C563" t="inlineStr">
        <is>
          <t xml:space="preserve">CONCLUIDO	</t>
        </is>
      </c>
      <c r="D563" t="n">
        <v>9.6858</v>
      </c>
      <c r="E563" t="n">
        <v>10.32</v>
      </c>
      <c r="F563" t="n">
        <v>7.95</v>
      </c>
      <c r="G563" t="n">
        <v>95.42</v>
      </c>
      <c r="H563" t="n">
        <v>1.86</v>
      </c>
      <c r="I563" t="n">
        <v>5</v>
      </c>
      <c r="J563" t="n">
        <v>164.54</v>
      </c>
      <c r="K563" t="n">
        <v>47.83</v>
      </c>
      <c r="L563" t="n">
        <v>17.25</v>
      </c>
      <c r="M563" t="n">
        <v>2</v>
      </c>
      <c r="N563" t="n">
        <v>29.47</v>
      </c>
      <c r="O563" t="n">
        <v>20527.85</v>
      </c>
      <c r="P563" t="n">
        <v>72.73</v>
      </c>
      <c r="Q563" t="n">
        <v>198.07</v>
      </c>
      <c r="R563" t="n">
        <v>30.36</v>
      </c>
      <c r="S563" t="n">
        <v>21.27</v>
      </c>
      <c r="T563" t="n">
        <v>1845.47</v>
      </c>
      <c r="U563" t="n">
        <v>0.7</v>
      </c>
      <c r="V563" t="n">
        <v>0.76</v>
      </c>
      <c r="W563" t="n">
        <v>0.12</v>
      </c>
      <c r="X563" t="n">
        <v>0.1</v>
      </c>
      <c r="Y563" t="n">
        <v>1</v>
      </c>
      <c r="Z563" t="n">
        <v>10</v>
      </c>
    </row>
    <row r="564">
      <c r="A564" t="n">
        <v>66</v>
      </c>
      <c r="B564" t="n">
        <v>70</v>
      </c>
      <c r="C564" t="inlineStr">
        <is>
          <t xml:space="preserve">CONCLUIDO	</t>
        </is>
      </c>
      <c r="D564" t="n">
        <v>9.750299999999999</v>
      </c>
      <c r="E564" t="n">
        <v>10.26</v>
      </c>
      <c r="F564" t="n">
        <v>7.91</v>
      </c>
      <c r="G564" t="n">
        <v>118.68</v>
      </c>
      <c r="H564" t="n">
        <v>1.88</v>
      </c>
      <c r="I564" t="n">
        <v>4</v>
      </c>
      <c r="J564" t="n">
        <v>164.9</v>
      </c>
      <c r="K564" t="n">
        <v>47.83</v>
      </c>
      <c r="L564" t="n">
        <v>17.5</v>
      </c>
      <c r="M564" t="n">
        <v>1</v>
      </c>
      <c r="N564" t="n">
        <v>29.58</v>
      </c>
      <c r="O564" t="n">
        <v>20572.16</v>
      </c>
      <c r="P564" t="n">
        <v>72.33</v>
      </c>
      <c r="Q564" t="n">
        <v>198.05</v>
      </c>
      <c r="R564" t="n">
        <v>29.04</v>
      </c>
      <c r="S564" t="n">
        <v>21.27</v>
      </c>
      <c r="T564" t="n">
        <v>1189.9</v>
      </c>
      <c r="U564" t="n">
        <v>0.73</v>
      </c>
      <c r="V564" t="n">
        <v>0.77</v>
      </c>
      <c r="W564" t="n">
        <v>0.12</v>
      </c>
      <c r="X564" t="n">
        <v>0.06</v>
      </c>
      <c r="Y564" t="n">
        <v>1</v>
      </c>
      <c r="Z564" t="n">
        <v>10</v>
      </c>
    </row>
    <row r="565">
      <c r="A565" t="n">
        <v>67</v>
      </c>
      <c r="B565" t="n">
        <v>70</v>
      </c>
      <c r="C565" t="inlineStr">
        <is>
          <t xml:space="preserve">CONCLUIDO	</t>
        </is>
      </c>
      <c r="D565" t="n">
        <v>9.7492</v>
      </c>
      <c r="E565" t="n">
        <v>10.26</v>
      </c>
      <c r="F565" t="n">
        <v>7.91</v>
      </c>
      <c r="G565" t="n">
        <v>118.7</v>
      </c>
      <c r="H565" t="n">
        <v>1.9</v>
      </c>
      <c r="I565" t="n">
        <v>4</v>
      </c>
      <c r="J565" t="n">
        <v>165.26</v>
      </c>
      <c r="K565" t="n">
        <v>47.83</v>
      </c>
      <c r="L565" t="n">
        <v>17.75</v>
      </c>
      <c r="M565" t="n">
        <v>0</v>
      </c>
      <c r="N565" t="n">
        <v>29.69</v>
      </c>
      <c r="O565" t="n">
        <v>20616.5</v>
      </c>
      <c r="P565" t="n">
        <v>72.55</v>
      </c>
      <c r="Q565" t="n">
        <v>198.07</v>
      </c>
      <c r="R565" t="n">
        <v>29.02</v>
      </c>
      <c r="S565" t="n">
        <v>21.27</v>
      </c>
      <c r="T565" t="n">
        <v>1176.9</v>
      </c>
      <c r="U565" t="n">
        <v>0.73</v>
      </c>
      <c r="V565" t="n">
        <v>0.77</v>
      </c>
      <c r="W565" t="n">
        <v>0.12</v>
      </c>
      <c r="X565" t="n">
        <v>0.06</v>
      </c>
      <c r="Y565" t="n">
        <v>1</v>
      </c>
      <c r="Z565" t="n">
        <v>10</v>
      </c>
    </row>
    <row r="566">
      <c r="A566" t="n">
        <v>0</v>
      </c>
      <c r="B566" t="n">
        <v>90</v>
      </c>
      <c r="C566" t="inlineStr">
        <is>
          <t xml:space="preserve">CONCLUIDO	</t>
        </is>
      </c>
      <c r="D566" t="n">
        <v>6.4891</v>
      </c>
      <c r="E566" t="n">
        <v>15.41</v>
      </c>
      <c r="F566" t="n">
        <v>9.720000000000001</v>
      </c>
      <c r="G566" t="n">
        <v>6.34</v>
      </c>
      <c r="H566" t="n">
        <v>0.1</v>
      </c>
      <c r="I566" t="n">
        <v>92</v>
      </c>
      <c r="J566" t="n">
        <v>176.73</v>
      </c>
      <c r="K566" t="n">
        <v>52.44</v>
      </c>
      <c r="L566" t="n">
        <v>1</v>
      </c>
      <c r="M566" t="n">
        <v>90</v>
      </c>
      <c r="N566" t="n">
        <v>33.29</v>
      </c>
      <c r="O566" t="n">
        <v>22031.19</v>
      </c>
      <c r="P566" t="n">
        <v>126.69</v>
      </c>
      <c r="Q566" t="n">
        <v>198.1</v>
      </c>
      <c r="R566" t="n">
        <v>85.31999999999999</v>
      </c>
      <c r="S566" t="n">
        <v>21.27</v>
      </c>
      <c r="T566" t="n">
        <v>28889.63</v>
      </c>
      <c r="U566" t="n">
        <v>0.25</v>
      </c>
      <c r="V566" t="n">
        <v>0.62</v>
      </c>
      <c r="W566" t="n">
        <v>0.26</v>
      </c>
      <c r="X566" t="n">
        <v>1.86</v>
      </c>
      <c r="Y566" t="n">
        <v>1</v>
      </c>
      <c r="Z566" t="n">
        <v>10</v>
      </c>
    </row>
    <row r="567">
      <c r="A567" t="n">
        <v>1</v>
      </c>
      <c r="B567" t="n">
        <v>90</v>
      </c>
      <c r="C567" t="inlineStr">
        <is>
          <t xml:space="preserve">CONCLUIDO	</t>
        </is>
      </c>
      <c r="D567" t="n">
        <v>7.0705</v>
      </c>
      <c r="E567" t="n">
        <v>14.14</v>
      </c>
      <c r="F567" t="n">
        <v>9.23</v>
      </c>
      <c r="G567" t="n">
        <v>7.91</v>
      </c>
      <c r="H567" t="n">
        <v>0.13</v>
      </c>
      <c r="I567" t="n">
        <v>70</v>
      </c>
      <c r="J567" t="n">
        <v>177.1</v>
      </c>
      <c r="K567" t="n">
        <v>52.44</v>
      </c>
      <c r="L567" t="n">
        <v>1.25</v>
      </c>
      <c r="M567" t="n">
        <v>68</v>
      </c>
      <c r="N567" t="n">
        <v>33.41</v>
      </c>
      <c r="O567" t="n">
        <v>22076.81</v>
      </c>
      <c r="P567" t="n">
        <v>120.11</v>
      </c>
      <c r="Q567" t="n">
        <v>198.09</v>
      </c>
      <c r="R567" t="n">
        <v>70.27</v>
      </c>
      <c r="S567" t="n">
        <v>21.27</v>
      </c>
      <c r="T567" t="n">
        <v>21474.57</v>
      </c>
      <c r="U567" t="n">
        <v>0.3</v>
      </c>
      <c r="V567" t="n">
        <v>0.66</v>
      </c>
      <c r="W567" t="n">
        <v>0.22</v>
      </c>
      <c r="X567" t="n">
        <v>1.38</v>
      </c>
      <c r="Y567" t="n">
        <v>1</v>
      </c>
      <c r="Z567" t="n">
        <v>10</v>
      </c>
    </row>
    <row r="568">
      <c r="A568" t="n">
        <v>2</v>
      </c>
      <c r="B568" t="n">
        <v>90</v>
      </c>
      <c r="C568" t="inlineStr">
        <is>
          <t xml:space="preserve">CONCLUIDO	</t>
        </is>
      </c>
      <c r="D568" t="n">
        <v>7.446</v>
      </c>
      <c r="E568" t="n">
        <v>13.43</v>
      </c>
      <c r="F568" t="n">
        <v>8.98</v>
      </c>
      <c r="G568" t="n">
        <v>9.460000000000001</v>
      </c>
      <c r="H568" t="n">
        <v>0.15</v>
      </c>
      <c r="I568" t="n">
        <v>57</v>
      </c>
      <c r="J568" t="n">
        <v>177.47</v>
      </c>
      <c r="K568" t="n">
        <v>52.44</v>
      </c>
      <c r="L568" t="n">
        <v>1.5</v>
      </c>
      <c r="M568" t="n">
        <v>55</v>
      </c>
      <c r="N568" t="n">
        <v>33.53</v>
      </c>
      <c r="O568" t="n">
        <v>22122.46</v>
      </c>
      <c r="P568" t="n">
        <v>116.65</v>
      </c>
      <c r="Q568" t="n">
        <v>198.06</v>
      </c>
      <c r="R568" t="n">
        <v>62.39</v>
      </c>
      <c r="S568" t="n">
        <v>21.27</v>
      </c>
      <c r="T568" t="n">
        <v>17600.29</v>
      </c>
      <c r="U568" t="n">
        <v>0.34</v>
      </c>
      <c r="V568" t="n">
        <v>0.68</v>
      </c>
      <c r="W568" t="n">
        <v>0.2</v>
      </c>
      <c r="X568" t="n">
        <v>1.13</v>
      </c>
      <c r="Y568" t="n">
        <v>1</v>
      </c>
      <c r="Z568" t="n">
        <v>10</v>
      </c>
    </row>
    <row r="569">
      <c r="A569" t="n">
        <v>3</v>
      </c>
      <c r="B569" t="n">
        <v>90</v>
      </c>
      <c r="C569" t="inlineStr">
        <is>
          <t xml:space="preserve">CONCLUIDO	</t>
        </is>
      </c>
      <c r="D569" t="n">
        <v>7.7403</v>
      </c>
      <c r="E569" t="n">
        <v>12.92</v>
      </c>
      <c r="F569" t="n">
        <v>8.789999999999999</v>
      </c>
      <c r="G569" t="n">
        <v>10.99</v>
      </c>
      <c r="H569" t="n">
        <v>0.17</v>
      </c>
      <c r="I569" t="n">
        <v>48</v>
      </c>
      <c r="J569" t="n">
        <v>177.84</v>
      </c>
      <c r="K569" t="n">
        <v>52.44</v>
      </c>
      <c r="L569" t="n">
        <v>1.75</v>
      </c>
      <c r="M569" t="n">
        <v>46</v>
      </c>
      <c r="N569" t="n">
        <v>33.65</v>
      </c>
      <c r="O569" t="n">
        <v>22168.15</v>
      </c>
      <c r="P569" t="n">
        <v>113.99</v>
      </c>
      <c r="Q569" t="n">
        <v>198.13</v>
      </c>
      <c r="R569" t="n">
        <v>56.58</v>
      </c>
      <c r="S569" t="n">
        <v>21.27</v>
      </c>
      <c r="T569" t="n">
        <v>14737.63</v>
      </c>
      <c r="U569" t="n">
        <v>0.38</v>
      </c>
      <c r="V569" t="n">
        <v>0.6899999999999999</v>
      </c>
      <c r="W569" t="n">
        <v>0.18</v>
      </c>
      <c r="X569" t="n">
        <v>0.9399999999999999</v>
      </c>
      <c r="Y569" t="n">
        <v>1</v>
      </c>
      <c r="Z569" t="n">
        <v>10</v>
      </c>
    </row>
    <row r="570">
      <c r="A570" t="n">
        <v>4</v>
      </c>
      <c r="B570" t="n">
        <v>90</v>
      </c>
      <c r="C570" t="inlineStr">
        <is>
          <t xml:space="preserve">CONCLUIDO	</t>
        </is>
      </c>
      <c r="D570" t="n">
        <v>7.9911</v>
      </c>
      <c r="E570" t="n">
        <v>12.51</v>
      </c>
      <c r="F570" t="n">
        <v>8.640000000000001</v>
      </c>
      <c r="G570" t="n">
        <v>12.64</v>
      </c>
      <c r="H570" t="n">
        <v>0.2</v>
      </c>
      <c r="I570" t="n">
        <v>41</v>
      </c>
      <c r="J570" t="n">
        <v>178.21</v>
      </c>
      <c r="K570" t="n">
        <v>52.44</v>
      </c>
      <c r="L570" t="n">
        <v>2</v>
      </c>
      <c r="M570" t="n">
        <v>39</v>
      </c>
      <c r="N570" t="n">
        <v>33.77</v>
      </c>
      <c r="O570" t="n">
        <v>22213.89</v>
      </c>
      <c r="P570" t="n">
        <v>111.71</v>
      </c>
      <c r="Q570" t="n">
        <v>198.05</v>
      </c>
      <c r="R570" t="n">
        <v>51.52</v>
      </c>
      <c r="S570" t="n">
        <v>21.27</v>
      </c>
      <c r="T570" t="n">
        <v>12241.4</v>
      </c>
      <c r="U570" t="n">
        <v>0.41</v>
      </c>
      <c r="V570" t="n">
        <v>0.7</v>
      </c>
      <c r="W570" t="n">
        <v>0.17</v>
      </c>
      <c r="X570" t="n">
        <v>0.78</v>
      </c>
      <c r="Y570" t="n">
        <v>1</v>
      </c>
      <c r="Z570" t="n">
        <v>10</v>
      </c>
    </row>
    <row r="571">
      <c r="A571" t="n">
        <v>5</v>
      </c>
      <c r="B571" t="n">
        <v>90</v>
      </c>
      <c r="C571" t="inlineStr">
        <is>
          <t xml:space="preserve">CONCLUIDO	</t>
        </is>
      </c>
      <c r="D571" t="n">
        <v>8.244999999999999</v>
      </c>
      <c r="E571" t="n">
        <v>12.13</v>
      </c>
      <c r="F571" t="n">
        <v>8.43</v>
      </c>
      <c r="G571" t="n">
        <v>14.05</v>
      </c>
      <c r="H571" t="n">
        <v>0.22</v>
      </c>
      <c r="I571" t="n">
        <v>36</v>
      </c>
      <c r="J571" t="n">
        <v>178.59</v>
      </c>
      <c r="K571" t="n">
        <v>52.44</v>
      </c>
      <c r="L571" t="n">
        <v>2.25</v>
      </c>
      <c r="M571" t="n">
        <v>34</v>
      </c>
      <c r="N571" t="n">
        <v>33.89</v>
      </c>
      <c r="O571" t="n">
        <v>22259.66</v>
      </c>
      <c r="P571" t="n">
        <v>108.83</v>
      </c>
      <c r="Q571" t="n">
        <v>198.07</v>
      </c>
      <c r="R571" t="n">
        <v>44.87</v>
      </c>
      <c r="S571" t="n">
        <v>21.27</v>
      </c>
      <c r="T571" t="n">
        <v>8940.5</v>
      </c>
      <c r="U571" t="n">
        <v>0.47</v>
      </c>
      <c r="V571" t="n">
        <v>0.72</v>
      </c>
      <c r="W571" t="n">
        <v>0.16</v>
      </c>
      <c r="X571" t="n">
        <v>0.57</v>
      </c>
      <c r="Y571" t="n">
        <v>1</v>
      </c>
      <c r="Z571" t="n">
        <v>10</v>
      </c>
    </row>
    <row r="572">
      <c r="A572" t="n">
        <v>6</v>
      </c>
      <c r="B572" t="n">
        <v>90</v>
      </c>
      <c r="C572" t="inlineStr">
        <is>
          <t xml:space="preserve">CONCLUIDO	</t>
        </is>
      </c>
      <c r="D572" t="n">
        <v>8.224600000000001</v>
      </c>
      <c r="E572" t="n">
        <v>12.16</v>
      </c>
      <c r="F572" t="n">
        <v>8.56</v>
      </c>
      <c r="G572" t="n">
        <v>15.57</v>
      </c>
      <c r="H572" t="n">
        <v>0.25</v>
      </c>
      <c r="I572" t="n">
        <v>33</v>
      </c>
      <c r="J572" t="n">
        <v>178.96</v>
      </c>
      <c r="K572" t="n">
        <v>52.44</v>
      </c>
      <c r="L572" t="n">
        <v>2.5</v>
      </c>
      <c r="M572" t="n">
        <v>31</v>
      </c>
      <c r="N572" t="n">
        <v>34.02</v>
      </c>
      <c r="O572" t="n">
        <v>22305.48</v>
      </c>
      <c r="P572" t="n">
        <v>110.51</v>
      </c>
      <c r="Q572" t="n">
        <v>198.08</v>
      </c>
      <c r="R572" t="n">
        <v>49.45</v>
      </c>
      <c r="S572" t="n">
        <v>21.27</v>
      </c>
      <c r="T572" t="n">
        <v>11250.26</v>
      </c>
      <c r="U572" t="n">
        <v>0.43</v>
      </c>
      <c r="V572" t="n">
        <v>0.71</v>
      </c>
      <c r="W572" t="n">
        <v>0.17</v>
      </c>
      <c r="X572" t="n">
        <v>0.71</v>
      </c>
      <c r="Y572" t="n">
        <v>1</v>
      </c>
      <c r="Z572" t="n">
        <v>10</v>
      </c>
    </row>
    <row r="573">
      <c r="A573" t="n">
        <v>7</v>
      </c>
      <c r="B573" t="n">
        <v>90</v>
      </c>
      <c r="C573" t="inlineStr">
        <is>
          <t xml:space="preserve">CONCLUIDO	</t>
        </is>
      </c>
      <c r="D573" t="n">
        <v>8.3764</v>
      </c>
      <c r="E573" t="n">
        <v>11.94</v>
      </c>
      <c r="F573" t="n">
        <v>8.449999999999999</v>
      </c>
      <c r="G573" t="n">
        <v>16.9</v>
      </c>
      <c r="H573" t="n">
        <v>0.27</v>
      </c>
      <c r="I573" t="n">
        <v>30</v>
      </c>
      <c r="J573" t="n">
        <v>179.33</v>
      </c>
      <c r="K573" t="n">
        <v>52.44</v>
      </c>
      <c r="L573" t="n">
        <v>2.75</v>
      </c>
      <c r="M573" t="n">
        <v>28</v>
      </c>
      <c r="N573" t="n">
        <v>34.14</v>
      </c>
      <c r="O573" t="n">
        <v>22351.34</v>
      </c>
      <c r="P573" t="n">
        <v>108.79</v>
      </c>
      <c r="Q573" t="n">
        <v>198.06</v>
      </c>
      <c r="R573" t="n">
        <v>46.01</v>
      </c>
      <c r="S573" t="n">
        <v>21.27</v>
      </c>
      <c r="T573" t="n">
        <v>9543.49</v>
      </c>
      <c r="U573" t="n">
        <v>0.46</v>
      </c>
      <c r="V573" t="n">
        <v>0.72</v>
      </c>
      <c r="W573" t="n">
        <v>0.15</v>
      </c>
      <c r="X573" t="n">
        <v>0.6</v>
      </c>
      <c r="Y573" t="n">
        <v>1</v>
      </c>
      <c r="Z573" t="n">
        <v>10</v>
      </c>
    </row>
    <row r="574">
      <c r="A574" t="n">
        <v>8</v>
      </c>
      <c r="B574" t="n">
        <v>90</v>
      </c>
      <c r="C574" t="inlineStr">
        <is>
          <t xml:space="preserve">CONCLUIDO	</t>
        </is>
      </c>
      <c r="D574" t="n">
        <v>8.5032</v>
      </c>
      <c r="E574" t="n">
        <v>11.76</v>
      </c>
      <c r="F574" t="n">
        <v>8.380000000000001</v>
      </c>
      <c r="G574" t="n">
        <v>18.62</v>
      </c>
      <c r="H574" t="n">
        <v>0.3</v>
      </c>
      <c r="I574" t="n">
        <v>27</v>
      </c>
      <c r="J574" t="n">
        <v>179.7</v>
      </c>
      <c r="K574" t="n">
        <v>52.44</v>
      </c>
      <c r="L574" t="n">
        <v>3</v>
      </c>
      <c r="M574" t="n">
        <v>25</v>
      </c>
      <c r="N574" t="n">
        <v>34.26</v>
      </c>
      <c r="O574" t="n">
        <v>22397.24</v>
      </c>
      <c r="P574" t="n">
        <v>107.79</v>
      </c>
      <c r="Q574" t="n">
        <v>198.05</v>
      </c>
      <c r="R574" t="n">
        <v>43.72</v>
      </c>
      <c r="S574" t="n">
        <v>21.27</v>
      </c>
      <c r="T574" t="n">
        <v>8414.049999999999</v>
      </c>
      <c r="U574" t="n">
        <v>0.49</v>
      </c>
      <c r="V574" t="n">
        <v>0.72</v>
      </c>
      <c r="W574" t="n">
        <v>0.15</v>
      </c>
      <c r="X574" t="n">
        <v>0.53</v>
      </c>
      <c r="Y574" t="n">
        <v>1</v>
      </c>
      <c r="Z574" t="n">
        <v>10</v>
      </c>
    </row>
    <row r="575">
      <c r="A575" t="n">
        <v>9</v>
      </c>
      <c r="B575" t="n">
        <v>90</v>
      </c>
      <c r="C575" t="inlineStr">
        <is>
          <t xml:space="preserve">CONCLUIDO	</t>
        </is>
      </c>
      <c r="D575" t="n">
        <v>8.586399999999999</v>
      </c>
      <c r="E575" t="n">
        <v>11.65</v>
      </c>
      <c r="F575" t="n">
        <v>8.34</v>
      </c>
      <c r="G575" t="n">
        <v>20.01</v>
      </c>
      <c r="H575" t="n">
        <v>0.32</v>
      </c>
      <c r="I575" t="n">
        <v>25</v>
      </c>
      <c r="J575" t="n">
        <v>180.07</v>
      </c>
      <c r="K575" t="n">
        <v>52.44</v>
      </c>
      <c r="L575" t="n">
        <v>3.25</v>
      </c>
      <c r="M575" t="n">
        <v>23</v>
      </c>
      <c r="N575" t="n">
        <v>34.38</v>
      </c>
      <c r="O575" t="n">
        <v>22443.18</v>
      </c>
      <c r="P575" t="n">
        <v>107.01</v>
      </c>
      <c r="Q575" t="n">
        <v>198.06</v>
      </c>
      <c r="R575" t="n">
        <v>42.46</v>
      </c>
      <c r="S575" t="n">
        <v>21.27</v>
      </c>
      <c r="T575" t="n">
        <v>7790.88</v>
      </c>
      <c r="U575" t="n">
        <v>0.5</v>
      </c>
      <c r="V575" t="n">
        <v>0.73</v>
      </c>
      <c r="W575" t="n">
        <v>0.15</v>
      </c>
      <c r="X575" t="n">
        <v>0.48</v>
      </c>
      <c r="Y575" t="n">
        <v>1</v>
      </c>
      <c r="Z575" t="n">
        <v>10</v>
      </c>
    </row>
    <row r="576">
      <c r="A576" t="n">
        <v>10</v>
      </c>
      <c r="B576" t="n">
        <v>90</v>
      </c>
      <c r="C576" t="inlineStr">
        <is>
          <t xml:space="preserve">CONCLUIDO	</t>
        </is>
      </c>
      <c r="D576" t="n">
        <v>8.6668</v>
      </c>
      <c r="E576" t="n">
        <v>11.54</v>
      </c>
      <c r="F576" t="n">
        <v>8.300000000000001</v>
      </c>
      <c r="G576" t="n">
        <v>21.65</v>
      </c>
      <c r="H576" t="n">
        <v>0.34</v>
      </c>
      <c r="I576" t="n">
        <v>23</v>
      </c>
      <c r="J576" t="n">
        <v>180.45</v>
      </c>
      <c r="K576" t="n">
        <v>52.44</v>
      </c>
      <c r="L576" t="n">
        <v>3.5</v>
      </c>
      <c r="M576" t="n">
        <v>21</v>
      </c>
      <c r="N576" t="n">
        <v>34.51</v>
      </c>
      <c r="O576" t="n">
        <v>22489.16</v>
      </c>
      <c r="P576" t="n">
        <v>106.36</v>
      </c>
      <c r="Q576" t="n">
        <v>198.05</v>
      </c>
      <c r="R576" t="n">
        <v>41.2</v>
      </c>
      <c r="S576" t="n">
        <v>21.27</v>
      </c>
      <c r="T576" t="n">
        <v>7175.07</v>
      </c>
      <c r="U576" t="n">
        <v>0.52</v>
      </c>
      <c r="V576" t="n">
        <v>0.73</v>
      </c>
      <c r="W576" t="n">
        <v>0.14</v>
      </c>
      <c r="X576" t="n">
        <v>0.45</v>
      </c>
      <c r="Y576" t="n">
        <v>1</v>
      </c>
      <c r="Z576" t="n">
        <v>10</v>
      </c>
    </row>
    <row r="577">
      <c r="A577" t="n">
        <v>11</v>
      </c>
      <c r="B577" t="n">
        <v>90</v>
      </c>
      <c r="C577" t="inlineStr">
        <is>
          <t xml:space="preserve">CONCLUIDO	</t>
        </is>
      </c>
      <c r="D577" t="n">
        <v>8.711</v>
      </c>
      <c r="E577" t="n">
        <v>11.48</v>
      </c>
      <c r="F577" t="n">
        <v>8.279999999999999</v>
      </c>
      <c r="G577" t="n">
        <v>22.57</v>
      </c>
      <c r="H577" t="n">
        <v>0.37</v>
      </c>
      <c r="I577" t="n">
        <v>22</v>
      </c>
      <c r="J577" t="n">
        <v>180.82</v>
      </c>
      <c r="K577" t="n">
        <v>52.44</v>
      </c>
      <c r="L577" t="n">
        <v>3.75</v>
      </c>
      <c r="M577" t="n">
        <v>20</v>
      </c>
      <c r="N577" t="n">
        <v>34.63</v>
      </c>
      <c r="O577" t="n">
        <v>22535.19</v>
      </c>
      <c r="P577" t="n">
        <v>105.99</v>
      </c>
      <c r="Q577" t="n">
        <v>198.05</v>
      </c>
      <c r="R577" t="n">
        <v>40.62</v>
      </c>
      <c r="S577" t="n">
        <v>21.27</v>
      </c>
      <c r="T577" t="n">
        <v>6885.85</v>
      </c>
      <c r="U577" t="n">
        <v>0.52</v>
      </c>
      <c r="V577" t="n">
        <v>0.73</v>
      </c>
      <c r="W577" t="n">
        <v>0.14</v>
      </c>
      <c r="X577" t="n">
        <v>0.42</v>
      </c>
      <c r="Y577" t="n">
        <v>1</v>
      </c>
      <c r="Z577" t="n">
        <v>10</v>
      </c>
    </row>
    <row r="578">
      <c r="A578" t="n">
        <v>12</v>
      </c>
      <c r="B578" t="n">
        <v>90</v>
      </c>
      <c r="C578" t="inlineStr">
        <is>
          <t xml:space="preserve">CONCLUIDO	</t>
        </is>
      </c>
      <c r="D578" t="n">
        <v>8.8032</v>
      </c>
      <c r="E578" t="n">
        <v>11.36</v>
      </c>
      <c r="F578" t="n">
        <v>8.23</v>
      </c>
      <c r="G578" t="n">
        <v>24.68</v>
      </c>
      <c r="H578" t="n">
        <v>0.39</v>
      </c>
      <c r="I578" t="n">
        <v>20</v>
      </c>
      <c r="J578" t="n">
        <v>181.19</v>
      </c>
      <c r="K578" t="n">
        <v>52.44</v>
      </c>
      <c r="L578" t="n">
        <v>4</v>
      </c>
      <c r="M578" t="n">
        <v>18</v>
      </c>
      <c r="N578" t="n">
        <v>34.75</v>
      </c>
      <c r="O578" t="n">
        <v>22581.25</v>
      </c>
      <c r="P578" t="n">
        <v>105.04</v>
      </c>
      <c r="Q578" t="n">
        <v>198.05</v>
      </c>
      <c r="R578" t="n">
        <v>38.93</v>
      </c>
      <c r="S578" t="n">
        <v>21.27</v>
      </c>
      <c r="T578" t="n">
        <v>6055.1</v>
      </c>
      <c r="U578" t="n">
        <v>0.55</v>
      </c>
      <c r="V578" t="n">
        <v>0.74</v>
      </c>
      <c r="W578" t="n">
        <v>0.14</v>
      </c>
      <c r="X578" t="n">
        <v>0.37</v>
      </c>
      <c r="Y578" t="n">
        <v>1</v>
      </c>
      <c r="Z578" t="n">
        <v>10</v>
      </c>
    </row>
    <row r="579">
      <c r="A579" t="n">
        <v>13</v>
      </c>
      <c r="B579" t="n">
        <v>90</v>
      </c>
      <c r="C579" t="inlineStr">
        <is>
          <t xml:space="preserve">CONCLUIDO	</t>
        </is>
      </c>
      <c r="D579" t="n">
        <v>8.857799999999999</v>
      </c>
      <c r="E579" t="n">
        <v>11.29</v>
      </c>
      <c r="F579" t="n">
        <v>8.19</v>
      </c>
      <c r="G579" t="n">
        <v>25.87</v>
      </c>
      <c r="H579" t="n">
        <v>0.42</v>
      </c>
      <c r="I579" t="n">
        <v>19</v>
      </c>
      <c r="J579" t="n">
        <v>181.57</v>
      </c>
      <c r="K579" t="n">
        <v>52.44</v>
      </c>
      <c r="L579" t="n">
        <v>4.25</v>
      </c>
      <c r="M579" t="n">
        <v>17</v>
      </c>
      <c r="N579" t="n">
        <v>34.88</v>
      </c>
      <c r="O579" t="n">
        <v>22627.36</v>
      </c>
      <c r="P579" t="n">
        <v>104.58</v>
      </c>
      <c r="Q579" t="n">
        <v>198.05</v>
      </c>
      <c r="R579" t="n">
        <v>37.62</v>
      </c>
      <c r="S579" t="n">
        <v>21.27</v>
      </c>
      <c r="T579" t="n">
        <v>5403.08</v>
      </c>
      <c r="U579" t="n">
        <v>0.57</v>
      </c>
      <c r="V579" t="n">
        <v>0.74</v>
      </c>
      <c r="W579" t="n">
        <v>0.14</v>
      </c>
      <c r="X579" t="n">
        <v>0.34</v>
      </c>
      <c r="Y579" t="n">
        <v>1</v>
      </c>
      <c r="Z579" t="n">
        <v>10</v>
      </c>
    </row>
    <row r="580">
      <c r="A580" t="n">
        <v>14</v>
      </c>
      <c r="B580" t="n">
        <v>90</v>
      </c>
      <c r="C580" t="inlineStr">
        <is>
          <t xml:space="preserve">CONCLUIDO	</t>
        </is>
      </c>
      <c r="D580" t="n">
        <v>8.874599999999999</v>
      </c>
      <c r="E580" t="n">
        <v>11.27</v>
      </c>
      <c r="F580" t="n">
        <v>8.210000000000001</v>
      </c>
      <c r="G580" t="n">
        <v>27.36</v>
      </c>
      <c r="H580" t="n">
        <v>0.44</v>
      </c>
      <c r="I580" t="n">
        <v>18</v>
      </c>
      <c r="J580" t="n">
        <v>181.94</v>
      </c>
      <c r="K580" t="n">
        <v>52.44</v>
      </c>
      <c r="L580" t="n">
        <v>4.5</v>
      </c>
      <c r="M580" t="n">
        <v>16</v>
      </c>
      <c r="N580" t="n">
        <v>35</v>
      </c>
      <c r="O580" t="n">
        <v>22673.63</v>
      </c>
      <c r="P580" t="n">
        <v>104.57</v>
      </c>
      <c r="Q580" t="n">
        <v>198.05</v>
      </c>
      <c r="R580" t="n">
        <v>38.76</v>
      </c>
      <c r="S580" t="n">
        <v>21.27</v>
      </c>
      <c r="T580" t="n">
        <v>5978.03</v>
      </c>
      <c r="U580" t="n">
        <v>0.55</v>
      </c>
      <c r="V580" t="n">
        <v>0.74</v>
      </c>
      <c r="W580" t="n">
        <v>0.13</v>
      </c>
      <c r="X580" t="n">
        <v>0.35</v>
      </c>
      <c r="Y580" t="n">
        <v>1</v>
      </c>
      <c r="Z580" t="n">
        <v>10</v>
      </c>
    </row>
    <row r="581">
      <c r="A581" t="n">
        <v>15</v>
      </c>
      <c r="B581" t="n">
        <v>90</v>
      </c>
      <c r="C581" t="inlineStr">
        <is>
          <t xml:space="preserve">CONCLUIDO	</t>
        </is>
      </c>
      <c r="D581" t="n">
        <v>8.920400000000001</v>
      </c>
      <c r="E581" t="n">
        <v>11.21</v>
      </c>
      <c r="F581" t="n">
        <v>8.19</v>
      </c>
      <c r="G581" t="n">
        <v>28.89</v>
      </c>
      <c r="H581" t="n">
        <v>0.46</v>
      </c>
      <c r="I581" t="n">
        <v>17</v>
      </c>
      <c r="J581" t="n">
        <v>182.32</v>
      </c>
      <c r="K581" t="n">
        <v>52.44</v>
      </c>
      <c r="L581" t="n">
        <v>4.75</v>
      </c>
      <c r="M581" t="n">
        <v>15</v>
      </c>
      <c r="N581" t="n">
        <v>35.12</v>
      </c>
      <c r="O581" t="n">
        <v>22719.83</v>
      </c>
      <c r="P581" t="n">
        <v>104.06</v>
      </c>
      <c r="Q581" t="n">
        <v>198.07</v>
      </c>
      <c r="R581" t="n">
        <v>37.58</v>
      </c>
      <c r="S581" t="n">
        <v>21.27</v>
      </c>
      <c r="T581" t="n">
        <v>5390.73</v>
      </c>
      <c r="U581" t="n">
        <v>0.57</v>
      </c>
      <c r="V581" t="n">
        <v>0.74</v>
      </c>
      <c r="W581" t="n">
        <v>0.14</v>
      </c>
      <c r="X581" t="n">
        <v>0.33</v>
      </c>
      <c r="Y581" t="n">
        <v>1</v>
      </c>
      <c r="Z581" t="n">
        <v>10</v>
      </c>
    </row>
    <row r="582">
      <c r="A582" t="n">
        <v>16</v>
      </c>
      <c r="B582" t="n">
        <v>90</v>
      </c>
      <c r="C582" t="inlineStr">
        <is>
          <t xml:space="preserve">CONCLUIDO	</t>
        </is>
      </c>
      <c r="D582" t="n">
        <v>8.964399999999999</v>
      </c>
      <c r="E582" t="n">
        <v>11.16</v>
      </c>
      <c r="F582" t="n">
        <v>8.17</v>
      </c>
      <c r="G582" t="n">
        <v>30.62</v>
      </c>
      <c r="H582" t="n">
        <v>0.49</v>
      </c>
      <c r="I582" t="n">
        <v>16</v>
      </c>
      <c r="J582" t="n">
        <v>182.69</v>
      </c>
      <c r="K582" t="n">
        <v>52.44</v>
      </c>
      <c r="L582" t="n">
        <v>5</v>
      </c>
      <c r="M582" t="n">
        <v>14</v>
      </c>
      <c r="N582" t="n">
        <v>35.25</v>
      </c>
      <c r="O582" t="n">
        <v>22766.06</v>
      </c>
      <c r="P582" t="n">
        <v>103.75</v>
      </c>
      <c r="Q582" t="n">
        <v>198.05</v>
      </c>
      <c r="R582" t="n">
        <v>37.01</v>
      </c>
      <c r="S582" t="n">
        <v>21.27</v>
      </c>
      <c r="T582" t="n">
        <v>5110.54</v>
      </c>
      <c r="U582" t="n">
        <v>0.57</v>
      </c>
      <c r="V582" t="n">
        <v>0.74</v>
      </c>
      <c r="W582" t="n">
        <v>0.14</v>
      </c>
      <c r="X582" t="n">
        <v>0.31</v>
      </c>
      <c r="Y582" t="n">
        <v>1</v>
      </c>
      <c r="Z582" t="n">
        <v>10</v>
      </c>
    </row>
    <row r="583">
      <c r="A583" t="n">
        <v>17</v>
      </c>
      <c r="B583" t="n">
        <v>90</v>
      </c>
      <c r="C583" t="inlineStr">
        <is>
          <t xml:space="preserve">CONCLUIDO	</t>
        </is>
      </c>
      <c r="D583" t="n">
        <v>8.967700000000001</v>
      </c>
      <c r="E583" t="n">
        <v>11.15</v>
      </c>
      <c r="F583" t="n">
        <v>8.16</v>
      </c>
      <c r="G583" t="n">
        <v>30.61</v>
      </c>
      <c r="H583" t="n">
        <v>0.51</v>
      </c>
      <c r="I583" t="n">
        <v>16</v>
      </c>
      <c r="J583" t="n">
        <v>183.07</v>
      </c>
      <c r="K583" t="n">
        <v>52.44</v>
      </c>
      <c r="L583" t="n">
        <v>5.25</v>
      </c>
      <c r="M583" t="n">
        <v>14</v>
      </c>
      <c r="N583" t="n">
        <v>35.37</v>
      </c>
      <c r="O583" t="n">
        <v>22812.34</v>
      </c>
      <c r="P583" t="n">
        <v>103.39</v>
      </c>
      <c r="Q583" t="n">
        <v>198.06</v>
      </c>
      <c r="R583" t="n">
        <v>37.02</v>
      </c>
      <c r="S583" t="n">
        <v>21.27</v>
      </c>
      <c r="T583" t="n">
        <v>5120.16</v>
      </c>
      <c r="U583" t="n">
        <v>0.57</v>
      </c>
      <c r="V583" t="n">
        <v>0.74</v>
      </c>
      <c r="W583" t="n">
        <v>0.13</v>
      </c>
      <c r="X583" t="n">
        <v>0.31</v>
      </c>
      <c r="Y583" t="n">
        <v>1</v>
      </c>
      <c r="Z583" t="n">
        <v>10</v>
      </c>
    </row>
    <row r="584">
      <c r="A584" t="n">
        <v>18</v>
      </c>
      <c r="B584" t="n">
        <v>90</v>
      </c>
      <c r="C584" t="inlineStr">
        <is>
          <t xml:space="preserve">CONCLUIDO	</t>
        </is>
      </c>
      <c r="D584" t="n">
        <v>9.014900000000001</v>
      </c>
      <c r="E584" t="n">
        <v>11.09</v>
      </c>
      <c r="F584" t="n">
        <v>8.140000000000001</v>
      </c>
      <c r="G584" t="n">
        <v>32.56</v>
      </c>
      <c r="H584" t="n">
        <v>0.53</v>
      </c>
      <c r="I584" t="n">
        <v>15</v>
      </c>
      <c r="J584" t="n">
        <v>183.44</v>
      </c>
      <c r="K584" t="n">
        <v>52.44</v>
      </c>
      <c r="L584" t="n">
        <v>5.5</v>
      </c>
      <c r="M584" t="n">
        <v>13</v>
      </c>
      <c r="N584" t="n">
        <v>35.5</v>
      </c>
      <c r="O584" t="n">
        <v>22858.66</v>
      </c>
      <c r="P584" t="n">
        <v>102.99</v>
      </c>
      <c r="Q584" t="n">
        <v>198.05</v>
      </c>
      <c r="R584" t="n">
        <v>36.11</v>
      </c>
      <c r="S584" t="n">
        <v>21.27</v>
      </c>
      <c r="T584" t="n">
        <v>4670.49</v>
      </c>
      <c r="U584" t="n">
        <v>0.59</v>
      </c>
      <c r="V584" t="n">
        <v>0.75</v>
      </c>
      <c r="W584" t="n">
        <v>0.13</v>
      </c>
      <c r="X584" t="n">
        <v>0.29</v>
      </c>
      <c r="Y584" t="n">
        <v>1</v>
      </c>
      <c r="Z584" t="n">
        <v>10</v>
      </c>
    </row>
    <row r="585">
      <c r="A585" t="n">
        <v>19</v>
      </c>
      <c r="B585" t="n">
        <v>90</v>
      </c>
      <c r="C585" t="inlineStr">
        <is>
          <t xml:space="preserve">CONCLUIDO	</t>
        </is>
      </c>
      <c r="D585" t="n">
        <v>9.0646</v>
      </c>
      <c r="E585" t="n">
        <v>11.03</v>
      </c>
      <c r="F585" t="n">
        <v>8.109999999999999</v>
      </c>
      <c r="G585" t="n">
        <v>34.77</v>
      </c>
      <c r="H585" t="n">
        <v>0.55</v>
      </c>
      <c r="I585" t="n">
        <v>14</v>
      </c>
      <c r="J585" t="n">
        <v>183.82</v>
      </c>
      <c r="K585" t="n">
        <v>52.44</v>
      </c>
      <c r="L585" t="n">
        <v>5.75</v>
      </c>
      <c r="M585" t="n">
        <v>12</v>
      </c>
      <c r="N585" t="n">
        <v>35.63</v>
      </c>
      <c r="O585" t="n">
        <v>22905.03</v>
      </c>
      <c r="P585" t="n">
        <v>102.64</v>
      </c>
      <c r="Q585" t="n">
        <v>198.07</v>
      </c>
      <c r="R585" t="n">
        <v>35.36</v>
      </c>
      <c r="S585" t="n">
        <v>21.27</v>
      </c>
      <c r="T585" t="n">
        <v>4296.22</v>
      </c>
      <c r="U585" t="n">
        <v>0.6</v>
      </c>
      <c r="V585" t="n">
        <v>0.75</v>
      </c>
      <c r="W585" t="n">
        <v>0.13</v>
      </c>
      <c r="X585" t="n">
        <v>0.26</v>
      </c>
      <c r="Y585" t="n">
        <v>1</v>
      </c>
      <c r="Z585" t="n">
        <v>10</v>
      </c>
    </row>
    <row r="586">
      <c r="A586" t="n">
        <v>20</v>
      </c>
      <c r="B586" t="n">
        <v>90</v>
      </c>
      <c r="C586" t="inlineStr">
        <is>
          <t xml:space="preserve">CONCLUIDO	</t>
        </is>
      </c>
      <c r="D586" t="n">
        <v>9.0641</v>
      </c>
      <c r="E586" t="n">
        <v>11.03</v>
      </c>
      <c r="F586" t="n">
        <v>8.109999999999999</v>
      </c>
      <c r="G586" t="n">
        <v>34.77</v>
      </c>
      <c r="H586" t="n">
        <v>0.58</v>
      </c>
      <c r="I586" t="n">
        <v>14</v>
      </c>
      <c r="J586" t="n">
        <v>184.19</v>
      </c>
      <c r="K586" t="n">
        <v>52.44</v>
      </c>
      <c r="L586" t="n">
        <v>6</v>
      </c>
      <c r="M586" t="n">
        <v>12</v>
      </c>
      <c r="N586" t="n">
        <v>35.75</v>
      </c>
      <c r="O586" t="n">
        <v>22951.43</v>
      </c>
      <c r="P586" t="n">
        <v>102.47</v>
      </c>
      <c r="Q586" t="n">
        <v>198.05</v>
      </c>
      <c r="R586" t="n">
        <v>35.42</v>
      </c>
      <c r="S586" t="n">
        <v>21.27</v>
      </c>
      <c r="T586" t="n">
        <v>4327.28</v>
      </c>
      <c r="U586" t="n">
        <v>0.6</v>
      </c>
      <c r="V586" t="n">
        <v>0.75</v>
      </c>
      <c r="W586" t="n">
        <v>0.13</v>
      </c>
      <c r="X586" t="n">
        <v>0.26</v>
      </c>
      <c r="Y586" t="n">
        <v>1</v>
      </c>
      <c r="Z586" t="n">
        <v>10</v>
      </c>
    </row>
    <row r="587">
      <c r="A587" t="n">
        <v>21</v>
      </c>
      <c r="B587" t="n">
        <v>90</v>
      </c>
      <c r="C587" t="inlineStr">
        <is>
          <t xml:space="preserve">CONCLUIDO	</t>
        </is>
      </c>
      <c r="D587" t="n">
        <v>9.1234</v>
      </c>
      <c r="E587" t="n">
        <v>10.96</v>
      </c>
      <c r="F587" t="n">
        <v>8.08</v>
      </c>
      <c r="G587" t="n">
        <v>37.28</v>
      </c>
      <c r="H587" t="n">
        <v>0.6</v>
      </c>
      <c r="I587" t="n">
        <v>13</v>
      </c>
      <c r="J587" t="n">
        <v>184.57</v>
      </c>
      <c r="K587" t="n">
        <v>52.44</v>
      </c>
      <c r="L587" t="n">
        <v>6.25</v>
      </c>
      <c r="M587" t="n">
        <v>11</v>
      </c>
      <c r="N587" t="n">
        <v>35.88</v>
      </c>
      <c r="O587" t="n">
        <v>22997.88</v>
      </c>
      <c r="P587" t="n">
        <v>101.74</v>
      </c>
      <c r="Q587" t="n">
        <v>198.05</v>
      </c>
      <c r="R587" t="n">
        <v>34.16</v>
      </c>
      <c r="S587" t="n">
        <v>21.27</v>
      </c>
      <c r="T587" t="n">
        <v>3702.52</v>
      </c>
      <c r="U587" t="n">
        <v>0.62</v>
      </c>
      <c r="V587" t="n">
        <v>0.75</v>
      </c>
      <c r="W587" t="n">
        <v>0.13</v>
      </c>
      <c r="X587" t="n">
        <v>0.23</v>
      </c>
      <c r="Y587" t="n">
        <v>1</v>
      </c>
      <c r="Z587" t="n">
        <v>10</v>
      </c>
    </row>
    <row r="588">
      <c r="A588" t="n">
        <v>22</v>
      </c>
      <c r="B588" t="n">
        <v>90</v>
      </c>
      <c r="C588" t="inlineStr">
        <is>
          <t xml:space="preserve">CONCLUIDO	</t>
        </is>
      </c>
      <c r="D588" t="n">
        <v>9.1287</v>
      </c>
      <c r="E588" t="n">
        <v>10.95</v>
      </c>
      <c r="F588" t="n">
        <v>8.07</v>
      </c>
      <c r="G588" t="n">
        <v>37.25</v>
      </c>
      <c r="H588" t="n">
        <v>0.62</v>
      </c>
      <c r="I588" t="n">
        <v>13</v>
      </c>
      <c r="J588" t="n">
        <v>184.95</v>
      </c>
      <c r="K588" t="n">
        <v>52.44</v>
      </c>
      <c r="L588" t="n">
        <v>6.5</v>
      </c>
      <c r="M588" t="n">
        <v>11</v>
      </c>
      <c r="N588" t="n">
        <v>36.01</v>
      </c>
      <c r="O588" t="n">
        <v>23044.38</v>
      </c>
      <c r="P588" t="n">
        <v>101.33</v>
      </c>
      <c r="Q588" t="n">
        <v>198.05</v>
      </c>
      <c r="R588" t="n">
        <v>34.2</v>
      </c>
      <c r="S588" t="n">
        <v>21.27</v>
      </c>
      <c r="T588" t="n">
        <v>3724.55</v>
      </c>
      <c r="U588" t="n">
        <v>0.62</v>
      </c>
      <c r="V588" t="n">
        <v>0.75</v>
      </c>
      <c r="W588" t="n">
        <v>0.12</v>
      </c>
      <c r="X588" t="n">
        <v>0.22</v>
      </c>
      <c r="Y588" t="n">
        <v>1</v>
      </c>
      <c r="Z588" t="n">
        <v>10</v>
      </c>
    </row>
    <row r="589">
      <c r="A589" t="n">
        <v>23</v>
      </c>
      <c r="B589" t="n">
        <v>90</v>
      </c>
      <c r="C589" t="inlineStr">
        <is>
          <t xml:space="preserve">CONCLUIDO	</t>
        </is>
      </c>
      <c r="D589" t="n">
        <v>9.1554</v>
      </c>
      <c r="E589" t="n">
        <v>10.92</v>
      </c>
      <c r="F589" t="n">
        <v>8.08</v>
      </c>
      <c r="G589" t="n">
        <v>40.38</v>
      </c>
      <c r="H589" t="n">
        <v>0.65</v>
      </c>
      <c r="I589" t="n">
        <v>12</v>
      </c>
      <c r="J589" t="n">
        <v>185.33</v>
      </c>
      <c r="K589" t="n">
        <v>52.44</v>
      </c>
      <c r="L589" t="n">
        <v>6.75</v>
      </c>
      <c r="M589" t="n">
        <v>10</v>
      </c>
      <c r="N589" t="n">
        <v>36.13</v>
      </c>
      <c r="O589" t="n">
        <v>23090.91</v>
      </c>
      <c r="P589" t="n">
        <v>101.33</v>
      </c>
      <c r="Q589" t="n">
        <v>198.05</v>
      </c>
      <c r="R589" t="n">
        <v>34.26</v>
      </c>
      <c r="S589" t="n">
        <v>21.27</v>
      </c>
      <c r="T589" t="n">
        <v>3757.78</v>
      </c>
      <c r="U589" t="n">
        <v>0.62</v>
      </c>
      <c r="V589" t="n">
        <v>0.75</v>
      </c>
      <c r="W589" t="n">
        <v>0.12</v>
      </c>
      <c r="X589" t="n">
        <v>0.22</v>
      </c>
      <c r="Y589" t="n">
        <v>1</v>
      </c>
      <c r="Z589" t="n">
        <v>10</v>
      </c>
    </row>
    <row r="590">
      <c r="A590" t="n">
        <v>24</v>
      </c>
      <c r="B590" t="n">
        <v>90</v>
      </c>
      <c r="C590" t="inlineStr">
        <is>
          <t xml:space="preserve">CONCLUIDO	</t>
        </is>
      </c>
      <c r="D590" t="n">
        <v>9.1487</v>
      </c>
      <c r="E590" t="n">
        <v>10.93</v>
      </c>
      <c r="F590" t="n">
        <v>8.08</v>
      </c>
      <c r="G590" t="n">
        <v>40.42</v>
      </c>
      <c r="H590" t="n">
        <v>0.67</v>
      </c>
      <c r="I590" t="n">
        <v>12</v>
      </c>
      <c r="J590" t="n">
        <v>185.7</v>
      </c>
      <c r="K590" t="n">
        <v>52.44</v>
      </c>
      <c r="L590" t="n">
        <v>7</v>
      </c>
      <c r="M590" t="n">
        <v>10</v>
      </c>
      <c r="N590" t="n">
        <v>36.26</v>
      </c>
      <c r="O590" t="n">
        <v>23137.49</v>
      </c>
      <c r="P590" t="n">
        <v>101.43</v>
      </c>
      <c r="Q590" t="n">
        <v>198.05</v>
      </c>
      <c r="R590" t="n">
        <v>34.51</v>
      </c>
      <c r="S590" t="n">
        <v>21.27</v>
      </c>
      <c r="T590" t="n">
        <v>3883.8</v>
      </c>
      <c r="U590" t="n">
        <v>0.62</v>
      </c>
      <c r="V590" t="n">
        <v>0.75</v>
      </c>
      <c r="W590" t="n">
        <v>0.13</v>
      </c>
      <c r="X590" t="n">
        <v>0.23</v>
      </c>
      <c r="Y590" t="n">
        <v>1</v>
      </c>
      <c r="Z590" t="n">
        <v>10</v>
      </c>
    </row>
    <row r="591">
      <c r="A591" t="n">
        <v>25</v>
      </c>
      <c r="B591" t="n">
        <v>90</v>
      </c>
      <c r="C591" t="inlineStr">
        <is>
          <t xml:space="preserve">CONCLUIDO	</t>
        </is>
      </c>
      <c r="D591" t="n">
        <v>9.2003</v>
      </c>
      <c r="E591" t="n">
        <v>10.87</v>
      </c>
      <c r="F591" t="n">
        <v>8.06</v>
      </c>
      <c r="G591" t="n">
        <v>43.95</v>
      </c>
      <c r="H591" t="n">
        <v>0.6899999999999999</v>
      </c>
      <c r="I591" t="n">
        <v>11</v>
      </c>
      <c r="J591" t="n">
        <v>186.08</v>
      </c>
      <c r="K591" t="n">
        <v>52.44</v>
      </c>
      <c r="L591" t="n">
        <v>7.25</v>
      </c>
      <c r="M591" t="n">
        <v>9</v>
      </c>
      <c r="N591" t="n">
        <v>36.39</v>
      </c>
      <c r="O591" t="n">
        <v>23184.11</v>
      </c>
      <c r="P591" t="n">
        <v>100.67</v>
      </c>
      <c r="Q591" t="n">
        <v>198.05</v>
      </c>
      <c r="R591" t="n">
        <v>33.67</v>
      </c>
      <c r="S591" t="n">
        <v>21.27</v>
      </c>
      <c r="T591" t="n">
        <v>3467.48</v>
      </c>
      <c r="U591" t="n">
        <v>0.63</v>
      </c>
      <c r="V591" t="n">
        <v>0.75</v>
      </c>
      <c r="W591" t="n">
        <v>0.12</v>
      </c>
      <c r="X591" t="n">
        <v>0.2</v>
      </c>
      <c r="Y591" t="n">
        <v>1</v>
      </c>
      <c r="Z591" t="n">
        <v>10</v>
      </c>
    </row>
    <row r="592">
      <c r="A592" t="n">
        <v>26</v>
      </c>
      <c r="B592" t="n">
        <v>90</v>
      </c>
      <c r="C592" t="inlineStr">
        <is>
          <t xml:space="preserve">CONCLUIDO	</t>
        </is>
      </c>
      <c r="D592" t="n">
        <v>9.199400000000001</v>
      </c>
      <c r="E592" t="n">
        <v>10.87</v>
      </c>
      <c r="F592" t="n">
        <v>8.06</v>
      </c>
      <c r="G592" t="n">
        <v>43.96</v>
      </c>
      <c r="H592" t="n">
        <v>0.71</v>
      </c>
      <c r="I592" t="n">
        <v>11</v>
      </c>
      <c r="J592" t="n">
        <v>186.46</v>
      </c>
      <c r="K592" t="n">
        <v>52.44</v>
      </c>
      <c r="L592" t="n">
        <v>7.5</v>
      </c>
      <c r="M592" t="n">
        <v>9</v>
      </c>
      <c r="N592" t="n">
        <v>36.52</v>
      </c>
      <c r="O592" t="n">
        <v>23230.78</v>
      </c>
      <c r="P592" t="n">
        <v>100.68</v>
      </c>
      <c r="Q592" t="n">
        <v>198.05</v>
      </c>
      <c r="R592" t="n">
        <v>33.7</v>
      </c>
      <c r="S592" t="n">
        <v>21.27</v>
      </c>
      <c r="T592" t="n">
        <v>3485.03</v>
      </c>
      <c r="U592" t="n">
        <v>0.63</v>
      </c>
      <c r="V592" t="n">
        <v>0.75</v>
      </c>
      <c r="W592" t="n">
        <v>0.13</v>
      </c>
      <c r="X592" t="n">
        <v>0.21</v>
      </c>
      <c r="Y592" t="n">
        <v>1</v>
      </c>
      <c r="Z592" t="n">
        <v>10</v>
      </c>
    </row>
    <row r="593">
      <c r="A593" t="n">
        <v>27</v>
      </c>
      <c r="B593" t="n">
        <v>90</v>
      </c>
      <c r="C593" t="inlineStr">
        <is>
          <t xml:space="preserve">CONCLUIDO	</t>
        </is>
      </c>
      <c r="D593" t="n">
        <v>9.198499999999999</v>
      </c>
      <c r="E593" t="n">
        <v>10.87</v>
      </c>
      <c r="F593" t="n">
        <v>8.06</v>
      </c>
      <c r="G593" t="n">
        <v>43.96</v>
      </c>
      <c r="H593" t="n">
        <v>0.74</v>
      </c>
      <c r="I593" t="n">
        <v>11</v>
      </c>
      <c r="J593" t="n">
        <v>186.84</v>
      </c>
      <c r="K593" t="n">
        <v>52.44</v>
      </c>
      <c r="L593" t="n">
        <v>7.75</v>
      </c>
      <c r="M593" t="n">
        <v>9</v>
      </c>
      <c r="N593" t="n">
        <v>36.65</v>
      </c>
      <c r="O593" t="n">
        <v>23277.49</v>
      </c>
      <c r="P593" t="n">
        <v>100.57</v>
      </c>
      <c r="Q593" t="n">
        <v>198.05</v>
      </c>
      <c r="R593" t="n">
        <v>33.68</v>
      </c>
      <c r="S593" t="n">
        <v>21.27</v>
      </c>
      <c r="T593" t="n">
        <v>3472.65</v>
      </c>
      <c r="U593" t="n">
        <v>0.63</v>
      </c>
      <c r="V593" t="n">
        <v>0.75</v>
      </c>
      <c r="W593" t="n">
        <v>0.13</v>
      </c>
      <c r="X593" t="n">
        <v>0.21</v>
      </c>
      <c r="Y593" t="n">
        <v>1</v>
      </c>
      <c r="Z593" t="n">
        <v>10</v>
      </c>
    </row>
    <row r="594">
      <c r="A594" t="n">
        <v>28</v>
      </c>
      <c r="B594" t="n">
        <v>90</v>
      </c>
      <c r="C594" t="inlineStr">
        <is>
          <t xml:space="preserve">CONCLUIDO	</t>
        </is>
      </c>
      <c r="D594" t="n">
        <v>9.256399999999999</v>
      </c>
      <c r="E594" t="n">
        <v>10.8</v>
      </c>
      <c r="F594" t="n">
        <v>8.029999999999999</v>
      </c>
      <c r="G594" t="n">
        <v>48.16</v>
      </c>
      <c r="H594" t="n">
        <v>0.76</v>
      </c>
      <c r="I594" t="n">
        <v>10</v>
      </c>
      <c r="J594" t="n">
        <v>187.22</v>
      </c>
      <c r="K594" t="n">
        <v>52.44</v>
      </c>
      <c r="L594" t="n">
        <v>8</v>
      </c>
      <c r="M594" t="n">
        <v>8</v>
      </c>
      <c r="N594" t="n">
        <v>36.78</v>
      </c>
      <c r="O594" t="n">
        <v>23324.24</v>
      </c>
      <c r="P594" t="n">
        <v>99.94</v>
      </c>
      <c r="Q594" t="n">
        <v>198.05</v>
      </c>
      <c r="R594" t="n">
        <v>32.67</v>
      </c>
      <c r="S594" t="n">
        <v>21.27</v>
      </c>
      <c r="T594" t="n">
        <v>2971.79</v>
      </c>
      <c r="U594" t="n">
        <v>0.65</v>
      </c>
      <c r="V594" t="n">
        <v>0.76</v>
      </c>
      <c r="W594" t="n">
        <v>0.12</v>
      </c>
      <c r="X594" t="n">
        <v>0.17</v>
      </c>
      <c r="Y594" t="n">
        <v>1</v>
      </c>
      <c r="Z594" t="n">
        <v>10</v>
      </c>
    </row>
    <row r="595">
      <c r="A595" t="n">
        <v>29</v>
      </c>
      <c r="B595" t="n">
        <v>90</v>
      </c>
      <c r="C595" t="inlineStr">
        <is>
          <t xml:space="preserve">CONCLUIDO	</t>
        </is>
      </c>
      <c r="D595" t="n">
        <v>9.2597</v>
      </c>
      <c r="E595" t="n">
        <v>10.8</v>
      </c>
      <c r="F595" t="n">
        <v>8.02</v>
      </c>
      <c r="G595" t="n">
        <v>48.14</v>
      </c>
      <c r="H595" t="n">
        <v>0.78</v>
      </c>
      <c r="I595" t="n">
        <v>10</v>
      </c>
      <c r="J595" t="n">
        <v>187.6</v>
      </c>
      <c r="K595" t="n">
        <v>52.44</v>
      </c>
      <c r="L595" t="n">
        <v>8.25</v>
      </c>
      <c r="M595" t="n">
        <v>8</v>
      </c>
      <c r="N595" t="n">
        <v>36.9</v>
      </c>
      <c r="O595" t="n">
        <v>23371.04</v>
      </c>
      <c r="P595" t="n">
        <v>100.04</v>
      </c>
      <c r="Q595" t="n">
        <v>198.05</v>
      </c>
      <c r="R595" t="n">
        <v>32.48</v>
      </c>
      <c r="S595" t="n">
        <v>21.27</v>
      </c>
      <c r="T595" t="n">
        <v>2876.2</v>
      </c>
      <c r="U595" t="n">
        <v>0.65</v>
      </c>
      <c r="V595" t="n">
        <v>0.76</v>
      </c>
      <c r="W595" t="n">
        <v>0.13</v>
      </c>
      <c r="X595" t="n">
        <v>0.17</v>
      </c>
      <c r="Y595" t="n">
        <v>1</v>
      </c>
      <c r="Z595" t="n">
        <v>10</v>
      </c>
    </row>
    <row r="596">
      <c r="A596" t="n">
        <v>30</v>
      </c>
      <c r="B596" t="n">
        <v>90</v>
      </c>
      <c r="C596" t="inlineStr">
        <is>
          <t xml:space="preserve">CONCLUIDO	</t>
        </is>
      </c>
      <c r="D596" t="n">
        <v>9.2738</v>
      </c>
      <c r="E596" t="n">
        <v>10.78</v>
      </c>
      <c r="F596" t="n">
        <v>8.01</v>
      </c>
      <c r="G596" t="n">
        <v>48.04</v>
      </c>
      <c r="H596" t="n">
        <v>0.8</v>
      </c>
      <c r="I596" t="n">
        <v>10</v>
      </c>
      <c r="J596" t="n">
        <v>187.98</v>
      </c>
      <c r="K596" t="n">
        <v>52.44</v>
      </c>
      <c r="L596" t="n">
        <v>8.5</v>
      </c>
      <c r="M596" t="n">
        <v>8</v>
      </c>
      <c r="N596" t="n">
        <v>37.03</v>
      </c>
      <c r="O596" t="n">
        <v>23417.88</v>
      </c>
      <c r="P596" t="n">
        <v>99.56</v>
      </c>
      <c r="Q596" t="n">
        <v>198.05</v>
      </c>
      <c r="R596" t="n">
        <v>32.08</v>
      </c>
      <c r="S596" t="n">
        <v>21.27</v>
      </c>
      <c r="T596" t="n">
        <v>2675.55</v>
      </c>
      <c r="U596" t="n">
        <v>0.66</v>
      </c>
      <c r="V596" t="n">
        <v>0.76</v>
      </c>
      <c r="W596" t="n">
        <v>0.12</v>
      </c>
      <c r="X596" t="n">
        <v>0.15</v>
      </c>
      <c r="Y596" t="n">
        <v>1</v>
      </c>
      <c r="Z596" t="n">
        <v>10</v>
      </c>
    </row>
    <row r="597">
      <c r="A597" t="n">
        <v>31</v>
      </c>
      <c r="B597" t="n">
        <v>90</v>
      </c>
      <c r="C597" t="inlineStr">
        <is>
          <t xml:space="preserve">CONCLUIDO	</t>
        </is>
      </c>
      <c r="D597" t="n">
        <v>9.2431</v>
      </c>
      <c r="E597" t="n">
        <v>10.82</v>
      </c>
      <c r="F597" t="n">
        <v>8.039999999999999</v>
      </c>
      <c r="G597" t="n">
        <v>48.26</v>
      </c>
      <c r="H597" t="n">
        <v>0.82</v>
      </c>
      <c r="I597" t="n">
        <v>10</v>
      </c>
      <c r="J597" t="n">
        <v>188.36</v>
      </c>
      <c r="K597" t="n">
        <v>52.44</v>
      </c>
      <c r="L597" t="n">
        <v>8.75</v>
      </c>
      <c r="M597" t="n">
        <v>8</v>
      </c>
      <c r="N597" t="n">
        <v>37.16</v>
      </c>
      <c r="O597" t="n">
        <v>23464.76</v>
      </c>
      <c r="P597" t="n">
        <v>99.69</v>
      </c>
      <c r="Q597" t="n">
        <v>198.07</v>
      </c>
      <c r="R597" t="n">
        <v>33.19</v>
      </c>
      <c r="S597" t="n">
        <v>21.27</v>
      </c>
      <c r="T597" t="n">
        <v>3230.84</v>
      </c>
      <c r="U597" t="n">
        <v>0.64</v>
      </c>
      <c r="V597" t="n">
        <v>0.76</v>
      </c>
      <c r="W597" t="n">
        <v>0.12</v>
      </c>
      <c r="X597" t="n">
        <v>0.19</v>
      </c>
      <c r="Y597" t="n">
        <v>1</v>
      </c>
      <c r="Z597" t="n">
        <v>10</v>
      </c>
    </row>
    <row r="598">
      <c r="A598" t="n">
        <v>32</v>
      </c>
      <c r="B598" t="n">
        <v>90</v>
      </c>
      <c r="C598" t="inlineStr">
        <is>
          <t xml:space="preserve">CONCLUIDO	</t>
        </is>
      </c>
      <c r="D598" t="n">
        <v>9.294600000000001</v>
      </c>
      <c r="E598" t="n">
        <v>10.76</v>
      </c>
      <c r="F598" t="n">
        <v>8.02</v>
      </c>
      <c r="G598" t="n">
        <v>53.46</v>
      </c>
      <c r="H598" t="n">
        <v>0.85</v>
      </c>
      <c r="I598" t="n">
        <v>9</v>
      </c>
      <c r="J598" t="n">
        <v>188.74</v>
      </c>
      <c r="K598" t="n">
        <v>52.44</v>
      </c>
      <c r="L598" t="n">
        <v>9</v>
      </c>
      <c r="M598" t="n">
        <v>7</v>
      </c>
      <c r="N598" t="n">
        <v>37.3</v>
      </c>
      <c r="O598" t="n">
        <v>23511.69</v>
      </c>
      <c r="P598" t="n">
        <v>99.05</v>
      </c>
      <c r="Q598" t="n">
        <v>198.05</v>
      </c>
      <c r="R598" t="n">
        <v>32.41</v>
      </c>
      <c r="S598" t="n">
        <v>21.27</v>
      </c>
      <c r="T598" t="n">
        <v>2848.59</v>
      </c>
      <c r="U598" t="n">
        <v>0.66</v>
      </c>
      <c r="V598" t="n">
        <v>0.76</v>
      </c>
      <c r="W598" t="n">
        <v>0.12</v>
      </c>
      <c r="X598" t="n">
        <v>0.17</v>
      </c>
      <c r="Y598" t="n">
        <v>1</v>
      </c>
      <c r="Z598" t="n">
        <v>10</v>
      </c>
    </row>
    <row r="599">
      <c r="A599" t="n">
        <v>33</v>
      </c>
      <c r="B599" t="n">
        <v>90</v>
      </c>
      <c r="C599" t="inlineStr">
        <is>
          <t xml:space="preserve">CONCLUIDO	</t>
        </is>
      </c>
      <c r="D599" t="n">
        <v>9.2944</v>
      </c>
      <c r="E599" t="n">
        <v>10.76</v>
      </c>
      <c r="F599" t="n">
        <v>8.02</v>
      </c>
      <c r="G599" t="n">
        <v>53.46</v>
      </c>
      <c r="H599" t="n">
        <v>0.87</v>
      </c>
      <c r="I599" t="n">
        <v>9</v>
      </c>
      <c r="J599" t="n">
        <v>189.12</v>
      </c>
      <c r="K599" t="n">
        <v>52.44</v>
      </c>
      <c r="L599" t="n">
        <v>9.25</v>
      </c>
      <c r="M599" t="n">
        <v>7</v>
      </c>
      <c r="N599" t="n">
        <v>37.43</v>
      </c>
      <c r="O599" t="n">
        <v>23558.67</v>
      </c>
      <c r="P599" t="n">
        <v>99.20999999999999</v>
      </c>
      <c r="Q599" t="n">
        <v>198.05</v>
      </c>
      <c r="R599" t="n">
        <v>32.45</v>
      </c>
      <c r="S599" t="n">
        <v>21.27</v>
      </c>
      <c r="T599" t="n">
        <v>2869.32</v>
      </c>
      <c r="U599" t="n">
        <v>0.66</v>
      </c>
      <c r="V599" t="n">
        <v>0.76</v>
      </c>
      <c r="W599" t="n">
        <v>0.12</v>
      </c>
      <c r="X599" t="n">
        <v>0.17</v>
      </c>
      <c r="Y599" t="n">
        <v>1</v>
      </c>
      <c r="Z599" t="n">
        <v>10</v>
      </c>
    </row>
    <row r="600">
      <c r="A600" t="n">
        <v>34</v>
      </c>
      <c r="B600" t="n">
        <v>90</v>
      </c>
      <c r="C600" t="inlineStr">
        <is>
          <t xml:space="preserve">CONCLUIDO	</t>
        </is>
      </c>
      <c r="D600" t="n">
        <v>9.297000000000001</v>
      </c>
      <c r="E600" t="n">
        <v>10.76</v>
      </c>
      <c r="F600" t="n">
        <v>8.02</v>
      </c>
      <c r="G600" t="n">
        <v>53.44</v>
      </c>
      <c r="H600" t="n">
        <v>0.89</v>
      </c>
      <c r="I600" t="n">
        <v>9</v>
      </c>
      <c r="J600" t="n">
        <v>189.5</v>
      </c>
      <c r="K600" t="n">
        <v>52.44</v>
      </c>
      <c r="L600" t="n">
        <v>9.5</v>
      </c>
      <c r="M600" t="n">
        <v>7</v>
      </c>
      <c r="N600" t="n">
        <v>37.56</v>
      </c>
      <c r="O600" t="n">
        <v>23605.68</v>
      </c>
      <c r="P600" t="n">
        <v>99.06999999999999</v>
      </c>
      <c r="Q600" t="n">
        <v>198.07</v>
      </c>
      <c r="R600" t="n">
        <v>32.33</v>
      </c>
      <c r="S600" t="n">
        <v>21.27</v>
      </c>
      <c r="T600" t="n">
        <v>2809.09</v>
      </c>
      <c r="U600" t="n">
        <v>0.66</v>
      </c>
      <c r="V600" t="n">
        <v>0.76</v>
      </c>
      <c r="W600" t="n">
        <v>0.12</v>
      </c>
      <c r="X600" t="n">
        <v>0.16</v>
      </c>
      <c r="Y600" t="n">
        <v>1</v>
      </c>
      <c r="Z600" t="n">
        <v>10</v>
      </c>
    </row>
    <row r="601">
      <c r="A601" t="n">
        <v>35</v>
      </c>
      <c r="B601" t="n">
        <v>90</v>
      </c>
      <c r="C601" t="inlineStr">
        <is>
          <t xml:space="preserve">CONCLUIDO	</t>
        </is>
      </c>
      <c r="D601" t="n">
        <v>9.293699999999999</v>
      </c>
      <c r="E601" t="n">
        <v>10.76</v>
      </c>
      <c r="F601" t="n">
        <v>8.02</v>
      </c>
      <c r="G601" t="n">
        <v>53.46</v>
      </c>
      <c r="H601" t="n">
        <v>0.91</v>
      </c>
      <c r="I601" t="n">
        <v>9</v>
      </c>
      <c r="J601" t="n">
        <v>189.88</v>
      </c>
      <c r="K601" t="n">
        <v>52.44</v>
      </c>
      <c r="L601" t="n">
        <v>9.75</v>
      </c>
      <c r="M601" t="n">
        <v>7</v>
      </c>
      <c r="N601" t="n">
        <v>37.69</v>
      </c>
      <c r="O601" t="n">
        <v>23652.75</v>
      </c>
      <c r="P601" t="n">
        <v>98.75</v>
      </c>
      <c r="Q601" t="n">
        <v>198.05</v>
      </c>
      <c r="R601" t="n">
        <v>32.46</v>
      </c>
      <c r="S601" t="n">
        <v>21.27</v>
      </c>
      <c r="T601" t="n">
        <v>2872.17</v>
      </c>
      <c r="U601" t="n">
        <v>0.66</v>
      </c>
      <c r="V601" t="n">
        <v>0.76</v>
      </c>
      <c r="W601" t="n">
        <v>0.12</v>
      </c>
      <c r="X601" t="n">
        <v>0.17</v>
      </c>
      <c r="Y601" t="n">
        <v>1</v>
      </c>
      <c r="Z601" t="n">
        <v>10</v>
      </c>
    </row>
    <row r="602">
      <c r="A602" t="n">
        <v>36</v>
      </c>
      <c r="B602" t="n">
        <v>90</v>
      </c>
      <c r="C602" t="inlineStr">
        <is>
          <t xml:space="preserve">CONCLUIDO	</t>
        </is>
      </c>
      <c r="D602" t="n">
        <v>9.292199999999999</v>
      </c>
      <c r="E602" t="n">
        <v>10.76</v>
      </c>
      <c r="F602" t="n">
        <v>8.02</v>
      </c>
      <c r="G602" t="n">
        <v>53.47</v>
      </c>
      <c r="H602" t="n">
        <v>0.93</v>
      </c>
      <c r="I602" t="n">
        <v>9</v>
      </c>
      <c r="J602" t="n">
        <v>190.26</v>
      </c>
      <c r="K602" t="n">
        <v>52.44</v>
      </c>
      <c r="L602" t="n">
        <v>10</v>
      </c>
      <c r="M602" t="n">
        <v>7</v>
      </c>
      <c r="N602" t="n">
        <v>37.82</v>
      </c>
      <c r="O602" t="n">
        <v>23699.85</v>
      </c>
      <c r="P602" t="n">
        <v>98.37</v>
      </c>
      <c r="Q602" t="n">
        <v>198.06</v>
      </c>
      <c r="R602" t="n">
        <v>32.56</v>
      </c>
      <c r="S602" t="n">
        <v>21.27</v>
      </c>
      <c r="T602" t="n">
        <v>2921.65</v>
      </c>
      <c r="U602" t="n">
        <v>0.65</v>
      </c>
      <c r="V602" t="n">
        <v>0.76</v>
      </c>
      <c r="W602" t="n">
        <v>0.12</v>
      </c>
      <c r="X602" t="n">
        <v>0.17</v>
      </c>
      <c r="Y602" t="n">
        <v>1</v>
      </c>
      <c r="Z602" t="n">
        <v>10</v>
      </c>
    </row>
    <row r="603">
      <c r="A603" t="n">
        <v>37</v>
      </c>
      <c r="B603" t="n">
        <v>90</v>
      </c>
      <c r="C603" t="inlineStr">
        <is>
          <t xml:space="preserve">CONCLUIDO	</t>
        </is>
      </c>
      <c r="D603" t="n">
        <v>9.364800000000001</v>
      </c>
      <c r="E603" t="n">
        <v>10.68</v>
      </c>
      <c r="F603" t="n">
        <v>7.97</v>
      </c>
      <c r="G603" t="n">
        <v>59.8</v>
      </c>
      <c r="H603" t="n">
        <v>0.95</v>
      </c>
      <c r="I603" t="n">
        <v>8</v>
      </c>
      <c r="J603" t="n">
        <v>190.65</v>
      </c>
      <c r="K603" t="n">
        <v>52.44</v>
      </c>
      <c r="L603" t="n">
        <v>10.25</v>
      </c>
      <c r="M603" t="n">
        <v>6</v>
      </c>
      <c r="N603" t="n">
        <v>37.95</v>
      </c>
      <c r="O603" t="n">
        <v>23747</v>
      </c>
      <c r="P603" t="n">
        <v>98</v>
      </c>
      <c r="Q603" t="n">
        <v>198.05</v>
      </c>
      <c r="R603" t="n">
        <v>30.76</v>
      </c>
      <c r="S603" t="n">
        <v>21.27</v>
      </c>
      <c r="T603" t="n">
        <v>2029.47</v>
      </c>
      <c r="U603" t="n">
        <v>0.6899999999999999</v>
      </c>
      <c r="V603" t="n">
        <v>0.76</v>
      </c>
      <c r="W603" t="n">
        <v>0.12</v>
      </c>
      <c r="X603" t="n">
        <v>0.12</v>
      </c>
      <c r="Y603" t="n">
        <v>1</v>
      </c>
      <c r="Z603" t="n">
        <v>10</v>
      </c>
    </row>
    <row r="604">
      <c r="A604" t="n">
        <v>38</v>
      </c>
      <c r="B604" t="n">
        <v>90</v>
      </c>
      <c r="C604" t="inlineStr">
        <is>
          <t xml:space="preserve">CONCLUIDO	</t>
        </is>
      </c>
      <c r="D604" t="n">
        <v>9.351900000000001</v>
      </c>
      <c r="E604" t="n">
        <v>10.69</v>
      </c>
      <c r="F604" t="n">
        <v>7.99</v>
      </c>
      <c r="G604" t="n">
        <v>59.91</v>
      </c>
      <c r="H604" t="n">
        <v>0.98</v>
      </c>
      <c r="I604" t="n">
        <v>8</v>
      </c>
      <c r="J604" t="n">
        <v>191.03</v>
      </c>
      <c r="K604" t="n">
        <v>52.44</v>
      </c>
      <c r="L604" t="n">
        <v>10.5</v>
      </c>
      <c r="M604" t="n">
        <v>6</v>
      </c>
      <c r="N604" t="n">
        <v>38.09</v>
      </c>
      <c r="O604" t="n">
        <v>23794.2</v>
      </c>
      <c r="P604" t="n">
        <v>97.92</v>
      </c>
      <c r="Q604" t="n">
        <v>198.05</v>
      </c>
      <c r="R604" t="n">
        <v>31.58</v>
      </c>
      <c r="S604" t="n">
        <v>21.27</v>
      </c>
      <c r="T604" t="n">
        <v>2436.87</v>
      </c>
      <c r="U604" t="n">
        <v>0.67</v>
      </c>
      <c r="V604" t="n">
        <v>0.76</v>
      </c>
      <c r="W604" t="n">
        <v>0.12</v>
      </c>
      <c r="X604" t="n">
        <v>0.14</v>
      </c>
      <c r="Y604" t="n">
        <v>1</v>
      </c>
      <c r="Z604" t="n">
        <v>10</v>
      </c>
    </row>
    <row r="605">
      <c r="A605" t="n">
        <v>39</v>
      </c>
      <c r="B605" t="n">
        <v>90</v>
      </c>
      <c r="C605" t="inlineStr">
        <is>
          <t xml:space="preserve">CONCLUIDO	</t>
        </is>
      </c>
      <c r="D605" t="n">
        <v>9.342599999999999</v>
      </c>
      <c r="E605" t="n">
        <v>10.7</v>
      </c>
      <c r="F605" t="n">
        <v>8</v>
      </c>
      <c r="G605" t="n">
        <v>59.99</v>
      </c>
      <c r="H605" t="n">
        <v>1</v>
      </c>
      <c r="I605" t="n">
        <v>8</v>
      </c>
      <c r="J605" t="n">
        <v>191.41</v>
      </c>
      <c r="K605" t="n">
        <v>52.44</v>
      </c>
      <c r="L605" t="n">
        <v>10.75</v>
      </c>
      <c r="M605" t="n">
        <v>6</v>
      </c>
      <c r="N605" t="n">
        <v>38.22</v>
      </c>
      <c r="O605" t="n">
        <v>23841.44</v>
      </c>
      <c r="P605" t="n">
        <v>97.97</v>
      </c>
      <c r="Q605" t="n">
        <v>198.05</v>
      </c>
      <c r="R605" t="n">
        <v>31.81</v>
      </c>
      <c r="S605" t="n">
        <v>21.27</v>
      </c>
      <c r="T605" t="n">
        <v>2553.57</v>
      </c>
      <c r="U605" t="n">
        <v>0.67</v>
      </c>
      <c r="V605" t="n">
        <v>0.76</v>
      </c>
      <c r="W605" t="n">
        <v>0.12</v>
      </c>
      <c r="X605" t="n">
        <v>0.15</v>
      </c>
      <c r="Y605" t="n">
        <v>1</v>
      </c>
      <c r="Z605" t="n">
        <v>10</v>
      </c>
    </row>
    <row r="606">
      <c r="A606" t="n">
        <v>40</v>
      </c>
      <c r="B606" t="n">
        <v>90</v>
      </c>
      <c r="C606" t="inlineStr">
        <is>
          <t xml:space="preserve">CONCLUIDO	</t>
        </is>
      </c>
      <c r="D606" t="n">
        <v>9.338800000000001</v>
      </c>
      <c r="E606" t="n">
        <v>10.71</v>
      </c>
      <c r="F606" t="n">
        <v>8</v>
      </c>
      <c r="G606" t="n">
        <v>60.02</v>
      </c>
      <c r="H606" t="n">
        <v>1.02</v>
      </c>
      <c r="I606" t="n">
        <v>8</v>
      </c>
      <c r="J606" t="n">
        <v>191.79</v>
      </c>
      <c r="K606" t="n">
        <v>52.44</v>
      </c>
      <c r="L606" t="n">
        <v>11</v>
      </c>
      <c r="M606" t="n">
        <v>6</v>
      </c>
      <c r="N606" t="n">
        <v>38.35</v>
      </c>
      <c r="O606" t="n">
        <v>23888.73</v>
      </c>
      <c r="P606" t="n">
        <v>98.02</v>
      </c>
      <c r="Q606" t="n">
        <v>198.05</v>
      </c>
      <c r="R606" t="n">
        <v>31.94</v>
      </c>
      <c r="S606" t="n">
        <v>21.27</v>
      </c>
      <c r="T606" t="n">
        <v>2619.85</v>
      </c>
      <c r="U606" t="n">
        <v>0.67</v>
      </c>
      <c r="V606" t="n">
        <v>0.76</v>
      </c>
      <c r="W606" t="n">
        <v>0.12</v>
      </c>
      <c r="X606" t="n">
        <v>0.15</v>
      </c>
      <c r="Y606" t="n">
        <v>1</v>
      </c>
      <c r="Z606" t="n">
        <v>10</v>
      </c>
    </row>
    <row r="607">
      <c r="A607" t="n">
        <v>41</v>
      </c>
      <c r="B607" t="n">
        <v>90</v>
      </c>
      <c r="C607" t="inlineStr">
        <is>
          <t xml:space="preserve">CONCLUIDO	</t>
        </is>
      </c>
      <c r="D607" t="n">
        <v>9.3392</v>
      </c>
      <c r="E607" t="n">
        <v>10.71</v>
      </c>
      <c r="F607" t="n">
        <v>8</v>
      </c>
      <c r="G607" t="n">
        <v>60.02</v>
      </c>
      <c r="H607" t="n">
        <v>1.04</v>
      </c>
      <c r="I607" t="n">
        <v>8</v>
      </c>
      <c r="J607" t="n">
        <v>192.18</v>
      </c>
      <c r="K607" t="n">
        <v>52.44</v>
      </c>
      <c r="L607" t="n">
        <v>11.25</v>
      </c>
      <c r="M607" t="n">
        <v>6</v>
      </c>
      <c r="N607" t="n">
        <v>38.49</v>
      </c>
      <c r="O607" t="n">
        <v>23936.06</v>
      </c>
      <c r="P607" t="n">
        <v>97.44</v>
      </c>
      <c r="Q607" t="n">
        <v>198.05</v>
      </c>
      <c r="R607" t="n">
        <v>31.95</v>
      </c>
      <c r="S607" t="n">
        <v>21.27</v>
      </c>
      <c r="T607" t="n">
        <v>2624.53</v>
      </c>
      <c r="U607" t="n">
        <v>0.67</v>
      </c>
      <c r="V607" t="n">
        <v>0.76</v>
      </c>
      <c r="W607" t="n">
        <v>0.12</v>
      </c>
      <c r="X607" t="n">
        <v>0.15</v>
      </c>
      <c r="Y607" t="n">
        <v>1</v>
      </c>
      <c r="Z607" t="n">
        <v>10</v>
      </c>
    </row>
    <row r="608">
      <c r="A608" t="n">
        <v>42</v>
      </c>
      <c r="B608" t="n">
        <v>90</v>
      </c>
      <c r="C608" t="inlineStr">
        <is>
          <t xml:space="preserve">CONCLUIDO	</t>
        </is>
      </c>
      <c r="D608" t="n">
        <v>9.3368</v>
      </c>
      <c r="E608" t="n">
        <v>10.71</v>
      </c>
      <c r="F608" t="n">
        <v>8.01</v>
      </c>
      <c r="G608" t="n">
        <v>60.04</v>
      </c>
      <c r="H608" t="n">
        <v>1.06</v>
      </c>
      <c r="I608" t="n">
        <v>8</v>
      </c>
      <c r="J608" t="n">
        <v>192.56</v>
      </c>
      <c r="K608" t="n">
        <v>52.44</v>
      </c>
      <c r="L608" t="n">
        <v>11.5</v>
      </c>
      <c r="M608" t="n">
        <v>6</v>
      </c>
      <c r="N608" t="n">
        <v>38.62</v>
      </c>
      <c r="O608" t="n">
        <v>23983.44</v>
      </c>
      <c r="P608" t="n">
        <v>97.12</v>
      </c>
      <c r="Q608" t="n">
        <v>198.07</v>
      </c>
      <c r="R608" t="n">
        <v>32.03</v>
      </c>
      <c r="S608" t="n">
        <v>21.27</v>
      </c>
      <c r="T608" t="n">
        <v>2663.78</v>
      </c>
      <c r="U608" t="n">
        <v>0.66</v>
      </c>
      <c r="V608" t="n">
        <v>0.76</v>
      </c>
      <c r="W608" t="n">
        <v>0.12</v>
      </c>
      <c r="X608" t="n">
        <v>0.15</v>
      </c>
      <c r="Y608" t="n">
        <v>1</v>
      </c>
      <c r="Z608" t="n">
        <v>10</v>
      </c>
    </row>
    <row r="609">
      <c r="A609" t="n">
        <v>43</v>
      </c>
      <c r="B609" t="n">
        <v>90</v>
      </c>
      <c r="C609" t="inlineStr">
        <is>
          <t xml:space="preserve">CONCLUIDO	</t>
        </is>
      </c>
      <c r="D609" t="n">
        <v>9.395799999999999</v>
      </c>
      <c r="E609" t="n">
        <v>10.64</v>
      </c>
      <c r="F609" t="n">
        <v>7.97</v>
      </c>
      <c r="G609" t="n">
        <v>68.34999999999999</v>
      </c>
      <c r="H609" t="n">
        <v>1.08</v>
      </c>
      <c r="I609" t="n">
        <v>7</v>
      </c>
      <c r="J609" t="n">
        <v>192.95</v>
      </c>
      <c r="K609" t="n">
        <v>52.44</v>
      </c>
      <c r="L609" t="n">
        <v>11.75</v>
      </c>
      <c r="M609" t="n">
        <v>5</v>
      </c>
      <c r="N609" t="n">
        <v>38.75</v>
      </c>
      <c r="O609" t="n">
        <v>24030.86</v>
      </c>
      <c r="P609" t="n">
        <v>96.59</v>
      </c>
      <c r="Q609" t="n">
        <v>198.05</v>
      </c>
      <c r="R609" t="n">
        <v>30.98</v>
      </c>
      <c r="S609" t="n">
        <v>21.27</v>
      </c>
      <c r="T609" t="n">
        <v>2142.96</v>
      </c>
      <c r="U609" t="n">
        <v>0.6899999999999999</v>
      </c>
      <c r="V609" t="n">
        <v>0.76</v>
      </c>
      <c r="W609" t="n">
        <v>0.12</v>
      </c>
      <c r="X609" t="n">
        <v>0.12</v>
      </c>
      <c r="Y609" t="n">
        <v>1</v>
      </c>
      <c r="Z609" t="n">
        <v>10</v>
      </c>
    </row>
    <row r="610">
      <c r="A610" t="n">
        <v>44</v>
      </c>
      <c r="B610" t="n">
        <v>90</v>
      </c>
      <c r="C610" t="inlineStr">
        <is>
          <t xml:space="preserve">CONCLUIDO	</t>
        </is>
      </c>
      <c r="D610" t="n">
        <v>9.4039</v>
      </c>
      <c r="E610" t="n">
        <v>10.63</v>
      </c>
      <c r="F610" t="n">
        <v>7.96</v>
      </c>
      <c r="G610" t="n">
        <v>68.27</v>
      </c>
      <c r="H610" t="n">
        <v>1.1</v>
      </c>
      <c r="I610" t="n">
        <v>7</v>
      </c>
      <c r="J610" t="n">
        <v>193.33</v>
      </c>
      <c r="K610" t="n">
        <v>52.44</v>
      </c>
      <c r="L610" t="n">
        <v>12</v>
      </c>
      <c r="M610" t="n">
        <v>5</v>
      </c>
      <c r="N610" t="n">
        <v>38.89</v>
      </c>
      <c r="O610" t="n">
        <v>24078.33</v>
      </c>
      <c r="P610" t="n">
        <v>96.61</v>
      </c>
      <c r="Q610" t="n">
        <v>198.05</v>
      </c>
      <c r="R610" t="n">
        <v>30.64</v>
      </c>
      <c r="S610" t="n">
        <v>21.27</v>
      </c>
      <c r="T610" t="n">
        <v>1971.82</v>
      </c>
      <c r="U610" t="n">
        <v>0.6899999999999999</v>
      </c>
      <c r="V610" t="n">
        <v>0.76</v>
      </c>
      <c r="W610" t="n">
        <v>0.12</v>
      </c>
      <c r="X610" t="n">
        <v>0.11</v>
      </c>
      <c r="Y610" t="n">
        <v>1</v>
      </c>
      <c r="Z610" t="n">
        <v>10</v>
      </c>
    </row>
    <row r="611">
      <c r="A611" t="n">
        <v>45</v>
      </c>
      <c r="B611" t="n">
        <v>90</v>
      </c>
      <c r="C611" t="inlineStr">
        <is>
          <t xml:space="preserve">CONCLUIDO	</t>
        </is>
      </c>
      <c r="D611" t="n">
        <v>9.417199999999999</v>
      </c>
      <c r="E611" t="n">
        <v>10.62</v>
      </c>
      <c r="F611" t="n">
        <v>7.95</v>
      </c>
      <c r="G611" t="n">
        <v>68.14</v>
      </c>
      <c r="H611" t="n">
        <v>1.12</v>
      </c>
      <c r="I611" t="n">
        <v>7</v>
      </c>
      <c r="J611" t="n">
        <v>193.72</v>
      </c>
      <c r="K611" t="n">
        <v>52.44</v>
      </c>
      <c r="L611" t="n">
        <v>12.25</v>
      </c>
      <c r="M611" t="n">
        <v>5</v>
      </c>
      <c r="N611" t="n">
        <v>39.02</v>
      </c>
      <c r="O611" t="n">
        <v>24125.85</v>
      </c>
      <c r="P611" t="n">
        <v>96.34999999999999</v>
      </c>
      <c r="Q611" t="n">
        <v>198.06</v>
      </c>
      <c r="R611" t="n">
        <v>30.28</v>
      </c>
      <c r="S611" t="n">
        <v>21.27</v>
      </c>
      <c r="T611" t="n">
        <v>1791.15</v>
      </c>
      <c r="U611" t="n">
        <v>0.7</v>
      </c>
      <c r="V611" t="n">
        <v>0.76</v>
      </c>
      <c r="W611" t="n">
        <v>0.12</v>
      </c>
      <c r="X611" t="n">
        <v>0.1</v>
      </c>
      <c r="Y611" t="n">
        <v>1</v>
      </c>
      <c r="Z611" t="n">
        <v>10</v>
      </c>
    </row>
    <row r="612">
      <c r="A612" t="n">
        <v>46</v>
      </c>
      <c r="B612" t="n">
        <v>90</v>
      </c>
      <c r="C612" t="inlineStr">
        <is>
          <t xml:space="preserve">CONCLUIDO	</t>
        </is>
      </c>
      <c r="D612" t="n">
        <v>9.381600000000001</v>
      </c>
      <c r="E612" t="n">
        <v>10.66</v>
      </c>
      <c r="F612" t="n">
        <v>7.99</v>
      </c>
      <c r="G612" t="n">
        <v>68.48</v>
      </c>
      <c r="H612" t="n">
        <v>1.14</v>
      </c>
      <c r="I612" t="n">
        <v>7</v>
      </c>
      <c r="J612" t="n">
        <v>194.1</v>
      </c>
      <c r="K612" t="n">
        <v>52.44</v>
      </c>
      <c r="L612" t="n">
        <v>12.5</v>
      </c>
      <c r="M612" t="n">
        <v>5</v>
      </c>
      <c r="N612" t="n">
        <v>39.16</v>
      </c>
      <c r="O612" t="n">
        <v>24173.41</v>
      </c>
      <c r="P612" t="n">
        <v>96.77</v>
      </c>
      <c r="Q612" t="n">
        <v>198.05</v>
      </c>
      <c r="R612" t="n">
        <v>31.64</v>
      </c>
      <c r="S612" t="n">
        <v>21.27</v>
      </c>
      <c r="T612" t="n">
        <v>2471.38</v>
      </c>
      <c r="U612" t="n">
        <v>0.67</v>
      </c>
      <c r="V612" t="n">
        <v>0.76</v>
      </c>
      <c r="W612" t="n">
        <v>0.12</v>
      </c>
      <c r="X612" t="n">
        <v>0.14</v>
      </c>
      <c r="Y612" t="n">
        <v>1</v>
      </c>
      <c r="Z612" t="n">
        <v>10</v>
      </c>
    </row>
    <row r="613">
      <c r="A613" t="n">
        <v>47</v>
      </c>
      <c r="B613" t="n">
        <v>90</v>
      </c>
      <c r="C613" t="inlineStr">
        <is>
          <t xml:space="preserve">CONCLUIDO	</t>
        </is>
      </c>
      <c r="D613" t="n">
        <v>9.393800000000001</v>
      </c>
      <c r="E613" t="n">
        <v>10.65</v>
      </c>
      <c r="F613" t="n">
        <v>7.98</v>
      </c>
      <c r="G613" t="n">
        <v>68.36</v>
      </c>
      <c r="H613" t="n">
        <v>1.16</v>
      </c>
      <c r="I613" t="n">
        <v>7</v>
      </c>
      <c r="J613" t="n">
        <v>194.49</v>
      </c>
      <c r="K613" t="n">
        <v>52.44</v>
      </c>
      <c r="L613" t="n">
        <v>12.75</v>
      </c>
      <c r="M613" t="n">
        <v>5</v>
      </c>
      <c r="N613" t="n">
        <v>39.3</v>
      </c>
      <c r="O613" t="n">
        <v>24221.02</v>
      </c>
      <c r="P613" t="n">
        <v>96.28</v>
      </c>
      <c r="Q613" t="n">
        <v>198.05</v>
      </c>
      <c r="R613" t="n">
        <v>31.15</v>
      </c>
      <c r="S613" t="n">
        <v>21.27</v>
      </c>
      <c r="T613" t="n">
        <v>2227.73</v>
      </c>
      <c r="U613" t="n">
        <v>0.68</v>
      </c>
      <c r="V613" t="n">
        <v>0.76</v>
      </c>
      <c r="W613" t="n">
        <v>0.12</v>
      </c>
      <c r="X613" t="n">
        <v>0.12</v>
      </c>
      <c r="Y613" t="n">
        <v>1</v>
      </c>
      <c r="Z613" t="n">
        <v>10</v>
      </c>
    </row>
    <row r="614">
      <c r="A614" t="n">
        <v>48</v>
      </c>
      <c r="B614" t="n">
        <v>90</v>
      </c>
      <c r="C614" t="inlineStr">
        <is>
          <t xml:space="preserve">CONCLUIDO	</t>
        </is>
      </c>
      <c r="D614" t="n">
        <v>9.389900000000001</v>
      </c>
      <c r="E614" t="n">
        <v>10.65</v>
      </c>
      <c r="F614" t="n">
        <v>7.98</v>
      </c>
      <c r="G614" t="n">
        <v>68.40000000000001</v>
      </c>
      <c r="H614" t="n">
        <v>1.18</v>
      </c>
      <c r="I614" t="n">
        <v>7</v>
      </c>
      <c r="J614" t="n">
        <v>194.88</v>
      </c>
      <c r="K614" t="n">
        <v>52.44</v>
      </c>
      <c r="L614" t="n">
        <v>13</v>
      </c>
      <c r="M614" t="n">
        <v>5</v>
      </c>
      <c r="N614" t="n">
        <v>39.43</v>
      </c>
      <c r="O614" t="n">
        <v>24268.67</v>
      </c>
      <c r="P614" t="n">
        <v>96.09999999999999</v>
      </c>
      <c r="Q614" t="n">
        <v>198.05</v>
      </c>
      <c r="R614" t="n">
        <v>31.23</v>
      </c>
      <c r="S614" t="n">
        <v>21.27</v>
      </c>
      <c r="T614" t="n">
        <v>2267.75</v>
      </c>
      <c r="U614" t="n">
        <v>0.68</v>
      </c>
      <c r="V614" t="n">
        <v>0.76</v>
      </c>
      <c r="W614" t="n">
        <v>0.12</v>
      </c>
      <c r="X614" t="n">
        <v>0.13</v>
      </c>
      <c r="Y614" t="n">
        <v>1</v>
      </c>
      <c r="Z614" t="n">
        <v>10</v>
      </c>
    </row>
    <row r="615">
      <c r="A615" t="n">
        <v>49</v>
      </c>
      <c r="B615" t="n">
        <v>90</v>
      </c>
      <c r="C615" t="inlineStr">
        <is>
          <t xml:space="preserve">CONCLUIDO	</t>
        </is>
      </c>
      <c r="D615" t="n">
        <v>9.390700000000001</v>
      </c>
      <c r="E615" t="n">
        <v>10.65</v>
      </c>
      <c r="F615" t="n">
        <v>7.98</v>
      </c>
      <c r="G615" t="n">
        <v>68.40000000000001</v>
      </c>
      <c r="H615" t="n">
        <v>1.2</v>
      </c>
      <c r="I615" t="n">
        <v>7</v>
      </c>
      <c r="J615" t="n">
        <v>195.26</v>
      </c>
      <c r="K615" t="n">
        <v>52.44</v>
      </c>
      <c r="L615" t="n">
        <v>13.25</v>
      </c>
      <c r="M615" t="n">
        <v>5</v>
      </c>
      <c r="N615" t="n">
        <v>39.57</v>
      </c>
      <c r="O615" t="n">
        <v>24316.37</v>
      </c>
      <c r="P615" t="n">
        <v>95.81999999999999</v>
      </c>
      <c r="Q615" t="n">
        <v>198.06</v>
      </c>
      <c r="R615" t="n">
        <v>31.19</v>
      </c>
      <c r="S615" t="n">
        <v>21.27</v>
      </c>
      <c r="T615" t="n">
        <v>2248.81</v>
      </c>
      <c r="U615" t="n">
        <v>0.68</v>
      </c>
      <c r="V615" t="n">
        <v>0.76</v>
      </c>
      <c r="W615" t="n">
        <v>0.12</v>
      </c>
      <c r="X615" t="n">
        <v>0.13</v>
      </c>
      <c r="Y615" t="n">
        <v>1</v>
      </c>
      <c r="Z615" t="n">
        <v>10</v>
      </c>
    </row>
    <row r="616">
      <c r="A616" t="n">
        <v>50</v>
      </c>
      <c r="B616" t="n">
        <v>90</v>
      </c>
      <c r="C616" t="inlineStr">
        <is>
          <t xml:space="preserve">CONCLUIDO	</t>
        </is>
      </c>
      <c r="D616" t="n">
        <v>9.3909</v>
      </c>
      <c r="E616" t="n">
        <v>10.65</v>
      </c>
      <c r="F616" t="n">
        <v>7.98</v>
      </c>
      <c r="G616" t="n">
        <v>68.39</v>
      </c>
      <c r="H616" t="n">
        <v>1.22</v>
      </c>
      <c r="I616" t="n">
        <v>7</v>
      </c>
      <c r="J616" t="n">
        <v>195.65</v>
      </c>
      <c r="K616" t="n">
        <v>52.44</v>
      </c>
      <c r="L616" t="n">
        <v>13.5</v>
      </c>
      <c r="M616" t="n">
        <v>5</v>
      </c>
      <c r="N616" t="n">
        <v>39.71</v>
      </c>
      <c r="O616" t="n">
        <v>24364.12</v>
      </c>
      <c r="P616" t="n">
        <v>95.48</v>
      </c>
      <c r="Q616" t="n">
        <v>198.06</v>
      </c>
      <c r="R616" t="n">
        <v>31.25</v>
      </c>
      <c r="S616" t="n">
        <v>21.27</v>
      </c>
      <c r="T616" t="n">
        <v>2279.55</v>
      </c>
      <c r="U616" t="n">
        <v>0.68</v>
      </c>
      <c r="V616" t="n">
        <v>0.76</v>
      </c>
      <c r="W616" t="n">
        <v>0.12</v>
      </c>
      <c r="X616" t="n">
        <v>0.13</v>
      </c>
      <c r="Y616" t="n">
        <v>1</v>
      </c>
      <c r="Z616" t="n">
        <v>10</v>
      </c>
    </row>
    <row r="617">
      <c r="A617" t="n">
        <v>51</v>
      </c>
      <c r="B617" t="n">
        <v>90</v>
      </c>
      <c r="C617" t="inlineStr">
        <is>
          <t xml:space="preserve">CONCLUIDO	</t>
        </is>
      </c>
      <c r="D617" t="n">
        <v>9.448600000000001</v>
      </c>
      <c r="E617" t="n">
        <v>10.58</v>
      </c>
      <c r="F617" t="n">
        <v>7.95</v>
      </c>
      <c r="G617" t="n">
        <v>79.5</v>
      </c>
      <c r="H617" t="n">
        <v>1.25</v>
      </c>
      <c r="I617" t="n">
        <v>6</v>
      </c>
      <c r="J617" t="n">
        <v>196.04</v>
      </c>
      <c r="K617" t="n">
        <v>52.44</v>
      </c>
      <c r="L617" t="n">
        <v>13.75</v>
      </c>
      <c r="M617" t="n">
        <v>4</v>
      </c>
      <c r="N617" t="n">
        <v>39.84</v>
      </c>
      <c r="O617" t="n">
        <v>24411.91</v>
      </c>
      <c r="P617" t="n">
        <v>94.81</v>
      </c>
      <c r="Q617" t="n">
        <v>198.05</v>
      </c>
      <c r="R617" t="n">
        <v>30.18</v>
      </c>
      <c r="S617" t="n">
        <v>21.27</v>
      </c>
      <c r="T617" t="n">
        <v>1746.46</v>
      </c>
      <c r="U617" t="n">
        <v>0.7</v>
      </c>
      <c r="V617" t="n">
        <v>0.76</v>
      </c>
      <c r="W617" t="n">
        <v>0.12</v>
      </c>
      <c r="X617" t="n">
        <v>0.1</v>
      </c>
      <c r="Y617" t="n">
        <v>1</v>
      </c>
      <c r="Z617" t="n">
        <v>10</v>
      </c>
    </row>
    <row r="618">
      <c r="A618" t="n">
        <v>52</v>
      </c>
      <c r="B618" t="n">
        <v>90</v>
      </c>
      <c r="C618" t="inlineStr">
        <is>
          <t xml:space="preserve">CONCLUIDO	</t>
        </is>
      </c>
      <c r="D618" t="n">
        <v>9.468</v>
      </c>
      <c r="E618" t="n">
        <v>10.56</v>
      </c>
      <c r="F618" t="n">
        <v>7.93</v>
      </c>
      <c r="G618" t="n">
        <v>79.28</v>
      </c>
      <c r="H618" t="n">
        <v>1.27</v>
      </c>
      <c r="I618" t="n">
        <v>6</v>
      </c>
      <c r="J618" t="n">
        <v>196.42</v>
      </c>
      <c r="K618" t="n">
        <v>52.44</v>
      </c>
      <c r="L618" t="n">
        <v>14</v>
      </c>
      <c r="M618" t="n">
        <v>4</v>
      </c>
      <c r="N618" t="n">
        <v>39.98</v>
      </c>
      <c r="O618" t="n">
        <v>24459.75</v>
      </c>
      <c r="P618" t="n">
        <v>94.59</v>
      </c>
      <c r="Q618" t="n">
        <v>198.05</v>
      </c>
      <c r="R618" t="n">
        <v>29.58</v>
      </c>
      <c r="S618" t="n">
        <v>21.27</v>
      </c>
      <c r="T618" t="n">
        <v>1449.7</v>
      </c>
      <c r="U618" t="n">
        <v>0.72</v>
      </c>
      <c r="V618" t="n">
        <v>0.77</v>
      </c>
      <c r="W618" t="n">
        <v>0.11</v>
      </c>
      <c r="X618" t="n">
        <v>0.08</v>
      </c>
      <c r="Y618" t="n">
        <v>1</v>
      </c>
      <c r="Z618" t="n">
        <v>10</v>
      </c>
    </row>
    <row r="619">
      <c r="A619" t="n">
        <v>53</v>
      </c>
      <c r="B619" t="n">
        <v>90</v>
      </c>
      <c r="C619" t="inlineStr">
        <is>
          <t xml:space="preserve">CONCLUIDO	</t>
        </is>
      </c>
      <c r="D619" t="n">
        <v>9.4429</v>
      </c>
      <c r="E619" t="n">
        <v>10.59</v>
      </c>
      <c r="F619" t="n">
        <v>7.96</v>
      </c>
      <c r="G619" t="n">
        <v>79.56</v>
      </c>
      <c r="H619" t="n">
        <v>1.29</v>
      </c>
      <c r="I619" t="n">
        <v>6</v>
      </c>
      <c r="J619" t="n">
        <v>196.81</v>
      </c>
      <c r="K619" t="n">
        <v>52.44</v>
      </c>
      <c r="L619" t="n">
        <v>14.25</v>
      </c>
      <c r="M619" t="n">
        <v>4</v>
      </c>
      <c r="N619" t="n">
        <v>40.12</v>
      </c>
      <c r="O619" t="n">
        <v>24507.64</v>
      </c>
      <c r="P619" t="n">
        <v>94.97</v>
      </c>
      <c r="Q619" t="n">
        <v>198.05</v>
      </c>
      <c r="R619" t="n">
        <v>30.58</v>
      </c>
      <c r="S619" t="n">
        <v>21.27</v>
      </c>
      <c r="T619" t="n">
        <v>1948.22</v>
      </c>
      <c r="U619" t="n">
        <v>0.7</v>
      </c>
      <c r="V619" t="n">
        <v>0.76</v>
      </c>
      <c r="W619" t="n">
        <v>0.12</v>
      </c>
      <c r="X619" t="n">
        <v>0.1</v>
      </c>
      <c r="Y619" t="n">
        <v>1</v>
      </c>
      <c r="Z619" t="n">
        <v>10</v>
      </c>
    </row>
    <row r="620">
      <c r="A620" t="n">
        <v>54</v>
      </c>
      <c r="B620" t="n">
        <v>90</v>
      </c>
      <c r="C620" t="inlineStr">
        <is>
          <t xml:space="preserve">CONCLUIDO	</t>
        </is>
      </c>
      <c r="D620" t="n">
        <v>9.444100000000001</v>
      </c>
      <c r="E620" t="n">
        <v>10.59</v>
      </c>
      <c r="F620" t="n">
        <v>7.95</v>
      </c>
      <c r="G620" t="n">
        <v>79.55</v>
      </c>
      <c r="H620" t="n">
        <v>1.31</v>
      </c>
      <c r="I620" t="n">
        <v>6</v>
      </c>
      <c r="J620" t="n">
        <v>197.2</v>
      </c>
      <c r="K620" t="n">
        <v>52.44</v>
      </c>
      <c r="L620" t="n">
        <v>14.5</v>
      </c>
      <c r="M620" t="n">
        <v>4</v>
      </c>
      <c r="N620" t="n">
        <v>40.26</v>
      </c>
      <c r="O620" t="n">
        <v>24555.57</v>
      </c>
      <c r="P620" t="n">
        <v>94.88</v>
      </c>
      <c r="Q620" t="n">
        <v>198.05</v>
      </c>
      <c r="R620" t="n">
        <v>30.4</v>
      </c>
      <c r="S620" t="n">
        <v>21.27</v>
      </c>
      <c r="T620" t="n">
        <v>1859.46</v>
      </c>
      <c r="U620" t="n">
        <v>0.7</v>
      </c>
      <c r="V620" t="n">
        <v>0.76</v>
      </c>
      <c r="W620" t="n">
        <v>0.12</v>
      </c>
      <c r="X620" t="n">
        <v>0.1</v>
      </c>
      <c r="Y620" t="n">
        <v>1</v>
      </c>
      <c r="Z620" t="n">
        <v>10</v>
      </c>
    </row>
    <row r="621">
      <c r="A621" t="n">
        <v>55</v>
      </c>
      <c r="B621" t="n">
        <v>90</v>
      </c>
      <c r="C621" t="inlineStr">
        <is>
          <t xml:space="preserve">CONCLUIDO	</t>
        </is>
      </c>
      <c r="D621" t="n">
        <v>9.4359</v>
      </c>
      <c r="E621" t="n">
        <v>10.6</v>
      </c>
      <c r="F621" t="n">
        <v>7.96</v>
      </c>
      <c r="G621" t="n">
        <v>79.64</v>
      </c>
      <c r="H621" t="n">
        <v>1.33</v>
      </c>
      <c r="I621" t="n">
        <v>6</v>
      </c>
      <c r="J621" t="n">
        <v>197.59</v>
      </c>
      <c r="K621" t="n">
        <v>52.44</v>
      </c>
      <c r="L621" t="n">
        <v>14.75</v>
      </c>
      <c r="M621" t="n">
        <v>4</v>
      </c>
      <c r="N621" t="n">
        <v>40.4</v>
      </c>
      <c r="O621" t="n">
        <v>24603.55</v>
      </c>
      <c r="P621" t="n">
        <v>95.01000000000001</v>
      </c>
      <c r="Q621" t="n">
        <v>198.06</v>
      </c>
      <c r="R621" t="n">
        <v>30.79</v>
      </c>
      <c r="S621" t="n">
        <v>21.27</v>
      </c>
      <c r="T621" t="n">
        <v>2051.48</v>
      </c>
      <c r="U621" t="n">
        <v>0.6899999999999999</v>
      </c>
      <c r="V621" t="n">
        <v>0.76</v>
      </c>
      <c r="W621" t="n">
        <v>0.12</v>
      </c>
      <c r="X621" t="n">
        <v>0.11</v>
      </c>
      <c r="Y621" t="n">
        <v>1</v>
      </c>
      <c r="Z621" t="n">
        <v>10</v>
      </c>
    </row>
    <row r="622">
      <c r="A622" t="n">
        <v>56</v>
      </c>
      <c r="B622" t="n">
        <v>90</v>
      </c>
      <c r="C622" t="inlineStr">
        <is>
          <t xml:space="preserve">CONCLUIDO	</t>
        </is>
      </c>
      <c r="D622" t="n">
        <v>9.4453</v>
      </c>
      <c r="E622" t="n">
        <v>10.59</v>
      </c>
      <c r="F622" t="n">
        <v>7.95</v>
      </c>
      <c r="G622" t="n">
        <v>79.53</v>
      </c>
      <c r="H622" t="n">
        <v>1.35</v>
      </c>
      <c r="I622" t="n">
        <v>6</v>
      </c>
      <c r="J622" t="n">
        <v>197.98</v>
      </c>
      <c r="K622" t="n">
        <v>52.44</v>
      </c>
      <c r="L622" t="n">
        <v>15</v>
      </c>
      <c r="M622" t="n">
        <v>4</v>
      </c>
      <c r="N622" t="n">
        <v>40.54</v>
      </c>
      <c r="O622" t="n">
        <v>24651.58</v>
      </c>
      <c r="P622" t="n">
        <v>94.81999999999999</v>
      </c>
      <c r="Q622" t="n">
        <v>198.05</v>
      </c>
      <c r="R622" t="n">
        <v>30.38</v>
      </c>
      <c r="S622" t="n">
        <v>21.27</v>
      </c>
      <c r="T622" t="n">
        <v>1846.84</v>
      </c>
      <c r="U622" t="n">
        <v>0.7</v>
      </c>
      <c r="V622" t="n">
        <v>0.76</v>
      </c>
      <c r="W622" t="n">
        <v>0.12</v>
      </c>
      <c r="X622" t="n">
        <v>0.1</v>
      </c>
      <c r="Y622" t="n">
        <v>1</v>
      </c>
      <c r="Z622" t="n">
        <v>10</v>
      </c>
    </row>
    <row r="623">
      <c r="A623" t="n">
        <v>57</v>
      </c>
      <c r="B623" t="n">
        <v>90</v>
      </c>
      <c r="C623" t="inlineStr">
        <is>
          <t xml:space="preserve">CONCLUIDO	</t>
        </is>
      </c>
      <c r="D623" t="n">
        <v>9.440099999999999</v>
      </c>
      <c r="E623" t="n">
        <v>10.59</v>
      </c>
      <c r="F623" t="n">
        <v>7.96</v>
      </c>
      <c r="G623" t="n">
        <v>79.59</v>
      </c>
      <c r="H623" t="n">
        <v>1.36</v>
      </c>
      <c r="I623" t="n">
        <v>6</v>
      </c>
      <c r="J623" t="n">
        <v>198.37</v>
      </c>
      <c r="K623" t="n">
        <v>52.44</v>
      </c>
      <c r="L623" t="n">
        <v>15.25</v>
      </c>
      <c r="M623" t="n">
        <v>4</v>
      </c>
      <c r="N623" t="n">
        <v>40.68</v>
      </c>
      <c r="O623" t="n">
        <v>24699.65</v>
      </c>
      <c r="P623" t="n">
        <v>94.65000000000001</v>
      </c>
      <c r="Q623" t="n">
        <v>198.05</v>
      </c>
      <c r="R623" t="n">
        <v>30.61</v>
      </c>
      <c r="S623" t="n">
        <v>21.27</v>
      </c>
      <c r="T623" t="n">
        <v>1961.54</v>
      </c>
      <c r="U623" t="n">
        <v>0.6899999999999999</v>
      </c>
      <c r="V623" t="n">
        <v>0.76</v>
      </c>
      <c r="W623" t="n">
        <v>0.12</v>
      </c>
      <c r="X623" t="n">
        <v>0.11</v>
      </c>
      <c r="Y623" t="n">
        <v>1</v>
      </c>
      <c r="Z623" t="n">
        <v>10</v>
      </c>
    </row>
    <row r="624">
      <c r="A624" t="n">
        <v>58</v>
      </c>
      <c r="B624" t="n">
        <v>90</v>
      </c>
      <c r="C624" t="inlineStr">
        <is>
          <t xml:space="preserve">CONCLUIDO	</t>
        </is>
      </c>
      <c r="D624" t="n">
        <v>9.444100000000001</v>
      </c>
      <c r="E624" t="n">
        <v>10.59</v>
      </c>
      <c r="F624" t="n">
        <v>7.95</v>
      </c>
      <c r="G624" t="n">
        <v>79.55</v>
      </c>
      <c r="H624" t="n">
        <v>1.38</v>
      </c>
      <c r="I624" t="n">
        <v>6</v>
      </c>
      <c r="J624" t="n">
        <v>198.76</v>
      </c>
      <c r="K624" t="n">
        <v>52.44</v>
      </c>
      <c r="L624" t="n">
        <v>15.5</v>
      </c>
      <c r="M624" t="n">
        <v>4</v>
      </c>
      <c r="N624" t="n">
        <v>40.82</v>
      </c>
      <c r="O624" t="n">
        <v>24747.78</v>
      </c>
      <c r="P624" t="n">
        <v>94.34</v>
      </c>
      <c r="Q624" t="n">
        <v>198.05</v>
      </c>
      <c r="R624" t="n">
        <v>30.37</v>
      </c>
      <c r="S624" t="n">
        <v>21.27</v>
      </c>
      <c r="T624" t="n">
        <v>1843.83</v>
      </c>
      <c r="U624" t="n">
        <v>0.7</v>
      </c>
      <c r="V624" t="n">
        <v>0.76</v>
      </c>
      <c r="W624" t="n">
        <v>0.12</v>
      </c>
      <c r="X624" t="n">
        <v>0.1</v>
      </c>
      <c r="Y624" t="n">
        <v>1</v>
      </c>
      <c r="Z624" t="n">
        <v>10</v>
      </c>
    </row>
    <row r="625">
      <c r="A625" t="n">
        <v>59</v>
      </c>
      <c r="B625" t="n">
        <v>90</v>
      </c>
      <c r="C625" t="inlineStr">
        <is>
          <t xml:space="preserve">CONCLUIDO	</t>
        </is>
      </c>
      <c r="D625" t="n">
        <v>9.4587</v>
      </c>
      <c r="E625" t="n">
        <v>10.57</v>
      </c>
      <c r="F625" t="n">
        <v>7.94</v>
      </c>
      <c r="G625" t="n">
        <v>79.38</v>
      </c>
      <c r="H625" t="n">
        <v>1.4</v>
      </c>
      <c r="I625" t="n">
        <v>6</v>
      </c>
      <c r="J625" t="n">
        <v>199.15</v>
      </c>
      <c r="K625" t="n">
        <v>52.44</v>
      </c>
      <c r="L625" t="n">
        <v>15.75</v>
      </c>
      <c r="M625" t="n">
        <v>4</v>
      </c>
      <c r="N625" t="n">
        <v>40.96</v>
      </c>
      <c r="O625" t="n">
        <v>24795.95</v>
      </c>
      <c r="P625" t="n">
        <v>93.94</v>
      </c>
      <c r="Q625" t="n">
        <v>198.05</v>
      </c>
      <c r="R625" t="n">
        <v>29.8</v>
      </c>
      <c r="S625" t="n">
        <v>21.27</v>
      </c>
      <c r="T625" t="n">
        <v>1557.62</v>
      </c>
      <c r="U625" t="n">
        <v>0.71</v>
      </c>
      <c r="V625" t="n">
        <v>0.76</v>
      </c>
      <c r="W625" t="n">
        <v>0.12</v>
      </c>
      <c r="X625" t="n">
        <v>0.09</v>
      </c>
      <c r="Y625" t="n">
        <v>1</v>
      </c>
      <c r="Z625" t="n">
        <v>10</v>
      </c>
    </row>
    <row r="626">
      <c r="A626" t="n">
        <v>60</v>
      </c>
      <c r="B626" t="n">
        <v>90</v>
      </c>
      <c r="C626" t="inlineStr">
        <is>
          <t xml:space="preserve">CONCLUIDO	</t>
        </is>
      </c>
      <c r="D626" t="n">
        <v>9.4473</v>
      </c>
      <c r="E626" t="n">
        <v>10.58</v>
      </c>
      <c r="F626" t="n">
        <v>7.95</v>
      </c>
      <c r="G626" t="n">
        <v>79.51000000000001</v>
      </c>
      <c r="H626" t="n">
        <v>1.42</v>
      </c>
      <c r="I626" t="n">
        <v>6</v>
      </c>
      <c r="J626" t="n">
        <v>199.54</v>
      </c>
      <c r="K626" t="n">
        <v>52.44</v>
      </c>
      <c r="L626" t="n">
        <v>16</v>
      </c>
      <c r="M626" t="n">
        <v>4</v>
      </c>
      <c r="N626" t="n">
        <v>41.1</v>
      </c>
      <c r="O626" t="n">
        <v>24844.17</v>
      </c>
      <c r="P626" t="n">
        <v>93.76000000000001</v>
      </c>
      <c r="Q626" t="n">
        <v>198.05</v>
      </c>
      <c r="R626" t="n">
        <v>30.4</v>
      </c>
      <c r="S626" t="n">
        <v>21.27</v>
      </c>
      <c r="T626" t="n">
        <v>1857.94</v>
      </c>
      <c r="U626" t="n">
        <v>0.7</v>
      </c>
      <c r="V626" t="n">
        <v>0.76</v>
      </c>
      <c r="W626" t="n">
        <v>0.12</v>
      </c>
      <c r="X626" t="n">
        <v>0.1</v>
      </c>
      <c r="Y626" t="n">
        <v>1</v>
      </c>
      <c r="Z626" t="n">
        <v>10</v>
      </c>
    </row>
    <row r="627">
      <c r="A627" t="n">
        <v>61</v>
      </c>
      <c r="B627" t="n">
        <v>90</v>
      </c>
      <c r="C627" t="inlineStr">
        <is>
          <t xml:space="preserve">CONCLUIDO	</t>
        </is>
      </c>
      <c r="D627" t="n">
        <v>9.438700000000001</v>
      </c>
      <c r="E627" t="n">
        <v>10.59</v>
      </c>
      <c r="F627" t="n">
        <v>7.96</v>
      </c>
      <c r="G627" t="n">
        <v>79.61</v>
      </c>
      <c r="H627" t="n">
        <v>1.44</v>
      </c>
      <c r="I627" t="n">
        <v>6</v>
      </c>
      <c r="J627" t="n">
        <v>199.93</v>
      </c>
      <c r="K627" t="n">
        <v>52.44</v>
      </c>
      <c r="L627" t="n">
        <v>16.25</v>
      </c>
      <c r="M627" t="n">
        <v>4</v>
      </c>
      <c r="N627" t="n">
        <v>41.24</v>
      </c>
      <c r="O627" t="n">
        <v>24892.44</v>
      </c>
      <c r="P627" t="n">
        <v>93.56999999999999</v>
      </c>
      <c r="Q627" t="n">
        <v>198.05</v>
      </c>
      <c r="R627" t="n">
        <v>30.68</v>
      </c>
      <c r="S627" t="n">
        <v>21.27</v>
      </c>
      <c r="T627" t="n">
        <v>1998.09</v>
      </c>
      <c r="U627" t="n">
        <v>0.6899999999999999</v>
      </c>
      <c r="V627" t="n">
        <v>0.76</v>
      </c>
      <c r="W627" t="n">
        <v>0.12</v>
      </c>
      <c r="X627" t="n">
        <v>0.11</v>
      </c>
      <c r="Y627" t="n">
        <v>1</v>
      </c>
      <c r="Z627" t="n">
        <v>10</v>
      </c>
    </row>
    <row r="628">
      <c r="A628" t="n">
        <v>62</v>
      </c>
      <c r="B628" t="n">
        <v>90</v>
      </c>
      <c r="C628" t="inlineStr">
        <is>
          <t xml:space="preserve">CONCLUIDO	</t>
        </is>
      </c>
      <c r="D628" t="n">
        <v>9.435</v>
      </c>
      <c r="E628" t="n">
        <v>10.6</v>
      </c>
      <c r="F628" t="n">
        <v>7.96</v>
      </c>
      <c r="G628" t="n">
        <v>79.65000000000001</v>
      </c>
      <c r="H628" t="n">
        <v>1.46</v>
      </c>
      <c r="I628" t="n">
        <v>6</v>
      </c>
      <c r="J628" t="n">
        <v>200.32</v>
      </c>
      <c r="K628" t="n">
        <v>52.44</v>
      </c>
      <c r="L628" t="n">
        <v>16.5</v>
      </c>
      <c r="M628" t="n">
        <v>4</v>
      </c>
      <c r="N628" t="n">
        <v>41.38</v>
      </c>
      <c r="O628" t="n">
        <v>24940.75</v>
      </c>
      <c r="P628" t="n">
        <v>93.05</v>
      </c>
      <c r="Q628" t="n">
        <v>198.05</v>
      </c>
      <c r="R628" t="n">
        <v>30.85</v>
      </c>
      <c r="S628" t="n">
        <v>21.27</v>
      </c>
      <c r="T628" t="n">
        <v>2085.36</v>
      </c>
      <c r="U628" t="n">
        <v>0.6899999999999999</v>
      </c>
      <c r="V628" t="n">
        <v>0.76</v>
      </c>
      <c r="W628" t="n">
        <v>0.12</v>
      </c>
      <c r="X628" t="n">
        <v>0.11</v>
      </c>
      <c r="Y628" t="n">
        <v>1</v>
      </c>
      <c r="Z628" t="n">
        <v>10</v>
      </c>
    </row>
    <row r="629">
      <c r="A629" t="n">
        <v>63</v>
      </c>
      <c r="B629" t="n">
        <v>90</v>
      </c>
      <c r="C629" t="inlineStr">
        <is>
          <t xml:space="preserve">CONCLUIDO	</t>
        </is>
      </c>
      <c r="D629" t="n">
        <v>9.494899999999999</v>
      </c>
      <c r="E629" t="n">
        <v>10.53</v>
      </c>
      <c r="F629" t="n">
        <v>7.93</v>
      </c>
      <c r="G629" t="n">
        <v>95.2</v>
      </c>
      <c r="H629" t="n">
        <v>1.48</v>
      </c>
      <c r="I629" t="n">
        <v>5</v>
      </c>
      <c r="J629" t="n">
        <v>200.72</v>
      </c>
      <c r="K629" t="n">
        <v>52.44</v>
      </c>
      <c r="L629" t="n">
        <v>16.75</v>
      </c>
      <c r="M629" t="n">
        <v>3</v>
      </c>
      <c r="N629" t="n">
        <v>41.52</v>
      </c>
      <c r="O629" t="n">
        <v>24989.11</v>
      </c>
      <c r="P629" t="n">
        <v>92.45999999999999</v>
      </c>
      <c r="Q629" t="n">
        <v>198.05</v>
      </c>
      <c r="R629" t="n">
        <v>29.74</v>
      </c>
      <c r="S629" t="n">
        <v>21.27</v>
      </c>
      <c r="T629" t="n">
        <v>1534.76</v>
      </c>
      <c r="U629" t="n">
        <v>0.72</v>
      </c>
      <c r="V629" t="n">
        <v>0.77</v>
      </c>
      <c r="W629" t="n">
        <v>0.12</v>
      </c>
      <c r="X629" t="n">
        <v>0.08</v>
      </c>
      <c r="Y629" t="n">
        <v>1</v>
      </c>
      <c r="Z629" t="n">
        <v>10</v>
      </c>
    </row>
    <row r="630">
      <c r="A630" t="n">
        <v>64</v>
      </c>
      <c r="B630" t="n">
        <v>90</v>
      </c>
      <c r="C630" t="inlineStr">
        <is>
          <t xml:space="preserve">CONCLUIDO	</t>
        </is>
      </c>
      <c r="D630" t="n">
        <v>9.501200000000001</v>
      </c>
      <c r="E630" t="n">
        <v>10.52</v>
      </c>
      <c r="F630" t="n">
        <v>7.93</v>
      </c>
      <c r="G630" t="n">
        <v>95.12</v>
      </c>
      <c r="H630" t="n">
        <v>1.5</v>
      </c>
      <c r="I630" t="n">
        <v>5</v>
      </c>
      <c r="J630" t="n">
        <v>201.11</v>
      </c>
      <c r="K630" t="n">
        <v>52.44</v>
      </c>
      <c r="L630" t="n">
        <v>17</v>
      </c>
      <c r="M630" t="n">
        <v>3</v>
      </c>
      <c r="N630" t="n">
        <v>41.67</v>
      </c>
      <c r="O630" t="n">
        <v>25037.53</v>
      </c>
      <c r="P630" t="n">
        <v>92.5</v>
      </c>
      <c r="Q630" t="n">
        <v>198.05</v>
      </c>
      <c r="R630" t="n">
        <v>29.6</v>
      </c>
      <c r="S630" t="n">
        <v>21.27</v>
      </c>
      <c r="T630" t="n">
        <v>1461.14</v>
      </c>
      <c r="U630" t="n">
        <v>0.72</v>
      </c>
      <c r="V630" t="n">
        <v>0.77</v>
      </c>
      <c r="W630" t="n">
        <v>0.12</v>
      </c>
      <c r="X630" t="n">
        <v>0.07000000000000001</v>
      </c>
      <c r="Y630" t="n">
        <v>1</v>
      </c>
      <c r="Z630" t="n">
        <v>10</v>
      </c>
    </row>
    <row r="631">
      <c r="A631" t="n">
        <v>65</v>
      </c>
      <c r="B631" t="n">
        <v>90</v>
      </c>
      <c r="C631" t="inlineStr">
        <is>
          <t xml:space="preserve">CONCLUIDO	</t>
        </is>
      </c>
      <c r="D631" t="n">
        <v>9.494899999999999</v>
      </c>
      <c r="E631" t="n">
        <v>10.53</v>
      </c>
      <c r="F631" t="n">
        <v>7.93</v>
      </c>
      <c r="G631" t="n">
        <v>95.2</v>
      </c>
      <c r="H631" t="n">
        <v>1.52</v>
      </c>
      <c r="I631" t="n">
        <v>5</v>
      </c>
      <c r="J631" t="n">
        <v>201.5</v>
      </c>
      <c r="K631" t="n">
        <v>52.44</v>
      </c>
      <c r="L631" t="n">
        <v>17.25</v>
      </c>
      <c r="M631" t="n">
        <v>3</v>
      </c>
      <c r="N631" t="n">
        <v>41.81</v>
      </c>
      <c r="O631" t="n">
        <v>25085.99</v>
      </c>
      <c r="P631" t="n">
        <v>92.70999999999999</v>
      </c>
      <c r="Q631" t="n">
        <v>198.05</v>
      </c>
      <c r="R631" t="n">
        <v>29.7</v>
      </c>
      <c r="S631" t="n">
        <v>21.27</v>
      </c>
      <c r="T631" t="n">
        <v>1512.13</v>
      </c>
      <c r="U631" t="n">
        <v>0.72</v>
      </c>
      <c r="V631" t="n">
        <v>0.77</v>
      </c>
      <c r="W631" t="n">
        <v>0.12</v>
      </c>
      <c r="X631" t="n">
        <v>0.08</v>
      </c>
      <c r="Y631" t="n">
        <v>1</v>
      </c>
      <c r="Z631" t="n">
        <v>10</v>
      </c>
    </row>
    <row r="632">
      <c r="A632" t="n">
        <v>66</v>
      </c>
      <c r="B632" t="n">
        <v>90</v>
      </c>
      <c r="C632" t="inlineStr">
        <is>
          <t xml:space="preserve">CONCLUIDO	</t>
        </is>
      </c>
      <c r="D632" t="n">
        <v>9.512</v>
      </c>
      <c r="E632" t="n">
        <v>10.51</v>
      </c>
      <c r="F632" t="n">
        <v>7.91</v>
      </c>
      <c r="G632" t="n">
        <v>94.98</v>
      </c>
      <c r="H632" t="n">
        <v>1.54</v>
      </c>
      <c r="I632" t="n">
        <v>5</v>
      </c>
      <c r="J632" t="n">
        <v>201.9</v>
      </c>
      <c r="K632" t="n">
        <v>52.44</v>
      </c>
      <c r="L632" t="n">
        <v>17.5</v>
      </c>
      <c r="M632" t="n">
        <v>3</v>
      </c>
      <c r="N632" t="n">
        <v>41.95</v>
      </c>
      <c r="O632" t="n">
        <v>25134.5</v>
      </c>
      <c r="P632" t="n">
        <v>92.34999999999999</v>
      </c>
      <c r="Q632" t="n">
        <v>198.05</v>
      </c>
      <c r="R632" t="n">
        <v>29.15</v>
      </c>
      <c r="S632" t="n">
        <v>21.27</v>
      </c>
      <c r="T632" t="n">
        <v>1235.68</v>
      </c>
      <c r="U632" t="n">
        <v>0.73</v>
      </c>
      <c r="V632" t="n">
        <v>0.77</v>
      </c>
      <c r="W632" t="n">
        <v>0.11</v>
      </c>
      <c r="X632" t="n">
        <v>0.06</v>
      </c>
      <c r="Y632" t="n">
        <v>1</v>
      </c>
      <c r="Z632" t="n">
        <v>10</v>
      </c>
    </row>
    <row r="633">
      <c r="A633" t="n">
        <v>67</v>
      </c>
      <c r="B633" t="n">
        <v>90</v>
      </c>
      <c r="C633" t="inlineStr">
        <is>
          <t xml:space="preserve">CONCLUIDO	</t>
        </is>
      </c>
      <c r="D633" t="n">
        <v>9.4954</v>
      </c>
      <c r="E633" t="n">
        <v>10.53</v>
      </c>
      <c r="F633" t="n">
        <v>7.93</v>
      </c>
      <c r="G633" t="n">
        <v>95.2</v>
      </c>
      <c r="H633" t="n">
        <v>1.56</v>
      </c>
      <c r="I633" t="n">
        <v>5</v>
      </c>
      <c r="J633" t="n">
        <v>202.29</v>
      </c>
      <c r="K633" t="n">
        <v>52.44</v>
      </c>
      <c r="L633" t="n">
        <v>17.75</v>
      </c>
      <c r="M633" t="n">
        <v>3</v>
      </c>
      <c r="N633" t="n">
        <v>42.1</v>
      </c>
      <c r="O633" t="n">
        <v>25183.06</v>
      </c>
      <c r="P633" t="n">
        <v>92.67</v>
      </c>
      <c r="Q633" t="n">
        <v>198.05</v>
      </c>
      <c r="R633" t="n">
        <v>29.8</v>
      </c>
      <c r="S633" t="n">
        <v>21.27</v>
      </c>
      <c r="T633" t="n">
        <v>1560.94</v>
      </c>
      <c r="U633" t="n">
        <v>0.71</v>
      </c>
      <c r="V633" t="n">
        <v>0.77</v>
      </c>
      <c r="W633" t="n">
        <v>0.11</v>
      </c>
      <c r="X633" t="n">
        <v>0.08</v>
      </c>
      <c r="Y633" t="n">
        <v>1</v>
      </c>
      <c r="Z633" t="n">
        <v>10</v>
      </c>
    </row>
    <row r="634">
      <c r="A634" t="n">
        <v>68</v>
      </c>
      <c r="B634" t="n">
        <v>90</v>
      </c>
      <c r="C634" t="inlineStr">
        <is>
          <t xml:space="preserve">CONCLUIDO	</t>
        </is>
      </c>
      <c r="D634" t="n">
        <v>9.490399999999999</v>
      </c>
      <c r="E634" t="n">
        <v>10.54</v>
      </c>
      <c r="F634" t="n">
        <v>7.94</v>
      </c>
      <c r="G634" t="n">
        <v>95.26000000000001</v>
      </c>
      <c r="H634" t="n">
        <v>1.58</v>
      </c>
      <c r="I634" t="n">
        <v>5</v>
      </c>
      <c r="J634" t="n">
        <v>202.68</v>
      </c>
      <c r="K634" t="n">
        <v>52.44</v>
      </c>
      <c r="L634" t="n">
        <v>18</v>
      </c>
      <c r="M634" t="n">
        <v>3</v>
      </c>
      <c r="N634" t="n">
        <v>42.24</v>
      </c>
      <c r="O634" t="n">
        <v>25231.66</v>
      </c>
      <c r="P634" t="n">
        <v>92.73999999999999</v>
      </c>
      <c r="Q634" t="n">
        <v>198.06</v>
      </c>
      <c r="R634" t="n">
        <v>29.91</v>
      </c>
      <c r="S634" t="n">
        <v>21.27</v>
      </c>
      <c r="T634" t="n">
        <v>1619.52</v>
      </c>
      <c r="U634" t="n">
        <v>0.71</v>
      </c>
      <c r="V634" t="n">
        <v>0.76</v>
      </c>
      <c r="W634" t="n">
        <v>0.12</v>
      </c>
      <c r="X634" t="n">
        <v>0.09</v>
      </c>
      <c r="Y634" t="n">
        <v>1</v>
      </c>
      <c r="Z634" t="n">
        <v>10</v>
      </c>
    </row>
    <row r="635">
      <c r="A635" t="n">
        <v>69</v>
      </c>
      <c r="B635" t="n">
        <v>90</v>
      </c>
      <c r="C635" t="inlineStr">
        <is>
          <t xml:space="preserve">CONCLUIDO	</t>
        </is>
      </c>
      <c r="D635" t="n">
        <v>9.4932</v>
      </c>
      <c r="E635" t="n">
        <v>10.53</v>
      </c>
      <c r="F635" t="n">
        <v>7.94</v>
      </c>
      <c r="G635" t="n">
        <v>95.23</v>
      </c>
      <c r="H635" t="n">
        <v>1.6</v>
      </c>
      <c r="I635" t="n">
        <v>5</v>
      </c>
      <c r="J635" t="n">
        <v>203.08</v>
      </c>
      <c r="K635" t="n">
        <v>52.44</v>
      </c>
      <c r="L635" t="n">
        <v>18.25</v>
      </c>
      <c r="M635" t="n">
        <v>3</v>
      </c>
      <c r="N635" t="n">
        <v>42.39</v>
      </c>
      <c r="O635" t="n">
        <v>25280.45</v>
      </c>
      <c r="P635" t="n">
        <v>92.54000000000001</v>
      </c>
      <c r="Q635" t="n">
        <v>198.05</v>
      </c>
      <c r="R635" t="n">
        <v>29.87</v>
      </c>
      <c r="S635" t="n">
        <v>21.27</v>
      </c>
      <c r="T635" t="n">
        <v>1598.75</v>
      </c>
      <c r="U635" t="n">
        <v>0.71</v>
      </c>
      <c r="V635" t="n">
        <v>0.77</v>
      </c>
      <c r="W635" t="n">
        <v>0.12</v>
      </c>
      <c r="X635" t="n">
        <v>0.08</v>
      </c>
      <c r="Y635" t="n">
        <v>1</v>
      </c>
      <c r="Z635" t="n">
        <v>10</v>
      </c>
    </row>
    <row r="636">
      <c r="A636" t="n">
        <v>70</v>
      </c>
      <c r="B636" t="n">
        <v>90</v>
      </c>
      <c r="C636" t="inlineStr">
        <is>
          <t xml:space="preserve">CONCLUIDO	</t>
        </is>
      </c>
      <c r="D636" t="n">
        <v>9.491199999999999</v>
      </c>
      <c r="E636" t="n">
        <v>10.54</v>
      </c>
      <c r="F636" t="n">
        <v>7.94</v>
      </c>
      <c r="G636" t="n">
        <v>95.25</v>
      </c>
      <c r="H636" t="n">
        <v>1.61</v>
      </c>
      <c r="I636" t="n">
        <v>5</v>
      </c>
      <c r="J636" t="n">
        <v>203.47</v>
      </c>
      <c r="K636" t="n">
        <v>52.44</v>
      </c>
      <c r="L636" t="n">
        <v>18.5</v>
      </c>
      <c r="M636" t="n">
        <v>3</v>
      </c>
      <c r="N636" t="n">
        <v>42.53</v>
      </c>
      <c r="O636" t="n">
        <v>25329.15</v>
      </c>
      <c r="P636" t="n">
        <v>92.58</v>
      </c>
      <c r="Q636" t="n">
        <v>198.05</v>
      </c>
      <c r="R636" t="n">
        <v>29.9</v>
      </c>
      <c r="S636" t="n">
        <v>21.27</v>
      </c>
      <c r="T636" t="n">
        <v>1613.38</v>
      </c>
      <c r="U636" t="n">
        <v>0.71</v>
      </c>
      <c r="V636" t="n">
        <v>0.76</v>
      </c>
      <c r="W636" t="n">
        <v>0.12</v>
      </c>
      <c r="X636" t="n">
        <v>0.09</v>
      </c>
      <c r="Y636" t="n">
        <v>1</v>
      </c>
      <c r="Z636" t="n">
        <v>10</v>
      </c>
    </row>
    <row r="637">
      <c r="A637" t="n">
        <v>71</v>
      </c>
      <c r="B637" t="n">
        <v>90</v>
      </c>
      <c r="C637" t="inlineStr">
        <is>
          <t xml:space="preserve">CONCLUIDO	</t>
        </is>
      </c>
      <c r="D637" t="n">
        <v>9.494400000000001</v>
      </c>
      <c r="E637" t="n">
        <v>10.53</v>
      </c>
      <c r="F637" t="n">
        <v>7.93</v>
      </c>
      <c r="G637" t="n">
        <v>95.20999999999999</v>
      </c>
      <c r="H637" t="n">
        <v>1.63</v>
      </c>
      <c r="I637" t="n">
        <v>5</v>
      </c>
      <c r="J637" t="n">
        <v>203.87</v>
      </c>
      <c r="K637" t="n">
        <v>52.44</v>
      </c>
      <c r="L637" t="n">
        <v>18.75</v>
      </c>
      <c r="M637" t="n">
        <v>3</v>
      </c>
      <c r="N637" t="n">
        <v>42.68</v>
      </c>
      <c r="O637" t="n">
        <v>25377.91</v>
      </c>
      <c r="P637" t="n">
        <v>92.56</v>
      </c>
      <c r="Q637" t="n">
        <v>198.05</v>
      </c>
      <c r="R637" t="n">
        <v>29.78</v>
      </c>
      <c r="S637" t="n">
        <v>21.27</v>
      </c>
      <c r="T637" t="n">
        <v>1552.08</v>
      </c>
      <c r="U637" t="n">
        <v>0.71</v>
      </c>
      <c r="V637" t="n">
        <v>0.77</v>
      </c>
      <c r="W637" t="n">
        <v>0.12</v>
      </c>
      <c r="X637" t="n">
        <v>0.08</v>
      </c>
      <c r="Y637" t="n">
        <v>1</v>
      </c>
      <c r="Z637" t="n">
        <v>10</v>
      </c>
    </row>
    <row r="638">
      <c r="A638" t="n">
        <v>72</v>
      </c>
      <c r="B638" t="n">
        <v>90</v>
      </c>
      <c r="C638" t="inlineStr">
        <is>
          <t xml:space="preserve">CONCLUIDO	</t>
        </is>
      </c>
      <c r="D638" t="n">
        <v>9.4979</v>
      </c>
      <c r="E638" t="n">
        <v>10.53</v>
      </c>
      <c r="F638" t="n">
        <v>7.93</v>
      </c>
      <c r="G638" t="n">
        <v>95.16</v>
      </c>
      <c r="H638" t="n">
        <v>1.65</v>
      </c>
      <c r="I638" t="n">
        <v>5</v>
      </c>
      <c r="J638" t="n">
        <v>204.26</v>
      </c>
      <c r="K638" t="n">
        <v>52.44</v>
      </c>
      <c r="L638" t="n">
        <v>19</v>
      </c>
      <c r="M638" t="n">
        <v>3</v>
      </c>
      <c r="N638" t="n">
        <v>42.82</v>
      </c>
      <c r="O638" t="n">
        <v>25426.72</v>
      </c>
      <c r="P638" t="n">
        <v>92.45</v>
      </c>
      <c r="Q638" t="n">
        <v>198.05</v>
      </c>
      <c r="R638" t="n">
        <v>29.6</v>
      </c>
      <c r="S638" t="n">
        <v>21.27</v>
      </c>
      <c r="T638" t="n">
        <v>1461.03</v>
      </c>
      <c r="U638" t="n">
        <v>0.72</v>
      </c>
      <c r="V638" t="n">
        <v>0.77</v>
      </c>
      <c r="W638" t="n">
        <v>0.12</v>
      </c>
      <c r="X638" t="n">
        <v>0.08</v>
      </c>
      <c r="Y638" t="n">
        <v>1</v>
      </c>
      <c r="Z638" t="n">
        <v>10</v>
      </c>
    </row>
    <row r="639">
      <c r="A639" t="n">
        <v>73</v>
      </c>
      <c r="B639" t="n">
        <v>90</v>
      </c>
      <c r="C639" t="inlineStr">
        <is>
          <t xml:space="preserve">CONCLUIDO	</t>
        </is>
      </c>
      <c r="D639" t="n">
        <v>9.506</v>
      </c>
      <c r="E639" t="n">
        <v>10.52</v>
      </c>
      <c r="F639" t="n">
        <v>7.92</v>
      </c>
      <c r="G639" t="n">
        <v>95.06</v>
      </c>
      <c r="H639" t="n">
        <v>1.67</v>
      </c>
      <c r="I639" t="n">
        <v>5</v>
      </c>
      <c r="J639" t="n">
        <v>204.66</v>
      </c>
      <c r="K639" t="n">
        <v>52.44</v>
      </c>
      <c r="L639" t="n">
        <v>19.25</v>
      </c>
      <c r="M639" t="n">
        <v>3</v>
      </c>
      <c r="N639" t="n">
        <v>42.97</v>
      </c>
      <c r="O639" t="n">
        <v>25475.58</v>
      </c>
      <c r="P639" t="n">
        <v>92.04000000000001</v>
      </c>
      <c r="Q639" t="n">
        <v>198.05</v>
      </c>
      <c r="R639" t="n">
        <v>29.39</v>
      </c>
      <c r="S639" t="n">
        <v>21.27</v>
      </c>
      <c r="T639" t="n">
        <v>1356.09</v>
      </c>
      <c r="U639" t="n">
        <v>0.72</v>
      </c>
      <c r="V639" t="n">
        <v>0.77</v>
      </c>
      <c r="W639" t="n">
        <v>0.11</v>
      </c>
      <c r="X639" t="n">
        <v>0.07000000000000001</v>
      </c>
      <c r="Y639" t="n">
        <v>1</v>
      </c>
      <c r="Z639" t="n">
        <v>10</v>
      </c>
    </row>
    <row r="640">
      <c r="A640" t="n">
        <v>74</v>
      </c>
      <c r="B640" t="n">
        <v>90</v>
      </c>
      <c r="C640" t="inlineStr">
        <is>
          <t xml:space="preserve">CONCLUIDO	</t>
        </is>
      </c>
      <c r="D640" t="n">
        <v>9.4877</v>
      </c>
      <c r="E640" t="n">
        <v>10.54</v>
      </c>
      <c r="F640" t="n">
        <v>7.94</v>
      </c>
      <c r="G640" t="n">
        <v>95.3</v>
      </c>
      <c r="H640" t="n">
        <v>1.69</v>
      </c>
      <c r="I640" t="n">
        <v>5</v>
      </c>
      <c r="J640" t="n">
        <v>205.06</v>
      </c>
      <c r="K640" t="n">
        <v>52.44</v>
      </c>
      <c r="L640" t="n">
        <v>19.5</v>
      </c>
      <c r="M640" t="n">
        <v>3</v>
      </c>
      <c r="N640" t="n">
        <v>43.11</v>
      </c>
      <c r="O640" t="n">
        <v>25524.49</v>
      </c>
      <c r="P640" t="n">
        <v>92.03</v>
      </c>
      <c r="Q640" t="n">
        <v>198.08</v>
      </c>
      <c r="R640" t="n">
        <v>30.12</v>
      </c>
      <c r="S640" t="n">
        <v>21.27</v>
      </c>
      <c r="T640" t="n">
        <v>1721.16</v>
      </c>
      <c r="U640" t="n">
        <v>0.71</v>
      </c>
      <c r="V640" t="n">
        <v>0.76</v>
      </c>
      <c r="W640" t="n">
        <v>0.11</v>
      </c>
      <c r="X640" t="n">
        <v>0.09</v>
      </c>
      <c r="Y640" t="n">
        <v>1</v>
      </c>
      <c r="Z640" t="n">
        <v>10</v>
      </c>
    </row>
    <row r="641">
      <c r="A641" t="n">
        <v>75</v>
      </c>
      <c r="B641" t="n">
        <v>90</v>
      </c>
      <c r="C641" t="inlineStr">
        <is>
          <t xml:space="preserve">CONCLUIDO	</t>
        </is>
      </c>
      <c r="D641" t="n">
        <v>9.488899999999999</v>
      </c>
      <c r="E641" t="n">
        <v>10.54</v>
      </c>
      <c r="F641" t="n">
        <v>7.94</v>
      </c>
      <c r="G641" t="n">
        <v>95.28</v>
      </c>
      <c r="H641" t="n">
        <v>1.71</v>
      </c>
      <c r="I641" t="n">
        <v>5</v>
      </c>
      <c r="J641" t="n">
        <v>205.45</v>
      </c>
      <c r="K641" t="n">
        <v>52.44</v>
      </c>
      <c r="L641" t="n">
        <v>19.75</v>
      </c>
      <c r="M641" t="n">
        <v>3</v>
      </c>
      <c r="N641" t="n">
        <v>43.26</v>
      </c>
      <c r="O641" t="n">
        <v>25573.44</v>
      </c>
      <c r="P641" t="n">
        <v>91.76000000000001</v>
      </c>
      <c r="Q641" t="n">
        <v>198.05</v>
      </c>
      <c r="R641" t="n">
        <v>29.98</v>
      </c>
      <c r="S641" t="n">
        <v>21.27</v>
      </c>
      <c r="T641" t="n">
        <v>1653.98</v>
      </c>
      <c r="U641" t="n">
        <v>0.71</v>
      </c>
      <c r="V641" t="n">
        <v>0.76</v>
      </c>
      <c r="W641" t="n">
        <v>0.12</v>
      </c>
      <c r="X641" t="n">
        <v>0.09</v>
      </c>
      <c r="Y641" t="n">
        <v>1</v>
      </c>
      <c r="Z641" t="n">
        <v>10</v>
      </c>
    </row>
    <row r="642">
      <c r="A642" t="n">
        <v>76</v>
      </c>
      <c r="B642" t="n">
        <v>90</v>
      </c>
      <c r="C642" t="inlineStr">
        <is>
          <t xml:space="preserve">CONCLUIDO	</t>
        </is>
      </c>
      <c r="D642" t="n">
        <v>9.4892</v>
      </c>
      <c r="E642" t="n">
        <v>10.54</v>
      </c>
      <c r="F642" t="n">
        <v>7.94</v>
      </c>
      <c r="G642" t="n">
        <v>95.28</v>
      </c>
      <c r="H642" t="n">
        <v>1.73</v>
      </c>
      <c r="I642" t="n">
        <v>5</v>
      </c>
      <c r="J642" t="n">
        <v>205.85</v>
      </c>
      <c r="K642" t="n">
        <v>52.44</v>
      </c>
      <c r="L642" t="n">
        <v>20</v>
      </c>
      <c r="M642" t="n">
        <v>3</v>
      </c>
      <c r="N642" t="n">
        <v>43.41</v>
      </c>
      <c r="O642" t="n">
        <v>25622.45</v>
      </c>
      <c r="P642" t="n">
        <v>91.34</v>
      </c>
      <c r="Q642" t="n">
        <v>198.05</v>
      </c>
      <c r="R642" t="n">
        <v>30.02</v>
      </c>
      <c r="S642" t="n">
        <v>21.27</v>
      </c>
      <c r="T642" t="n">
        <v>1674.84</v>
      </c>
      <c r="U642" t="n">
        <v>0.71</v>
      </c>
      <c r="V642" t="n">
        <v>0.76</v>
      </c>
      <c r="W642" t="n">
        <v>0.12</v>
      </c>
      <c r="X642" t="n">
        <v>0.09</v>
      </c>
      <c r="Y642" t="n">
        <v>1</v>
      </c>
      <c r="Z642" t="n">
        <v>10</v>
      </c>
    </row>
    <row r="643">
      <c r="A643" t="n">
        <v>77</v>
      </c>
      <c r="B643" t="n">
        <v>90</v>
      </c>
      <c r="C643" t="inlineStr">
        <is>
          <t xml:space="preserve">CONCLUIDO	</t>
        </is>
      </c>
      <c r="D643" t="n">
        <v>9.4902</v>
      </c>
      <c r="E643" t="n">
        <v>10.54</v>
      </c>
      <c r="F643" t="n">
        <v>7.94</v>
      </c>
      <c r="G643" t="n">
        <v>95.27</v>
      </c>
      <c r="H643" t="n">
        <v>1.74</v>
      </c>
      <c r="I643" t="n">
        <v>5</v>
      </c>
      <c r="J643" t="n">
        <v>206.25</v>
      </c>
      <c r="K643" t="n">
        <v>52.44</v>
      </c>
      <c r="L643" t="n">
        <v>20.25</v>
      </c>
      <c r="M643" t="n">
        <v>3</v>
      </c>
      <c r="N643" t="n">
        <v>43.56</v>
      </c>
      <c r="O643" t="n">
        <v>25671.51</v>
      </c>
      <c r="P643" t="n">
        <v>91.17</v>
      </c>
      <c r="Q643" t="n">
        <v>198.05</v>
      </c>
      <c r="R643" t="n">
        <v>29.97</v>
      </c>
      <c r="S643" t="n">
        <v>21.27</v>
      </c>
      <c r="T643" t="n">
        <v>1645.61</v>
      </c>
      <c r="U643" t="n">
        <v>0.71</v>
      </c>
      <c r="V643" t="n">
        <v>0.76</v>
      </c>
      <c r="W643" t="n">
        <v>0.12</v>
      </c>
      <c r="X643" t="n">
        <v>0.09</v>
      </c>
      <c r="Y643" t="n">
        <v>1</v>
      </c>
      <c r="Z643" t="n">
        <v>10</v>
      </c>
    </row>
    <row r="644">
      <c r="A644" t="n">
        <v>78</v>
      </c>
      <c r="B644" t="n">
        <v>90</v>
      </c>
      <c r="C644" t="inlineStr">
        <is>
          <t xml:space="preserve">CONCLUIDO	</t>
        </is>
      </c>
      <c r="D644" t="n">
        <v>9.4962</v>
      </c>
      <c r="E644" t="n">
        <v>10.53</v>
      </c>
      <c r="F644" t="n">
        <v>7.93</v>
      </c>
      <c r="G644" t="n">
        <v>95.19</v>
      </c>
      <c r="H644" t="n">
        <v>1.76</v>
      </c>
      <c r="I644" t="n">
        <v>5</v>
      </c>
      <c r="J644" t="n">
        <v>206.65</v>
      </c>
      <c r="K644" t="n">
        <v>52.44</v>
      </c>
      <c r="L644" t="n">
        <v>20.5</v>
      </c>
      <c r="M644" t="n">
        <v>3</v>
      </c>
      <c r="N644" t="n">
        <v>43.71</v>
      </c>
      <c r="O644" t="n">
        <v>25720.62</v>
      </c>
      <c r="P644" t="n">
        <v>90.25</v>
      </c>
      <c r="Q644" t="n">
        <v>198.05</v>
      </c>
      <c r="R644" t="n">
        <v>29.69</v>
      </c>
      <c r="S644" t="n">
        <v>21.27</v>
      </c>
      <c r="T644" t="n">
        <v>1506.05</v>
      </c>
      <c r="U644" t="n">
        <v>0.72</v>
      </c>
      <c r="V644" t="n">
        <v>0.77</v>
      </c>
      <c r="W644" t="n">
        <v>0.12</v>
      </c>
      <c r="X644" t="n">
        <v>0.08</v>
      </c>
      <c r="Y644" t="n">
        <v>1</v>
      </c>
      <c r="Z644" t="n">
        <v>10</v>
      </c>
    </row>
    <row r="645">
      <c r="A645" t="n">
        <v>79</v>
      </c>
      <c r="B645" t="n">
        <v>90</v>
      </c>
      <c r="C645" t="inlineStr">
        <is>
          <t xml:space="preserve">CONCLUIDO	</t>
        </is>
      </c>
      <c r="D645" t="n">
        <v>9.5024</v>
      </c>
      <c r="E645" t="n">
        <v>10.52</v>
      </c>
      <c r="F645" t="n">
        <v>7.93</v>
      </c>
      <c r="G645" t="n">
        <v>95.09999999999999</v>
      </c>
      <c r="H645" t="n">
        <v>1.78</v>
      </c>
      <c r="I645" t="n">
        <v>5</v>
      </c>
      <c r="J645" t="n">
        <v>207.05</v>
      </c>
      <c r="K645" t="n">
        <v>52.44</v>
      </c>
      <c r="L645" t="n">
        <v>20.75</v>
      </c>
      <c r="M645" t="n">
        <v>3</v>
      </c>
      <c r="N645" t="n">
        <v>43.85</v>
      </c>
      <c r="O645" t="n">
        <v>25769.78</v>
      </c>
      <c r="P645" t="n">
        <v>89.94</v>
      </c>
      <c r="Q645" t="n">
        <v>198.05</v>
      </c>
      <c r="R645" t="n">
        <v>29.51</v>
      </c>
      <c r="S645" t="n">
        <v>21.27</v>
      </c>
      <c r="T645" t="n">
        <v>1416.44</v>
      </c>
      <c r="U645" t="n">
        <v>0.72</v>
      </c>
      <c r="V645" t="n">
        <v>0.77</v>
      </c>
      <c r="W645" t="n">
        <v>0.12</v>
      </c>
      <c r="X645" t="n">
        <v>0.07000000000000001</v>
      </c>
      <c r="Y645" t="n">
        <v>1</v>
      </c>
      <c r="Z645" t="n">
        <v>10</v>
      </c>
    </row>
    <row r="646">
      <c r="A646" t="n">
        <v>80</v>
      </c>
      <c r="B646" t="n">
        <v>90</v>
      </c>
      <c r="C646" t="inlineStr">
        <is>
          <t xml:space="preserve">CONCLUIDO	</t>
        </is>
      </c>
      <c r="D646" t="n">
        <v>9.4939</v>
      </c>
      <c r="E646" t="n">
        <v>10.53</v>
      </c>
      <c r="F646" t="n">
        <v>7.93</v>
      </c>
      <c r="G646" t="n">
        <v>95.22</v>
      </c>
      <c r="H646" t="n">
        <v>1.8</v>
      </c>
      <c r="I646" t="n">
        <v>5</v>
      </c>
      <c r="J646" t="n">
        <v>207.45</v>
      </c>
      <c r="K646" t="n">
        <v>52.44</v>
      </c>
      <c r="L646" t="n">
        <v>21</v>
      </c>
      <c r="M646" t="n">
        <v>3</v>
      </c>
      <c r="N646" t="n">
        <v>44</v>
      </c>
      <c r="O646" t="n">
        <v>25818.99</v>
      </c>
      <c r="P646" t="n">
        <v>89.72</v>
      </c>
      <c r="Q646" t="n">
        <v>198.05</v>
      </c>
      <c r="R646" t="n">
        <v>29.87</v>
      </c>
      <c r="S646" t="n">
        <v>21.27</v>
      </c>
      <c r="T646" t="n">
        <v>1599.26</v>
      </c>
      <c r="U646" t="n">
        <v>0.71</v>
      </c>
      <c r="V646" t="n">
        <v>0.77</v>
      </c>
      <c r="W646" t="n">
        <v>0.11</v>
      </c>
      <c r="X646" t="n">
        <v>0.08</v>
      </c>
      <c r="Y646" t="n">
        <v>1</v>
      </c>
      <c r="Z646" t="n">
        <v>10</v>
      </c>
    </row>
    <row r="647">
      <c r="A647" t="n">
        <v>81</v>
      </c>
      <c r="B647" t="n">
        <v>90</v>
      </c>
      <c r="C647" t="inlineStr">
        <is>
          <t xml:space="preserve">CONCLUIDO	</t>
        </is>
      </c>
      <c r="D647" t="n">
        <v>9.5465</v>
      </c>
      <c r="E647" t="n">
        <v>10.48</v>
      </c>
      <c r="F647" t="n">
        <v>7.91</v>
      </c>
      <c r="G647" t="n">
        <v>118.68</v>
      </c>
      <c r="H647" t="n">
        <v>1.82</v>
      </c>
      <c r="I647" t="n">
        <v>4</v>
      </c>
      <c r="J647" t="n">
        <v>207.84</v>
      </c>
      <c r="K647" t="n">
        <v>52.44</v>
      </c>
      <c r="L647" t="n">
        <v>21.25</v>
      </c>
      <c r="M647" t="n">
        <v>2</v>
      </c>
      <c r="N647" t="n">
        <v>44.15</v>
      </c>
      <c r="O647" t="n">
        <v>25868.26</v>
      </c>
      <c r="P647" t="n">
        <v>88.88</v>
      </c>
      <c r="Q647" t="n">
        <v>198.05</v>
      </c>
      <c r="R647" t="n">
        <v>29.12</v>
      </c>
      <c r="S647" t="n">
        <v>21.27</v>
      </c>
      <c r="T647" t="n">
        <v>1226.58</v>
      </c>
      <c r="U647" t="n">
        <v>0.73</v>
      </c>
      <c r="V647" t="n">
        <v>0.77</v>
      </c>
      <c r="W647" t="n">
        <v>0.11</v>
      </c>
      <c r="X647" t="n">
        <v>0.06</v>
      </c>
      <c r="Y647" t="n">
        <v>1</v>
      </c>
      <c r="Z647" t="n">
        <v>10</v>
      </c>
    </row>
    <row r="648">
      <c r="A648" t="n">
        <v>82</v>
      </c>
      <c r="B648" t="n">
        <v>90</v>
      </c>
      <c r="C648" t="inlineStr">
        <is>
          <t xml:space="preserve">CONCLUIDO	</t>
        </is>
      </c>
      <c r="D648" t="n">
        <v>9.545299999999999</v>
      </c>
      <c r="E648" t="n">
        <v>10.48</v>
      </c>
      <c r="F648" t="n">
        <v>7.91</v>
      </c>
      <c r="G648" t="n">
        <v>118.7</v>
      </c>
      <c r="H648" t="n">
        <v>1.83</v>
      </c>
      <c r="I648" t="n">
        <v>4</v>
      </c>
      <c r="J648" t="n">
        <v>208.24</v>
      </c>
      <c r="K648" t="n">
        <v>52.44</v>
      </c>
      <c r="L648" t="n">
        <v>21.5</v>
      </c>
      <c r="M648" t="n">
        <v>2</v>
      </c>
      <c r="N648" t="n">
        <v>44.3</v>
      </c>
      <c r="O648" t="n">
        <v>25917.57</v>
      </c>
      <c r="P648" t="n">
        <v>88.95999999999999</v>
      </c>
      <c r="Q648" t="n">
        <v>198.05</v>
      </c>
      <c r="R648" t="n">
        <v>29.2</v>
      </c>
      <c r="S648" t="n">
        <v>21.27</v>
      </c>
      <c r="T648" t="n">
        <v>1268.12</v>
      </c>
      <c r="U648" t="n">
        <v>0.73</v>
      </c>
      <c r="V648" t="n">
        <v>0.77</v>
      </c>
      <c r="W648" t="n">
        <v>0.11</v>
      </c>
      <c r="X648" t="n">
        <v>0.06</v>
      </c>
      <c r="Y648" t="n">
        <v>1</v>
      </c>
      <c r="Z648" t="n">
        <v>10</v>
      </c>
    </row>
    <row r="649">
      <c r="A649" t="n">
        <v>83</v>
      </c>
      <c r="B649" t="n">
        <v>90</v>
      </c>
      <c r="C649" t="inlineStr">
        <is>
          <t xml:space="preserve">CONCLUIDO	</t>
        </is>
      </c>
      <c r="D649" t="n">
        <v>9.5448</v>
      </c>
      <c r="E649" t="n">
        <v>10.48</v>
      </c>
      <c r="F649" t="n">
        <v>7.91</v>
      </c>
      <c r="G649" t="n">
        <v>118.71</v>
      </c>
      <c r="H649" t="n">
        <v>1.85</v>
      </c>
      <c r="I649" t="n">
        <v>4</v>
      </c>
      <c r="J649" t="n">
        <v>208.64</v>
      </c>
      <c r="K649" t="n">
        <v>52.44</v>
      </c>
      <c r="L649" t="n">
        <v>21.75</v>
      </c>
      <c r="M649" t="n">
        <v>2</v>
      </c>
      <c r="N649" t="n">
        <v>44.45</v>
      </c>
      <c r="O649" t="n">
        <v>25966.93</v>
      </c>
      <c r="P649" t="n">
        <v>89.06999999999999</v>
      </c>
      <c r="Q649" t="n">
        <v>198.06</v>
      </c>
      <c r="R649" t="n">
        <v>29.17</v>
      </c>
      <c r="S649" t="n">
        <v>21.27</v>
      </c>
      <c r="T649" t="n">
        <v>1253.97</v>
      </c>
      <c r="U649" t="n">
        <v>0.73</v>
      </c>
      <c r="V649" t="n">
        <v>0.77</v>
      </c>
      <c r="W649" t="n">
        <v>0.11</v>
      </c>
      <c r="X649" t="n">
        <v>0.06</v>
      </c>
      <c r="Y649" t="n">
        <v>1</v>
      </c>
      <c r="Z649" t="n">
        <v>10</v>
      </c>
    </row>
    <row r="650">
      <c r="A650" t="n">
        <v>84</v>
      </c>
      <c r="B650" t="n">
        <v>90</v>
      </c>
      <c r="C650" t="inlineStr">
        <is>
          <t xml:space="preserve">CONCLUIDO	</t>
        </is>
      </c>
      <c r="D650" t="n">
        <v>9.550800000000001</v>
      </c>
      <c r="E650" t="n">
        <v>10.47</v>
      </c>
      <c r="F650" t="n">
        <v>7.91</v>
      </c>
      <c r="G650" t="n">
        <v>118.61</v>
      </c>
      <c r="H650" t="n">
        <v>1.87</v>
      </c>
      <c r="I650" t="n">
        <v>4</v>
      </c>
      <c r="J650" t="n">
        <v>209.05</v>
      </c>
      <c r="K650" t="n">
        <v>52.44</v>
      </c>
      <c r="L650" t="n">
        <v>22</v>
      </c>
      <c r="M650" t="n">
        <v>2</v>
      </c>
      <c r="N650" t="n">
        <v>44.6</v>
      </c>
      <c r="O650" t="n">
        <v>26016.35</v>
      </c>
      <c r="P650" t="n">
        <v>88.98</v>
      </c>
      <c r="Q650" t="n">
        <v>198.05</v>
      </c>
      <c r="R650" t="n">
        <v>28.87</v>
      </c>
      <c r="S650" t="n">
        <v>21.27</v>
      </c>
      <c r="T650" t="n">
        <v>1101.87</v>
      </c>
      <c r="U650" t="n">
        <v>0.74</v>
      </c>
      <c r="V650" t="n">
        <v>0.77</v>
      </c>
      <c r="W650" t="n">
        <v>0.12</v>
      </c>
      <c r="X650" t="n">
        <v>0.05</v>
      </c>
      <c r="Y650" t="n">
        <v>1</v>
      </c>
      <c r="Z650" t="n">
        <v>10</v>
      </c>
    </row>
    <row r="651">
      <c r="A651" t="n">
        <v>85</v>
      </c>
      <c r="B651" t="n">
        <v>90</v>
      </c>
      <c r="C651" t="inlineStr">
        <is>
          <t xml:space="preserve">CONCLUIDO	</t>
        </is>
      </c>
      <c r="D651" t="n">
        <v>9.557700000000001</v>
      </c>
      <c r="E651" t="n">
        <v>10.46</v>
      </c>
      <c r="F651" t="n">
        <v>7.9</v>
      </c>
      <c r="G651" t="n">
        <v>118.5</v>
      </c>
      <c r="H651" t="n">
        <v>1.89</v>
      </c>
      <c r="I651" t="n">
        <v>4</v>
      </c>
      <c r="J651" t="n">
        <v>209.45</v>
      </c>
      <c r="K651" t="n">
        <v>52.44</v>
      </c>
      <c r="L651" t="n">
        <v>22.25</v>
      </c>
      <c r="M651" t="n">
        <v>2</v>
      </c>
      <c r="N651" t="n">
        <v>44.75</v>
      </c>
      <c r="O651" t="n">
        <v>26065.82</v>
      </c>
      <c r="P651" t="n">
        <v>88.81999999999999</v>
      </c>
      <c r="Q651" t="n">
        <v>198.05</v>
      </c>
      <c r="R651" t="n">
        <v>28.7</v>
      </c>
      <c r="S651" t="n">
        <v>21.27</v>
      </c>
      <c r="T651" t="n">
        <v>1015.5</v>
      </c>
      <c r="U651" t="n">
        <v>0.74</v>
      </c>
      <c r="V651" t="n">
        <v>0.77</v>
      </c>
      <c r="W651" t="n">
        <v>0.11</v>
      </c>
      <c r="X651" t="n">
        <v>0.05</v>
      </c>
      <c r="Y651" t="n">
        <v>1</v>
      </c>
      <c r="Z651" t="n">
        <v>10</v>
      </c>
    </row>
    <row r="652">
      <c r="A652" t="n">
        <v>86</v>
      </c>
      <c r="B652" t="n">
        <v>90</v>
      </c>
      <c r="C652" t="inlineStr">
        <is>
          <t xml:space="preserve">CONCLUIDO	</t>
        </is>
      </c>
      <c r="D652" t="n">
        <v>9.547000000000001</v>
      </c>
      <c r="E652" t="n">
        <v>10.47</v>
      </c>
      <c r="F652" t="n">
        <v>7.91</v>
      </c>
      <c r="G652" t="n">
        <v>118.67</v>
      </c>
      <c r="H652" t="n">
        <v>1.9</v>
      </c>
      <c r="I652" t="n">
        <v>4</v>
      </c>
      <c r="J652" t="n">
        <v>209.85</v>
      </c>
      <c r="K652" t="n">
        <v>52.44</v>
      </c>
      <c r="L652" t="n">
        <v>22.5</v>
      </c>
      <c r="M652" t="n">
        <v>2</v>
      </c>
      <c r="N652" t="n">
        <v>44.91</v>
      </c>
      <c r="O652" t="n">
        <v>26115.34</v>
      </c>
      <c r="P652" t="n">
        <v>88.83</v>
      </c>
      <c r="Q652" t="n">
        <v>198.05</v>
      </c>
      <c r="R652" t="n">
        <v>29.13</v>
      </c>
      <c r="S652" t="n">
        <v>21.27</v>
      </c>
      <c r="T652" t="n">
        <v>1230.72</v>
      </c>
      <c r="U652" t="n">
        <v>0.73</v>
      </c>
      <c r="V652" t="n">
        <v>0.77</v>
      </c>
      <c r="W652" t="n">
        <v>0.11</v>
      </c>
      <c r="X652" t="n">
        <v>0.06</v>
      </c>
      <c r="Y652" t="n">
        <v>1</v>
      </c>
      <c r="Z652" t="n">
        <v>10</v>
      </c>
    </row>
    <row r="653">
      <c r="A653" t="n">
        <v>87</v>
      </c>
      <c r="B653" t="n">
        <v>90</v>
      </c>
      <c r="C653" t="inlineStr">
        <is>
          <t xml:space="preserve">CONCLUIDO	</t>
        </is>
      </c>
      <c r="D653" t="n">
        <v>9.545999999999999</v>
      </c>
      <c r="E653" t="n">
        <v>10.48</v>
      </c>
      <c r="F653" t="n">
        <v>7.91</v>
      </c>
      <c r="G653" t="n">
        <v>118.69</v>
      </c>
      <c r="H653" t="n">
        <v>1.92</v>
      </c>
      <c r="I653" t="n">
        <v>4</v>
      </c>
      <c r="J653" t="n">
        <v>210.25</v>
      </c>
      <c r="K653" t="n">
        <v>52.44</v>
      </c>
      <c r="L653" t="n">
        <v>22.75</v>
      </c>
      <c r="M653" t="n">
        <v>2</v>
      </c>
      <c r="N653" t="n">
        <v>45.06</v>
      </c>
      <c r="O653" t="n">
        <v>26164.91</v>
      </c>
      <c r="P653" t="n">
        <v>88.84</v>
      </c>
      <c r="Q653" t="n">
        <v>198.05</v>
      </c>
      <c r="R653" t="n">
        <v>29.11</v>
      </c>
      <c r="S653" t="n">
        <v>21.27</v>
      </c>
      <c r="T653" t="n">
        <v>1223.77</v>
      </c>
      <c r="U653" t="n">
        <v>0.73</v>
      </c>
      <c r="V653" t="n">
        <v>0.77</v>
      </c>
      <c r="W653" t="n">
        <v>0.12</v>
      </c>
      <c r="X653" t="n">
        <v>0.06</v>
      </c>
      <c r="Y653" t="n">
        <v>1</v>
      </c>
      <c r="Z653" t="n">
        <v>10</v>
      </c>
    </row>
    <row r="654">
      <c r="A654" t="n">
        <v>88</v>
      </c>
      <c r="B654" t="n">
        <v>90</v>
      </c>
      <c r="C654" t="inlineStr">
        <is>
          <t xml:space="preserve">CONCLUIDO	</t>
        </is>
      </c>
      <c r="D654" t="n">
        <v>9.5435</v>
      </c>
      <c r="E654" t="n">
        <v>10.48</v>
      </c>
      <c r="F654" t="n">
        <v>7.92</v>
      </c>
      <c r="G654" t="n">
        <v>118.73</v>
      </c>
      <c r="H654" t="n">
        <v>1.94</v>
      </c>
      <c r="I654" t="n">
        <v>4</v>
      </c>
      <c r="J654" t="n">
        <v>210.65</v>
      </c>
      <c r="K654" t="n">
        <v>52.44</v>
      </c>
      <c r="L654" t="n">
        <v>23</v>
      </c>
      <c r="M654" t="n">
        <v>2</v>
      </c>
      <c r="N654" t="n">
        <v>45.21</v>
      </c>
      <c r="O654" t="n">
        <v>26214.54</v>
      </c>
      <c r="P654" t="n">
        <v>88.73999999999999</v>
      </c>
      <c r="Q654" t="n">
        <v>198.05</v>
      </c>
      <c r="R654" t="n">
        <v>29.27</v>
      </c>
      <c r="S654" t="n">
        <v>21.27</v>
      </c>
      <c r="T654" t="n">
        <v>1302.08</v>
      </c>
      <c r="U654" t="n">
        <v>0.73</v>
      </c>
      <c r="V654" t="n">
        <v>0.77</v>
      </c>
      <c r="W654" t="n">
        <v>0.11</v>
      </c>
      <c r="X654" t="n">
        <v>0.06</v>
      </c>
      <c r="Y654" t="n">
        <v>1</v>
      </c>
      <c r="Z654" t="n">
        <v>10</v>
      </c>
    </row>
    <row r="655">
      <c r="A655" t="n">
        <v>89</v>
      </c>
      <c r="B655" t="n">
        <v>90</v>
      </c>
      <c r="C655" t="inlineStr">
        <is>
          <t xml:space="preserve">CONCLUIDO	</t>
        </is>
      </c>
      <c r="D655" t="n">
        <v>9.5405</v>
      </c>
      <c r="E655" t="n">
        <v>10.48</v>
      </c>
      <c r="F655" t="n">
        <v>7.92</v>
      </c>
      <c r="G655" t="n">
        <v>118.78</v>
      </c>
      <c r="H655" t="n">
        <v>1.96</v>
      </c>
      <c r="I655" t="n">
        <v>4</v>
      </c>
      <c r="J655" t="n">
        <v>211.05</v>
      </c>
      <c r="K655" t="n">
        <v>52.44</v>
      </c>
      <c r="L655" t="n">
        <v>23.25</v>
      </c>
      <c r="M655" t="n">
        <v>2</v>
      </c>
      <c r="N655" t="n">
        <v>45.36</v>
      </c>
      <c r="O655" t="n">
        <v>26264.21</v>
      </c>
      <c r="P655" t="n">
        <v>88.65000000000001</v>
      </c>
      <c r="Q655" t="n">
        <v>198.05</v>
      </c>
      <c r="R655" t="n">
        <v>29.35</v>
      </c>
      <c r="S655" t="n">
        <v>21.27</v>
      </c>
      <c r="T655" t="n">
        <v>1342.73</v>
      </c>
      <c r="U655" t="n">
        <v>0.72</v>
      </c>
      <c r="V655" t="n">
        <v>0.77</v>
      </c>
      <c r="W655" t="n">
        <v>0.11</v>
      </c>
      <c r="X655" t="n">
        <v>0.07000000000000001</v>
      </c>
      <c r="Y655" t="n">
        <v>1</v>
      </c>
      <c r="Z655" t="n">
        <v>10</v>
      </c>
    </row>
    <row r="656">
      <c r="A656" t="n">
        <v>90</v>
      </c>
      <c r="B656" t="n">
        <v>90</v>
      </c>
      <c r="C656" t="inlineStr">
        <is>
          <t xml:space="preserve">CONCLUIDO	</t>
        </is>
      </c>
      <c r="D656" t="n">
        <v>9.552899999999999</v>
      </c>
      <c r="E656" t="n">
        <v>10.47</v>
      </c>
      <c r="F656" t="n">
        <v>7.91</v>
      </c>
      <c r="G656" t="n">
        <v>118.58</v>
      </c>
      <c r="H656" t="n">
        <v>1.97</v>
      </c>
      <c r="I656" t="n">
        <v>4</v>
      </c>
      <c r="J656" t="n">
        <v>211.46</v>
      </c>
      <c r="K656" t="n">
        <v>52.44</v>
      </c>
      <c r="L656" t="n">
        <v>23.5</v>
      </c>
      <c r="M656" t="n">
        <v>2</v>
      </c>
      <c r="N656" t="n">
        <v>45.52</v>
      </c>
      <c r="O656" t="n">
        <v>26313.94</v>
      </c>
      <c r="P656" t="n">
        <v>88.28</v>
      </c>
      <c r="Q656" t="n">
        <v>198.05</v>
      </c>
      <c r="R656" t="n">
        <v>28.8</v>
      </c>
      <c r="S656" t="n">
        <v>21.27</v>
      </c>
      <c r="T656" t="n">
        <v>1070</v>
      </c>
      <c r="U656" t="n">
        <v>0.74</v>
      </c>
      <c r="V656" t="n">
        <v>0.77</v>
      </c>
      <c r="W656" t="n">
        <v>0.12</v>
      </c>
      <c r="X656" t="n">
        <v>0.05</v>
      </c>
      <c r="Y656" t="n">
        <v>1</v>
      </c>
      <c r="Z656" t="n">
        <v>10</v>
      </c>
    </row>
    <row r="657">
      <c r="A657" t="n">
        <v>91</v>
      </c>
      <c r="B657" t="n">
        <v>90</v>
      </c>
      <c r="C657" t="inlineStr">
        <is>
          <t xml:space="preserve">CONCLUIDO	</t>
        </is>
      </c>
      <c r="D657" t="n">
        <v>9.5534</v>
      </c>
      <c r="E657" t="n">
        <v>10.47</v>
      </c>
      <c r="F657" t="n">
        <v>7.9</v>
      </c>
      <c r="G657" t="n">
        <v>118.57</v>
      </c>
      <c r="H657" t="n">
        <v>1.99</v>
      </c>
      <c r="I657" t="n">
        <v>4</v>
      </c>
      <c r="J657" t="n">
        <v>211.86</v>
      </c>
      <c r="K657" t="n">
        <v>52.44</v>
      </c>
      <c r="L657" t="n">
        <v>23.75</v>
      </c>
      <c r="M657" t="n">
        <v>2</v>
      </c>
      <c r="N657" t="n">
        <v>45.67</v>
      </c>
      <c r="O657" t="n">
        <v>26363.73</v>
      </c>
      <c r="P657" t="n">
        <v>88.17</v>
      </c>
      <c r="Q657" t="n">
        <v>198.05</v>
      </c>
      <c r="R657" t="n">
        <v>28.86</v>
      </c>
      <c r="S657" t="n">
        <v>21.27</v>
      </c>
      <c r="T657" t="n">
        <v>1097.3</v>
      </c>
      <c r="U657" t="n">
        <v>0.74</v>
      </c>
      <c r="V657" t="n">
        <v>0.77</v>
      </c>
      <c r="W657" t="n">
        <v>0.11</v>
      </c>
      <c r="X657" t="n">
        <v>0.05</v>
      </c>
      <c r="Y657" t="n">
        <v>1</v>
      </c>
      <c r="Z657" t="n">
        <v>10</v>
      </c>
    </row>
    <row r="658">
      <c r="A658" t="n">
        <v>92</v>
      </c>
      <c r="B658" t="n">
        <v>90</v>
      </c>
      <c r="C658" t="inlineStr">
        <is>
          <t xml:space="preserve">CONCLUIDO	</t>
        </is>
      </c>
      <c r="D658" t="n">
        <v>9.5427</v>
      </c>
      <c r="E658" t="n">
        <v>10.48</v>
      </c>
      <c r="F658" t="n">
        <v>7.92</v>
      </c>
      <c r="G658" t="n">
        <v>118.75</v>
      </c>
      <c r="H658" t="n">
        <v>2.01</v>
      </c>
      <c r="I658" t="n">
        <v>4</v>
      </c>
      <c r="J658" t="n">
        <v>212.27</v>
      </c>
      <c r="K658" t="n">
        <v>52.44</v>
      </c>
      <c r="L658" t="n">
        <v>24</v>
      </c>
      <c r="M658" t="n">
        <v>2</v>
      </c>
      <c r="N658" t="n">
        <v>45.82</v>
      </c>
      <c r="O658" t="n">
        <v>26413.56</v>
      </c>
      <c r="P658" t="n">
        <v>88.3</v>
      </c>
      <c r="Q658" t="n">
        <v>198.05</v>
      </c>
      <c r="R658" t="n">
        <v>29.23</v>
      </c>
      <c r="S658" t="n">
        <v>21.27</v>
      </c>
      <c r="T658" t="n">
        <v>1284.02</v>
      </c>
      <c r="U658" t="n">
        <v>0.73</v>
      </c>
      <c r="V658" t="n">
        <v>0.77</v>
      </c>
      <c r="W658" t="n">
        <v>0.12</v>
      </c>
      <c r="X658" t="n">
        <v>0.06</v>
      </c>
      <c r="Y658" t="n">
        <v>1</v>
      </c>
      <c r="Z658" t="n">
        <v>10</v>
      </c>
    </row>
    <row r="659">
      <c r="A659" t="n">
        <v>93</v>
      </c>
      <c r="B659" t="n">
        <v>90</v>
      </c>
      <c r="C659" t="inlineStr">
        <is>
          <t xml:space="preserve">CONCLUIDO	</t>
        </is>
      </c>
      <c r="D659" t="n">
        <v>9.5458</v>
      </c>
      <c r="E659" t="n">
        <v>10.48</v>
      </c>
      <c r="F659" t="n">
        <v>7.91</v>
      </c>
      <c r="G659" t="n">
        <v>118.7</v>
      </c>
      <c r="H659" t="n">
        <v>2.03</v>
      </c>
      <c r="I659" t="n">
        <v>4</v>
      </c>
      <c r="J659" t="n">
        <v>212.67</v>
      </c>
      <c r="K659" t="n">
        <v>52.44</v>
      </c>
      <c r="L659" t="n">
        <v>24.25</v>
      </c>
      <c r="M659" t="n">
        <v>2</v>
      </c>
      <c r="N659" t="n">
        <v>45.98</v>
      </c>
      <c r="O659" t="n">
        <v>26463.45</v>
      </c>
      <c r="P659" t="n">
        <v>88.15000000000001</v>
      </c>
      <c r="Q659" t="n">
        <v>198.05</v>
      </c>
      <c r="R659" t="n">
        <v>29.13</v>
      </c>
      <c r="S659" t="n">
        <v>21.27</v>
      </c>
      <c r="T659" t="n">
        <v>1234.02</v>
      </c>
      <c r="U659" t="n">
        <v>0.73</v>
      </c>
      <c r="V659" t="n">
        <v>0.77</v>
      </c>
      <c r="W659" t="n">
        <v>0.11</v>
      </c>
      <c r="X659" t="n">
        <v>0.06</v>
      </c>
      <c r="Y659" t="n">
        <v>1</v>
      </c>
      <c r="Z659" t="n">
        <v>10</v>
      </c>
    </row>
    <row r="660">
      <c r="A660" t="n">
        <v>94</v>
      </c>
      <c r="B660" t="n">
        <v>90</v>
      </c>
      <c r="C660" t="inlineStr">
        <is>
          <t xml:space="preserve">CONCLUIDO	</t>
        </is>
      </c>
      <c r="D660" t="n">
        <v>9.541700000000001</v>
      </c>
      <c r="E660" t="n">
        <v>10.48</v>
      </c>
      <c r="F660" t="n">
        <v>7.92</v>
      </c>
      <c r="G660" t="n">
        <v>118.76</v>
      </c>
      <c r="H660" t="n">
        <v>2.04</v>
      </c>
      <c r="I660" t="n">
        <v>4</v>
      </c>
      <c r="J660" t="n">
        <v>213.08</v>
      </c>
      <c r="K660" t="n">
        <v>52.44</v>
      </c>
      <c r="L660" t="n">
        <v>24.5</v>
      </c>
      <c r="M660" t="n">
        <v>2</v>
      </c>
      <c r="N660" t="n">
        <v>46.13</v>
      </c>
      <c r="O660" t="n">
        <v>26513.39</v>
      </c>
      <c r="P660" t="n">
        <v>88.13</v>
      </c>
      <c r="Q660" t="n">
        <v>198.05</v>
      </c>
      <c r="R660" t="n">
        <v>29.32</v>
      </c>
      <c r="S660" t="n">
        <v>21.27</v>
      </c>
      <c r="T660" t="n">
        <v>1329.03</v>
      </c>
      <c r="U660" t="n">
        <v>0.73</v>
      </c>
      <c r="V660" t="n">
        <v>0.77</v>
      </c>
      <c r="W660" t="n">
        <v>0.11</v>
      </c>
      <c r="X660" t="n">
        <v>0.06</v>
      </c>
      <c r="Y660" t="n">
        <v>1</v>
      </c>
      <c r="Z660" t="n">
        <v>10</v>
      </c>
    </row>
    <row r="661">
      <c r="A661" t="n">
        <v>95</v>
      </c>
      <c r="B661" t="n">
        <v>90</v>
      </c>
      <c r="C661" t="inlineStr">
        <is>
          <t xml:space="preserve">CONCLUIDO	</t>
        </is>
      </c>
      <c r="D661" t="n">
        <v>9.5397</v>
      </c>
      <c r="E661" t="n">
        <v>10.48</v>
      </c>
      <c r="F661" t="n">
        <v>7.92</v>
      </c>
      <c r="G661" t="n">
        <v>118.8</v>
      </c>
      <c r="H661" t="n">
        <v>2.06</v>
      </c>
      <c r="I661" t="n">
        <v>4</v>
      </c>
      <c r="J661" t="n">
        <v>213.48</v>
      </c>
      <c r="K661" t="n">
        <v>52.44</v>
      </c>
      <c r="L661" t="n">
        <v>24.75</v>
      </c>
      <c r="M661" t="n">
        <v>2</v>
      </c>
      <c r="N661" t="n">
        <v>46.29</v>
      </c>
      <c r="O661" t="n">
        <v>26563.39</v>
      </c>
      <c r="P661" t="n">
        <v>87.95999999999999</v>
      </c>
      <c r="Q661" t="n">
        <v>198.05</v>
      </c>
      <c r="R661" t="n">
        <v>29.37</v>
      </c>
      <c r="S661" t="n">
        <v>21.27</v>
      </c>
      <c r="T661" t="n">
        <v>1353.83</v>
      </c>
      <c r="U661" t="n">
        <v>0.72</v>
      </c>
      <c r="V661" t="n">
        <v>0.77</v>
      </c>
      <c r="W661" t="n">
        <v>0.11</v>
      </c>
      <c r="X661" t="n">
        <v>0.07000000000000001</v>
      </c>
      <c r="Y661" t="n">
        <v>1</v>
      </c>
      <c r="Z661" t="n">
        <v>10</v>
      </c>
    </row>
    <row r="662">
      <c r="A662" t="n">
        <v>96</v>
      </c>
      <c r="B662" t="n">
        <v>90</v>
      </c>
      <c r="C662" t="inlineStr">
        <is>
          <t xml:space="preserve">CONCLUIDO	</t>
        </is>
      </c>
      <c r="D662" t="n">
        <v>9.5526</v>
      </c>
      <c r="E662" t="n">
        <v>10.47</v>
      </c>
      <c r="F662" t="n">
        <v>7.91</v>
      </c>
      <c r="G662" t="n">
        <v>118.58</v>
      </c>
      <c r="H662" t="n">
        <v>2.08</v>
      </c>
      <c r="I662" t="n">
        <v>4</v>
      </c>
      <c r="J662" t="n">
        <v>213.89</v>
      </c>
      <c r="K662" t="n">
        <v>52.44</v>
      </c>
      <c r="L662" t="n">
        <v>25</v>
      </c>
      <c r="M662" t="n">
        <v>2</v>
      </c>
      <c r="N662" t="n">
        <v>46.44</v>
      </c>
      <c r="O662" t="n">
        <v>26613.43</v>
      </c>
      <c r="P662" t="n">
        <v>87.44</v>
      </c>
      <c r="Q662" t="n">
        <v>198.05</v>
      </c>
      <c r="R662" t="n">
        <v>28.83</v>
      </c>
      <c r="S662" t="n">
        <v>21.27</v>
      </c>
      <c r="T662" t="n">
        <v>1082.38</v>
      </c>
      <c r="U662" t="n">
        <v>0.74</v>
      </c>
      <c r="V662" t="n">
        <v>0.77</v>
      </c>
      <c r="W662" t="n">
        <v>0.12</v>
      </c>
      <c r="X662" t="n">
        <v>0.05</v>
      </c>
      <c r="Y662" t="n">
        <v>1</v>
      </c>
      <c r="Z662" t="n">
        <v>10</v>
      </c>
    </row>
    <row r="663">
      <c r="A663" t="n">
        <v>97</v>
      </c>
      <c r="B663" t="n">
        <v>90</v>
      </c>
      <c r="C663" t="inlineStr">
        <is>
          <t xml:space="preserve">CONCLUIDO	</t>
        </is>
      </c>
      <c r="D663" t="n">
        <v>9.551600000000001</v>
      </c>
      <c r="E663" t="n">
        <v>10.47</v>
      </c>
      <c r="F663" t="n">
        <v>7.91</v>
      </c>
      <c r="G663" t="n">
        <v>118.6</v>
      </c>
      <c r="H663" t="n">
        <v>2.09</v>
      </c>
      <c r="I663" t="n">
        <v>4</v>
      </c>
      <c r="J663" t="n">
        <v>214.29</v>
      </c>
      <c r="K663" t="n">
        <v>52.44</v>
      </c>
      <c r="L663" t="n">
        <v>25.25</v>
      </c>
      <c r="M663" t="n">
        <v>2</v>
      </c>
      <c r="N663" t="n">
        <v>46.6</v>
      </c>
      <c r="O663" t="n">
        <v>26663.54</v>
      </c>
      <c r="P663" t="n">
        <v>87.26000000000001</v>
      </c>
      <c r="Q663" t="n">
        <v>198.05</v>
      </c>
      <c r="R663" t="n">
        <v>28.95</v>
      </c>
      <c r="S663" t="n">
        <v>21.27</v>
      </c>
      <c r="T663" t="n">
        <v>1143.66</v>
      </c>
      <c r="U663" t="n">
        <v>0.73</v>
      </c>
      <c r="V663" t="n">
        <v>0.77</v>
      </c>
      <c r="W663" t="n">
        <v>0.11</v>
      </c>
      <c r="X663" t="n">
        <v>0.05</v>
      </c>
      <c r="Y663" t="n">
        <v>1</v>
      </c>
      <c r="Z663" t="n">
        <v>10</v>
      </c>
    </row>
    <row r="664">
      <c r="A664" t="n">
        <v>98</v>
      </c>
      <c r="B664" t="n">
        <v>90</v>
      </c>
      <c r="C664" t="inlineStr">
        <is>
          <t xml:space="preserve">CONCLUIDO	</t>
        </is>
      </c>
      <c r="D664" t="n">
        <v>9.5412</v>
      </c>
      <c r="E664" t="n">
        <v>10.48</v>
      </c>
      <c r="F664" t="n">
        <v>7.92</v>
      </c>
      <c r="G664" t="n">
        <v>118.77</v>
      </c>
      <c r="H664" t="n">
        <v>2.11</v>
      </c>
      <c r="I664" t="n">
        <v>4</v>
      </c>
      <c r="J664" t="n">
        <v>214.7</v>
      </c>
      <c r="K664" t="n">
        <v>52.44</v>
      </c>
      <c r="L664" t="n">
        <v>25.5</v>
      </c>
      <c r="M664" t="n">
        <v>2</v>
      </c>
      <c r="N664" t="n">
        <v>46.76</v>
      </c>
      <c r="O664" t="n">
        <v>26713.69</v>
      </c>
      <c r="P664" t="n">
        <v>87.20999999999999</v>
      </c>
      <c r="Q664" t="n">
        <v>198.05</v>
      </c>
      <c r="R664" t="n">
        <v>29.31</v>
      </c>
      <c r="S664" t="n">
        <v>21.27</v>
      </c>
      <c r="T664" t="n">
        <v>1325.05</v>
      </c>
      <c r="U664" t="n">
        <v>0.73</v>
      </c>
      <c r="V664" t="n">
        <v>0.77</v>
      </c>
      <c r="W664" t="n">
        <v>0.11</v>
      </c>
      <c r="X664" t="n">
        <v>0.07000000000000001</v>
      </c>
      <c r="Y664" t="n">
        <v>1</v>
      </c>
      <c r="Z664" t="n">
        <v>10</v>
      </c>
    </row>
    <row r="665">
      <c r="A665" t="n">
        <v>99</v>
      </c>
      <c r="B665" t="n">
        <v>90</v>
      </c>
      <c r="C665" t="inlineStr">
        <is>
          <t xml:space="preserve">CONCLUIDO	</t>
        </is>
      </c>
      <c r="D665" t="n">
        <v>9.542999999999999</v>
      </c>
      <c r="E665" t="n">
        <v>10.48</v>
      </c>
      <c r="F665" t="n">
        <v>7.92</v>
      </c>
      <c r="G665" t="n">
        <v>118.74</v>
      </c>
      <c r="H665" t="n">
        <v>2.13</v>
      </c>
      <c r="I665" t="n">
        <v>4</v>
      </c>
      <c r="J665" t="n">
        <v>215.11</v>
      </c>
      <c r="K665" t="n">
        <v>52.44</v>
      </c>
      <c r="L665" t="n">
        <v>25.75</v>
      </c>
      <c r="M665" t="n">
        <v>2</v>
      </c>
      <c r="N665" t="n">
        <v>46.91</v>
      </c>
      <c r="O665" t="n">
        <v>26763.9</v>
      </c>
      <c r="P665" t="n">
        <v>86.8</v>
      </c>
      <c r="Q665" t="n">
        <v>198.05</v>
      </c>
      <c r="R665" t="n">
        <v>29.23</v>
      </c>
      <c r="S665" t="n">
        <v>21.27</v>
      </c>
      <c r="T665" t="n">
        <v>1285.46</v>
      </c>
      <c r="U665" t="n">
        <v>0.73</v>
      </c>
      <c r="V665" t="n">
        <v>0.77</v>
      </c>
      <c r="W665" t="n">
        <v>0.11</v>
      </c>
      <c r="X665" t="n">
        <v>0.06</v>
      </c>
      <c r="Y665" t="n">
        <v>1</v>
      </c>
      <c r="Z665" t="n">
        <v>10</v>
      </c>
    </row>
    <row r="666">
      <c r="A666" t="n">
        <v>100</v>
      </c>
      <c r="B666" t="n">
        <v>90</v>
      </c>
      <c r="C666" t="inlineStr">
        <is>
          <t xml:space="preserve">CONCLUIDO	</t>
        </is>
      </c>
      <c r="D666" t="n">
        <v>9.539</v>
      </c>
      <c r="E666" t="n">
        <v>10.48</v>
      </c>
      <c r="F666" t="n">
        <v>7.92</v>
      </c>
      <c r="G666" t="n">
        <v>118.81</v>
      </c>
      <c r="H666" t="n">
        <v>2.14</v>
      </c>
      <c r="I666" t="n">
        <v>4</v>
      </c>
      <c r="J666" t="n">
        <v>215.51</v>
      </c>
      <c r="K666" t="n">
        <v>52.44</v>
      </c>
      <c r="L666" t="n">
        <v>26</v>
      </c>
      <c r="M666" t="n">
        <v>2</v>
      </c>
      <c r="N666" t="n">
        <v>47.07</v>
      </c>
      <c r="O666" t="n">
        <v>26814.17</v>
      </c>
      <c r="P666" t="n">
        <v>86.5</v>
      </c>
      <c r="Q666" t="n">
        <v>198.05</v>
      </c>
      <c r="R666" t="n">
        <v>29.42</v>
      </c>
      <c r="S666" t="n">
        <v>21.27</v>
      </c>
      <c r="T666" t="n">
        <v>1378.82</v>
      </c>
      <c r="U666" t="n">
        <v>0.72</v>
      </c>
      <c r="V666" t="n">
        <v>0.77</v>
      </c>
      <c r="W666" t="n">
        <v>0.11</v>
      </c>
      <c r="X666" t="n">
        <v>0.07000000000000001</v>
      </c>
      <c r="Y666" t="n">
        <v>1</v>
      </c>
      <c r="Z666" t="n">
        <v>10</v>
      </c>
    </row>
    <row r="667">
      <c r="A667" t="n">
        <v>101</v>
      </c>
      <c r="B667" t="n">
        <v>90</v>
      </c>
      <c r="C667" t="inlineStr">
        <is>
          <t xml:space="preserve">CONCLUIDO	</t>
        </is>
      </c>
      <c r="D667" t="n">
        <v>9.5458</v>
      </c>
      <c r="E667" t="n">
        <v>10.48</v>
      </c>
      <c r="F667" t="n">
        <v>7.91</v>
      </c>
      <c r="G667" t="n">
        <v>118.7</v>
      </c>
      <c r="H667" t="n">
        <v>2.16</v>
      </c>
      <c r="I667" t="n">
        <v>4</v>
      </c>
      <c r="J667" t="n">
        <v>215.92</v>
      </c>
      <c r="K667" t="n">
        <v>52.44</v>
      </c>
      <c r="L667" t="n">
        <v>26.25</v>
      </c>
      <c r="M667" t="n">
        <v>2</v>
      </c>
      <c r="N667" t="n">
        <v>47.23</v>
      </c>
      <c r="O667" t="n">
        <v>26864.49</v>
      </c>
      <c r="P667" t="n">
        <v>85.84999999999999</v>
      </c>
      <c r="Q667" t="n">
        <v>198.05</v>
      </c>
      <c r="R667" t="n">
        <v>29.08</v>
      </c>
      <c r="S667" t="n">
        <v>21.27</v>
      </c>
      <c r="T667" t="n">
        <v>1208.94</v>
      </c>
      <c r="U667" t="n">
        <v>0.73</v>
      </c>
      <c r="V667" t="n">
        <v>0.77</v>
      </c>
      <c r="W667" t="n">
        <v>0.12</v>
      </c>
      <c r="X667" t="n">
        <v>0.06</v>
      </c>
      <c r="Y667" t="n">
        <v>1</v>
      </c>
      <c r="Z667" t="n">
        <v>10</v>
      </c>
    </row>
    <row r="668">
      <c r="A668" t="n">
        <v>102</v>
      </c>
      <c r="B668" t="n">
        <v>90</v>
      </c>
      <c r="C668" t="inlineStr">
        <is>
          <t xml:space="preserve">CONCLUIDO	</t>
        </is>
      </c>
      <c r="D668" t="n">
        <v>9.5524</v>
      </c>
      <c r="E668" t="n">
        <v>10.47</v>
      </c>
      <c r="F668" t="n">
        <v>7.91</v>
      </c>
      <c r="G668" t="n">
        <v>118.59</v>
      </c>
      <c r="H668" t="n">
        <v>2.18</v>
      </c>
      <c r="I668" t="n">
        <v>4</v>
      </c>
      <c r="J668" t="n">
        <v>216.33</v>
      </c>
      <c r="K668" t="n">
        <v>52.44</v>
      </c>
      <c r="L668" t="n">
        <v>26.5</v>
      </c>
      <c r="M668" t="n">
        <v>2</v>
      </c>
      <c r="N668" t="n">
        <v>47.39</v>
      </c>
      <c r="O668" t="n">
        <v>26914.86</v>
      </c>
      <c r="P668" t="n">
        <v>85.83</v>
      </c>
      <c r="Q668" t="n">
        <v>198.05</v>
      </c>
      <c r="R668" t="n">
        <v>28.87</v>
      </c>
      <c r="S668" t="n">
        <v>21.27</v>
      </c>
      <c r="T668" t="n">
        <v>1105.18</v>
      </c>
      <c r="U668" t="n">
        <v>0.74</v>
      </c>
      <c r="V668" t="n">
        <v>0.77</v>
      </c>
      <c r="W668" t="n">
        <v>0.11</v>
      </c>
      <c r="X668" t="n">
        <v>0.05</v>
      </c>
      <c r="Y668" t="n">
        <v>1</v>
      </c>
      <c r="Z668" t="n">
        <v>10</v>
      </c>
    </row>
    <row r="669">
      <c r="A669" t="n">
        <v>103</v>
      </c>
      <c r="B669" t="n">
        <v>90</v>
      </c>
      <c r="C669" t="inlineStr">
        <is>
          <t xml:space="preserve">CONCLUIDO	</t>
        </is>
      </c>
      <c r="D669" t="n">
        <v>9.5496</v>
      </c>
      <c r="E669" t="n">
        <v>10.47</v>
      </c>
      <c r="F669" t="n">
        <v>7.91</v>
      </c>
      <c r="G669" t="n">
        <v>118.63</v>
      </c>
      <c r="H669" t="n">
        <v>2.19</v>
      </c>
      <c r="I669" t="n">
        <v>4</v>
      </c>
      <c r="J669" t="n">
        <v>216.74</v>
      </c>
      <c r="K669" t="n">
        <v>52.44</v>
      </c>
      <c r="L669" t="n">
        <v>26.75</v>
      </c>
      <c r="M669" t="n">
        <v>1</v>
      </c>
      <c r="N669" t="n">
        <v>47.55</v>
      </c>
      <c r="O669" t="n">
        <v>26965.29</v>
      </c>
      <c r="P669" t="n">
        <v>85.67</v>
      </c>
      <c r="Q669" t="n">
        <v>198.07</v>
      </c>
      <c r="R669" t="n">
        <v>28.98</v>
      </c>
      <c r="S669" t="n">
        <v>21.27</v>
      </c>
      <c r="T669" t="n">
        <v>1156.26</v>
      </c>
      <c r="U669" t="n">
        <v>0.73</v>
      </c>
      <c r="V669" t="n">
        <v>0.77</v>
      </c>
      <c r="W669" t="n">
        <v>0.11</v>
      </c>
      <c r="X669" t="n">
        <v>0.06</v>
      </c>
      <c r="Y669" t="n">
        <v>1</v>
      </c>
      <c r="Z669" t="n">
        <v>10</v>
      </c>
    </row>
    <row r="670">
      <c r="A670" t="n">
        <v>104</v>
      </c>
      <c r="B670" t="n">
        <v>90</v>
      </c>
      <c r="C670" t="inlineStr">
        <is>
          <t xml:space="preserve">CONCLUIDO	</t>
        </is>
      </c>
      <c r="D670" t="n">
        <v>9.5473</v>
      </c>
      <c r="E670" t="n">
        <v>10.47</v>
      </c>
      <c r="F670" t="n">
        <v>7.91</v>
      </c>
      <c r="G670" t="n">
        <v>118.67</v>
      </c>
      <c r="H670" t="n">
        <v>2.21</v>
      </c>
      <c r="I670" t="n">
        <v>4</v>
      </c>
      <c r="J670" t="n">
        <v>217.15</v>
      </c>
      <c r="K670" t="n">
        <v>52.44</v>
      </c>
      <c r="L670" t="n">
        <v>27</v>
      </c>
      <c r="M670" t="n">
        <v>0</v>
      </c>
      <c r="N670" t="n">
        <v>47.71</v>
      </c>
      <c r="O670" t="n">
        <v>27015.77</v>
      </c>
      <c r="P670" t="n">
        <v>85.8</v>
      </c>
      <c r="Q670" t="n">
        <v>198.07</v>
      </c>
      <c r="R670" t="n">
        <v>29.02</v>
      </c>
      <c r="S670" t="n">
        <v>21.27</v>
      </c>
      <c r="T670" t="n">
        <v>1176.83</v>
      </c>
      <c r="U670" t="n">
        <v>0.73</v>
      </c>
      <c r="V670" t="n">
        <v>0.77</v>
      </c>
      <c r="W670" t="n">
        <v>0.12</v>
      </c>
      <c r="X670" t="n">
        <v>0.06</v>
      </c>
      <c r="Y670" t="n">
        <v>1</v>
      </c>
      <c r="Z670" t="n">
        <v>10</v>
      </c>
    </row>
    <row r="671">
      <c r="A671" t="n">
        <v>0</v>
      </c>
      <c r="B671" t="n">
        <v>110</v>
      </c>
      <c r="C671" t="inlineStr">
        <is>
          <t xml:space="preserve">CONCLUIDO	</t>
        </is>
      </c>
      <c r="D671" t="n">
        <v>5.824</v>
      </c>
      <c r="E671" t="n">
        <v>17.17</v>
      </c>
      <c r="F671" t="n">
        <v>10.04</v>
      </c>
      <c r="G671" t="n">
        <v>5.63</v>
      </c>
      <c r="H671" t="n">
        <v>0.08</v>
      </c>
      <c r="I671" t="n">
        <v>107</v>
      </c>
      <c r="J671" t="n">
        <v>213.37</v>
      </c>
      <c r="K671" t="n">
        <v>56.13</v>
      </c>
      <c r="L671" t="n">
        <v>1</v>
      </c>
      <c r="M671" t="n">
        <v>105</v>
      </c>
      <c r="N671" t="n">
        <v>46.25</v>
      </c>
      <c r="O671" t="n">
        <v>26550.29</v>
      </c>
      <c r="P671" t="n">
        <v>147.78</v>
      </c>
      <c r="Q671" t="n">
        <v>198.13</v>
      </c>
      <c r="R671" t="n">
        <v>95.79000000000001</v>
      </c>
      <c r="S671" t="n">
        <v>21.27</v>
      </c>
      <c r="T671" t="n">
        <v>34047.86</v>
      </c>
      <c r="U671" t="n">
        <v>0.22</v>
      </c>
      <c r="V671" t="n">
        <v>0.61</v>
      </c>
      <c r="W671" t="n">
        <v>0.27</v>
      </c>
      <c r="X671" t="n">
        <v>2.18</v>
      </c>
      <c r="Y671" t="n">
        <v>1</v>
      </c>
      <c r="Z671" t="n">
        <v>10</v>
      </c>
    </row>
    <row r="672">
      <c r="A672" t="n">
        <v>1</v>
      </c>
      <c r="B672" t="n">
        <v>110</v>
      </c>
      <c r="C672" t="inlineStr">
        <is>
          <t xml:space="preserve">CONCLUIDO	</t>
        </is>
      </c>
      <c r="D672" t="n">
        <v>6.4439</v>
      </c>
      <c r="E672" t="n">
        <v>15.52</v>
      </c>
      <c r="F672" t="n">
        <v>9.49</v>
      </c>
      <c r="G672" t="n">
        <v>7.03</v>
      </c>
      <c r="H672" t="n">
        <v>0.1</v>
      </c>
      <c r="I672" t="n">
        <v>81</v>
      </c>
      <c r="J672" t="n">
        <v>213.78</v>
      </c>
      <c r="K672" t="n">
        <v>56.13</v>
      </c>
      <c r="L672" t="n">
        <v>1.25</v>
      </c>
      <c r="M672" t="n">
        <v>79</v>
      </c>
      <c r="N672" t="n">
        <v>46.4</v>
      </c>
      <c r="O672" t="n">
        <v>26600.32</v>
      </c>
      <c r="P672" t="n">
        <v>139.43</v>
      </c>
      <c r="Q672" t="n">
        <v>198.08</v>
      </c>
      <c r="R672" t="n">
        <v>78.02</v>
      </c>
      <c r="S672" t="n">
        <v>21.27</v>
      </c>
      <c r="T672" t="n">
        <v>25292.6</v>
      </c>
      <c r="U672" t="n">
        <v>0.27</v>
      </c>
      <c r="V672" t="n">
        <v>0.64</v>
      </c>
      <c r="W672" t="n">
        <v>0.24</v>
      </c>
      <c r="X672" t="n">
        <v>1.63</v>
      </c>
      <c r="Y672" t="n">
        <v>1</v>
      </c>
      <c r="Z672" t="n">
        <v>10</v>
      </c>
    </row>
    <row r="673">
      <c r="A673" t="n">
        <v>2</v>
      </c>
      <c r="B673" t="n">
        <v>110</v>
      </c>
      <c r="C673" t="inlineStr">
        <is>
          <t xml:space="preserve">CONCLUIDO	</t>
        </is>
      </c>
      <c r="D673" t="n">
        <v>6.8501</v>
      </c>
      <c r="E673" t="n">
        <v>14.6</v>
      </c>
      <c r="F673" t="n">
        <v>9.199999999999999</v>
      </c>
      <c r="G673" t="n">
        <v>8.359999999999999</v>
      </c>
      <c r="H673" t="n">
        <v>0.12</v>
      </c>
      <c r="I673" t="n">
        <v>66</v>
      </c>
      <c r="J673" t="n">
        <v>214.19</v>
      </c>
      <c r="K673" t="n">
        <v>56.13</v>
      </c>
      <c r="L673" t="n">
        <v>1.5</v>
      </c>
      <c r="M673" t="n">
        <v>64</v>
      </c>
      <c r="N673" t="n">
        <v>46.56</v>
      </c>
      <c r="O673" t="n">
        <v>26650.41</v>
      </c>
      <c r="P673" t="n">
        <v>135.04</v>
      </c>
      <c r="Q673" t="n">
        <v>198.1</v>
      </c>
      <c r="R673" t="n">
        <v>69.34</v>
      </c>
      <c r="S673" t="n">
        <v>21.27</v>
      </c>
      <c r="T673" t="n">
        <v>21026.92</v>
      </c>
      <c r="U673" t="n">
        <v>0.31</v>
      </c>
      <c r="V673" t="n">
        <v>0.66</v>
      </c>
      <c r="W673" t="n">
        <v>0.21</v>
      </c>
      <c r="X673" t="n">
        <v>1.34</v>
      </c>
      <c r="Y673" t="n">
        <v>1</v>
      </c>
      <c r="Z673" t="n">
        <v>10</v>
      </c>
    </row>
    <row r="674">
      <c r="A674" t="n">
        <v>3</v>
      </c>
      <c r="B674" t="n">
        <v>110</v>
      </c>
      <c r="C674" t="inlineStr">
        <is>
          <t xml:space="preserve">CONCLUIDO	</t>
        </is>
      </c>
      <c r="D674" t="n">
        <v>7.2075</v>
      </c>
      <c r="E674" t="n">
        <v>13.87</v>
      </c>
      <c r="F674" t="n">
        <v>8.94</v>
      </c>
      <c r="G674" t="n">
        <v>9.75</v>
      </c>
      <c r="H674" t="n">
        <v>0.14</v>
      </c>
      <c r="I674" t="n">
        <v>55</v>
      </c>
      <c r="J674" t="n">
        <v>214.59</v>
      </c>
      <c r="K674" t="n">
        <v>56.13</v>
      </c>
      <c r="L674" t="n">
        <v>1.75</v>
      </c>
      <c r="M674" t="n">
        <v>53</v>
      </c>
      <c r="N674" t="n">
        <v>46.72</v>
      </c>
      <c r="O674" t="n">
        <v>26700.55</v>
      </c>
      <c r="P674" t="n">
        <v>131.1</v>
      </c>
      <c r="Q674" t="n">
        <v>198.08</v>
      </c>
      <c r="R674" t="n">
        <v>61.02</v>
      </c>
      <c r="S674" t="n">
        <v>21.27</v>
      </c>
      <c r="T674" t="n">
        <v>16921.14</v>
      </c>
      <c r="U674" t="n">
        <v>0.35</v>
      </c>
      <c r="V674" t="n">
        <v>0.68</v>
      </c>
      <c r="W674" t="n">
        <v>0.2</v>
      </c>
      <c r="X674" t="n">
        <v>1.09</v>
      </c>
      <c r="Y674" t="n">
        <v>1</v>
      </c>
      <c r="Z674" t="n">
        <v>10</v>
      </c>
    </row>
    <row r="675">
      <c r="A675" t="n">
        <v>4</v>
      </c>
      <c r="B675" t="n">
        <v>110</v>
      </c>
      <c r="C675" t="inlineStr">
        <is>
          <t xml:space="preserve">CONCLUIDO	</t>
        </is>
      </c>
      <c r="D675" t="n">
        <v>7.4827</v>
      </c>
      <c r="E675" t="n">
        <v>13.36</v>
      </c>
      <c r="F675" t="n">
        <v>8.77</v>
      </c>
      <c r="G675" t="n">
        <v>11.19</v>
      </c>
      <c r="H675" t="n">
        <v>0.17</v>
      </c>
      <c r="I675" t="n">
        <v>47</v>
      </c>
      <c r="J675" t="n">
        <v>215</v>
      </c>
      <c r="K675" t="n">
        <v>56.13</v>
      </c>
      <c r="L675" t="n">
        <v>2</v>
      </c>
      <c r="M675" t="n">
        <v>45</v>
      </c>
      <c r="N675" t="n">
        <v>46.87</v>
      </c>
      <c r="O675" t="n">
        <v>26750.75</v>
      </c>
      <c r="P675" t="n">
        <v>128.41</v>
      </c>
      <c r="Q675" t="n">
        <v>198.05</v>
      </c>
      <c r="R675" t="n">
        <v>55.72</v>
      </c>
      <c r="S675" t="n">
        <v>21.27</v>
      </c>
      <c r="T675" t="n">
        <v>14310.66</v>
      </c>
      <c r="U675" t="n">
        <v>0.38</v>
      </c>
      <c r="V675" t="n">
        <v>0.6899999999999999</v>
      </c>
      <c r="W675" t="n">
        <v>0.18</v>
      </c>
      <c r="X675" t="n">
        <v>0.91</v>
      </c>
      <c r="Y675" t="n">
        <v>1</v>
      </c>
      <c r="Z675" t="n">
        <v>10</v>
      </c>
    </row>
    <row r="676">
      <c r="A676" t="n">
        <v>5</v>
      </c>
      <c r="B676" t="n">
        <v>110</v>
      </c>
      <c r="C676" t="inlineStr">
        <is>
          <t xml:space="preserve">CONCLUIDO	</t>
        </is>
      </c>
      <c r="D676" t="n">
        <v>7.6599</v>
      </c>
      <c r="E676" t="n">
        <v>13.06</v>
      </c>
      <c r="F676" t="n">
        <v>8.67</v>
      </c>
      <c r="G676" t="n">
        <v>12.38</v>
      </c>
      <c r="H676" t="n">
        <v>0.19</v>
      </c>
      <c r="I676" t="n">
        <v>42</v>
      </c>
      <c r="J676" t="n">
        <v>215.41</v>
      </c>
      <c r="K676" t="n">
        <v>56.13</v>
      </c>
      <c r="L676" t="n">
        <v>2.25</v>
      </c>
      <c r="M676" t="n">
        <v>40</v>
      </c>
      <c r="N676" t="n">
        <v>47.03</v>
      </c>
      <c r="O676" t="n">
        <v>26801</v>
      </c>
      <c r="P676" t="n">
        <v>126.82</v>
      </c>
      <c r="Q676" t="n">
        <v>198.07</v>
      </c>
      <c r="R676" t="n">
        <v>52.57</v>
      </c>
      <c r="S676" t="n">
        <v>21.27</v>
      </c>
      <c r="T676" t="n">
        <v>12760.78</v>
      </c>
      <c r="U676" t="n">
        <v>0.4</v>
      </c>
      <c r="V676" t="n">
        <v>0.7</v>
      </c>
      <c r="W676" t="n">
        <v>0.18</v>
      </c>
      <c r="X676" t="n">
        <v>0.82</v>
      </c>
      <c r="Y676" t="n">
        <v>1</v>
      </c>
      <c r="Z676" t="n">
        <v>10</v>
      </c>
    </row>
    <row r="677">
      <c r="A677" t="n">
        <v>6</v>
      </c>
      <c r="B677" t="n">
        <v>110</v>
      </c>
      <c r="C677" t="inlineStr">
        <is>
          <t xml:space="preserve">CONCLUIDO	</t>
        </is>
      </c>
      <c r="D677" t="n">
        <v>7.9058</v>
      </c>
      <c r="E677" t="n">
        <v>12.65</v>
      </c>
      <c r="F677" t="n">
        <v>8.470000000000001</v>
      </c>
      <c r="G677" t="n">
        <v>13.74</v>
      </c>
      <c r="H677" t="n">
        <v>0.21</v>
      </c>
      <c r="I677" t="n">
        <v>37</v>
      </c>
      <c r="J677" t="n">
        <v>215.82</v>
      </c>
      <c r="K677" t="n">
        <v>56.13</v>
      </c>
      <c r="L677" t="n">
        <v>2.5</v>
      </c>
      <c r="M677" t="n">
        <v>35</v>
      </c>
      <c r="N677" t="n">
        <v>47.19</v>
      </c>
      <c r="O677" t="n">
        <v>26851.31</v>
      </c>
      <c r="P677" t="n">
        <v>123.87</v>
      </c>
      <c r="Q677" t="n">
        <v>198.06</v>
      </c>
      <c r="R677" t="n">
        <v>46.15</v>
      </c>
      <c r="S677" t="n">
        <v>21.27</v>
      </c>
      <c r="T677" t="n">
        <v>9576.75</v>
      </c>
      <c r="U677" t="n">
        <v>0.46</v>
      </c>
      <c r="V677" t="n">
        <v>0.72</v>
      </c>
      <c r="W677" t="n">
        <v>0.17</v>
      </c>
      <c r="X677" t="n">
        <v>0.62</v>
      </c>
      <c r="Y677" t="n">
        <v>1</v>
      </c>
      <c r="Z677" t="n">
        <v>10</v>
      </c>
    </row>
    <row r="678">
      <c r="A678" t="n">
        <v>7</v>
      </c>
      <c r="B678" t="n">
        <v>110</v>
      </c>
      <c r="C678" t="inlineStr">
        <is>
          <t xml:space="preserve">CONCLUIDO	</t>
        </is>
      </c>
      <c r="D678" t="n">
        <v>7.8042</v>
      </c>
      <c r="E678" t="n">
        <v>12.81</v>
      </c>
      <c r="F678" t="n">
        <v>8.720000000000001</v>
      </c>
      <c r="G678" t="n">
        <v>14.95</v>
      </c>
      <c r="H678" t="n">
        <v>0.23</v>
      </c>
      <c r="I678" t="n">
        <v>35</v>
      </c>
      <c r="J678" t="n">
        <v>216.22</v>
      </c>
      <c r="K678" t="n">
        <v>56.13</v>
      </c>
      <c r="L678" t="n">
        <v>2.75</v>
      </c>
      <c r="M678" t="n">
        <v>33</v>
      </c>
      <c r="N678" t="n">
        <v>47.35</v>
      </c>
      <c r="O678" t="n">
        <v>26901.66</v>
      </c>
      <c r="P678" t="n">
        <v>127.42</v>
      </c>
      <c r="Q678" t="n">
        <v>198.05</v>
      </c>
      <c r="R678" t="n">
        <v>55.53</v>
      </c>
      <c r="S678" t="n">
        <v>21.27</v>
      </c>
      <c r="T678" t="n">
        <v>14278.4</v>
      </c>
      <c r="U678" t="n">
        <v>0.38</v>
      </c>
      <c r="V678" t="n">
        <v>0.7</v>
      </c>
      <c r="W678" t="n">
        <v>0.16</v>
      </c>
      <c r="X678" t="n">
        <v>0.87</v>
      </c>
      <c r="Y678" t="n">
        <v>1</v>
      </c>
      <c r="Z678" t="n">
        <v>10</v>
      </c>
    </row>
    <row r="679">
      <c r="A679" t="n">
        <v>8</v>
      </c>
      <c r="B679" t="n">
        <v>110</v>
      </c>
      <c r="C679" t="inlineStr">
        <is>
          <t xml:space="preserve">CONCLUIDO	</t>
        </is>
      </c>
      <c r="D679" t="n">
        <v>8.0654</v>
      </c>
      <c r="E679" t="n">
        <v>12.4</v>
      </c>
      <c r="F679" t="n">
        <v>8.48</v>
      </c>
      <c r="G679" t="n">
        <v>16.41</v>
      </c>
      <c r="H679" t="n">
        <v>0.25</v>
      </c>
      <c r="I679" t="n">
        <v>31</v>
      </c>
      <c r="J679" t="n">
        <v>216.63</v>
      </c>
      <c r="K679" t="n">
        <v>56.13</v>
      </c>
      <c r="L679" t="n">
        <v>3</v>
      </c>
      <c r="M679" t="n">
        <v>29</v>
      </c>
      <c r="N679" t="n">
        <v>47.51</v>
      </c>
      <c r="O679" t="n">
        <v>26952.08</v>
      </c>
      <c r="P679" t="n">
        <v>123.61</v>
      </c>
      <c r="Q679" t="n">
        <v>198.05</v>
      </c>
      <c r="R679" t="n">
        <v>46.9</v>
      </c>
      <c r="S679" t="n">
        <v>21.27</v>
      </c>
      <c r="T679" t="n">
        <v>9984.370000000001</v>
      </c>
      <c r="U679" t="n">
        <v>0.45</v>
      </c>
      <c r="V679" t="n">
        <v>0.72</v>
      </c>
      <c r="W679" t="n">
        <v>0.15</v>
      </c>
      <c r="X679" t="n">
        <v>0.62</v>
      </c>
      <c r="Y679" t="n">
        <v>1</v>
      </c>
      <c r="Z679" t="n">
        <v>10</v>
      </c>
    </row>
    <row r="680">
      <c r="A680" t="n">
        <v>9</v>
      </c>
      <c r="B680" t="n">
        <v>110</v>
      </c>
      <c r="C680" t="inlineStr">
        <is>
          <t xml:space="preserve">CONCLUIDO	</t>
        </is>
      </c>
      <c r="D680" t="n">
        <v>8.1995</v>
      </c>
      <c r="E680" t="n">
        <v>12.2</v>
      </c>
      <c r="F680" t="n">
        <v>8.4</v>
      </c>
      <c r="G680" t="n">
        <v>18</v>
      </c>
      <c r="H680" t="n">
        <v>0.27</v>
      </c>
      <c r="I680" t="n">
        <v>28</v>
      </c>
      <c r="J680" t="n">
        <v>217.04</v>
      </c>
      <c r="K680" t="n">
        <v>56.13</v>
      </c>
      <c r="L680" t="n">
        <v>3.25</v>
      </c>
      <c r="M680" t="n">
        <v>26</v>
      </c>
      <c r="N680" t="n">
        <v>47.66</v>
      </c>
      <c r="O680" t="n">
        <v>27002.55</v>
      </c>
      <c r="P680" t="n">
        <v>122.42</v>
      </c>
      <c r="Q680" t="n">
        <v>198.06</v>
      </c>
      <c r="R680" t="n">
        <v>44.4</v>
      </c>
      <c r="S680" t="n">
        <v>21.27</v>
      </c>
      <c r="T680" t="n">
        <v>8749.690000000001</v>
      </c>
      <c r="U680" t="n">
        <v>0.48</v>
      </c>
      <c r="V680" t="n">
        <v>0.72</v>
      </c>
      <c r="W680" t="n">
        <v>0.15</v>
      </c>
      <c r="X680" t="n">
        <v>0.55</v>
      </c>
      <c r="Y680" t="n">
        <v>1</v>
      </c>
      <c r="Z680" t="n">
        <v>10</v>
      </c>
    </row>
    <row r="681">
      <c r="A681" t="n">
        <v>10</v>
      </c>
      <c r="B681" t="n">
        <v>110</v>
      </c>
      <c r="C681" t="inlineStr">
        <is>
          <t xml:space="preserve">CONCLUIDO	</t>
        </is>
      </c>
      <c r="D681" t="n">
        <v>8.2852</v>
      </c>
      <c r="E681" t="n">
        <v>12.07</v>
      </c>
      <c r="F681" t="n">
        <v>8.359999999999999</v>
      </c>
      <c r="G681" t="n">
        <v>19.29</v>
      </c>
      <c r="H681" t="n">
        <v>0.29</v>
      </c>
      <c r="I681" t="n">
        <v>26</v>
      </c>
      <c r="J681" t="n">
        <v>217.45</v>
      </c>
      <c r="K681" t="n">
        <v>56.13</v>
      </c>
      <c r="L681" t="n">
        <v>3.5</v>
      </c>
      <c r="M681" t="n">
        <v>24</v>
      </c>
      <c r="N681" t="n">
        <v>47.82</v>
      </c>
      <c r="O681" t="n">
        <v>27053.07</v>
      </c>
      <c r="P681" t="n">
        <v>121.7</v>
      </c>
      <c r="Q681" t="n">
        <v>198.06</v>
      </c>
      <c r="R681" t="n">
        <v>43.14</v>
      </c>
      <c r="S681" t="n">
        <v>21.27</v>
      </c>
      <c r="T681" t="n">
        <v>8127.68</v>
      </c>
      <c r="U681" t="n">
        <v>0.49</v>
      </c>
      <c r="V681" t="n">
        <v>0.73</v>
      </c>
      <c r="W681" t="n">
        <v>0.15</v>
      </c>
      <c r="X681" t="n">
        <v>0.51</v>
      </c>
      <c r="Y681" t="n">
        <v>1</v>
      </c>
      <c r="Z681" t="n">
        <v>10</v>
      </c>
    </row>
    <row r="682">
      <c r="A682" t="n">
        <v>11</v>
      </c>
      <c r="B682" t="n">
        <v>110</v>
      </c>
      <c r="C682" t="inlineStr">
        <is>
          <t xml:space="preserve">CONCLUIDO	</t>
        </is>
      </c>
      <c r="D682" t="n">
        <v>8.3239</v>
      </c>
      <c r="E682" t="n">
        <v>12.01</v>
      </c>
      <c r="F682" t="n">
        <v>8.35</v>
      </c>
      <c r="G682" t="n">
        <v>20.03</v>
      </c>
      <c r="H682" t="n">
        <v>0.31</v>
      </c>
      <c r="I682" t="n">
        <v>25</v>
      </c>
      <c r="J682" t="n">
        <v>217.86</v>
      </c>
      <c r="K682" t="n">
        <v>56.13</v>
      </c>
      <c r="L682" t="n">
        <v>3.75</v>
      </c>
      <c r="M682" t="n">
        <v>23</v>
      </c>
      <c r="N682" t="n">
        <v>47.98</v>
      </c>
      <c r="O682" t="n">
        <v>27103.65</v>
      </c>
      <c r="P682" t="n">
        <v>121.35</v>
      </c>
      <c r="Q682" t="n">
        <v>198.05</v>
      </c>
      <c r="R682" t="n">
        <v>42.61</v>
      </c>
      <c r="S682" t="n">
        <v>21.27</v>
      </c>
      <c r="T682" t="n">
        <v>7867.53</v>
      </c>
      <c r="U682" t="n">
        <v>0.5</v>
      </c>
      <c r="V682" t="n">
        <v>0.73</v>
      </c>
      <c r="W682" t="n">
        <v>0.15</v>
      </c>
      <c r="X682" t="n">
        <v>0.49</v>
      </c>
      <c r="Y682" t="n">
        <v>1</v>
      </c>
      <c r="Z682" t="n">
        <v>10</v>
      </c>
    </row>
    <row r="683">
      <c r="A683" t="n">
        <v>12</v>
      </c>
      <c r="B683" t="n">
        <v>110</v>
      </c>
      <c r="C683" t="inlineStr">
        <is>
          <t xml:space="preserve">CONCLUIDO	</t>
        </is>
      </c>
      <c r="D683" t="n">
        <v>8.4161</v>
      </c>
      <c r="E683" t="n">
        <v>11.88</v>
      </c>
      <c r="F683" t="n">
        <v>8.300000000000001</v>
      </c>
      <c r="G683" t="n">
        <v>21.65</v>
      </c>
      <c r="H683" t="n">
        <v>0.33</v>
      </c>
      <c r="I683" t="n">
        <v>23</v>
      </c>
      <c r="J683" t="n">
        <v>218.27</v>
      </c>
      <c r="K683" t="n">
        <v>56.13</v>
      </c>
      <c r="L683" t="n">
        <v>4</v>
      </c>
      <c r="M683" t="n">
        <v>21</v>
      </c>
      <c r="N683" t="n">
        <v>48.15</v>
      </c>
      <c r="O683" t="n">
        <v>27154.29</v>
      </c>
      <c r="P683" t="n">
        <v>120.58</v>
      </c>
      <c r="Q683" t="n">
        <v>198.05</v>
      </c>
      <c r="R683" t="n">
        <v>41.2</v>
      </c>
      <c r="S683" t="n">
        <v>21.27</v>
      </c>
      <c r="T683" t="n">
        <v>7172.13</v>
      </c>
      <c r="U683" t="n">
        <v>0.52</v>
      </c>
      <c r="V683" t="n">
        <v>0.73</v>
      </c>
      <c r="W683" t="n">
        <v>0.14</v>
      </c>
      <c r="X683" t="n">
        <v>0.45</v>
      </c>
      <c r="Y683" t="n">
        <v>1</v>
      </c>
      <c r="Z683" t="n">
        <v>10</v>
      </c>
    </row>
    <row r="684">
      <c r="A684" t="n">
        <v>13</v>
      </c>
      <c r="B684" t="n">
        <v>110</v>
      </c>
      <c r="C684" t="inlineStr">
        <is>
          <t xml:space="preserve">CONCLUIDO	</t>
        </is>
      </c>
      <c r="D684" t="n">
        <v>8.4612</v>
      </c>
      <c r="E684" t="n">
        <v>11.82</v>
      </c>
      <c r="F684" t="n">
        <v>8.279999999999999</v>
      </c>
      <c r="G684" t="n">
        <v>22.57</v>
      </c>
      <c r="H684" t="n">
        <v>0.35</v>
      </c>
      <c r="I684" t="n">
        <v>22</v>
      </c>
      <c r="J684" t="n">
        <v>218.68</v>
      </c>
      <c r="K684" t="n">
        <v>56.13</v>
      </c>
      <c r="L684" t="n">
        <v>4.25</v>
      </c>
      <c r="M684" t="n">
        <v>20</v>
      </c>
      <c r="N684" t="n">
        <v>48.31</v>
      </c>
      <c r="O684" t="n">
        <v>27204.98</v>
      </c>
      <c r="P684" t="n">
        <v>120.22</v>
      </c>
      <c r="Q684" t="n">
        <v>198.05</v>
      </c>
      <c r="R684" t="n">
        <v>40.58</v>
      </c>
      <c r="S684" t="n">
        <v>21.27</v>
      </c>
      <c r="T684" t="n">
        <v>6866.8</v>
      </c>
      <c r="U684" t="n">
        <v>0.52</v>
      </c>
      <c r="V684" t="n">
        <v>0.73</v>
      </c>
      <c r="W684" t="n">
        <v>0.14</v>
      </c>
      <c r="X684" t="n">
        <v>0.42</v>
      </c>
      <c r="Y684" t="n">
        <v>1</v>
      </c>
      <c r="Z684" t="n">
        <v>10</v>
      </c>
    </row>
    <row r="685">
      <c r="A685" t="n">
        <v>14</v>
      </c>
      <c r="B685" t="n">
        <v>110</v>
      </c>
      <c r="C685" t="inlineStr">
        <is>
          <t xml:space="preserve">CONCLUIDO	</t>
        </is>
      </c>
      <c r="D685" t="n">
        <v>8.560600000000001</v>
      </c>
      <c r="E685" t="n">
        <v>11.68</v>
      </c>
      <c r="F685" t="n">
        <v>8.220000000000001</v>
      </c>
      <c r="G685" t="n">
        <v>24.67</v>
      </c>
      <c r="H685" t="n">
        <v>0.36</v>
      </c>
      <c r="I685" t="n">
        <v>20</v>
      </c>
      <c r="J685" t="n">
        <v>219.09</v>
      </c>
      <c r="K685" t="n">
        <v>56.13</v>
      </c>
      <c r="L685" t="n">
        <v>4.5</v>
      </c>
      <c r="M685" t="n">
        <v>18</v>
      </c>
      <c r="N685" t="n">
        <v>48.47</v>
      </c>
      <c r="O685" t="n">
        <v>27255.72</v>
      </c>
      <c r="P685" t="n">
        <v>119.27</v>
      </c>
      <c r="Q685" t="n">
        <v>198.08</v>
      </c>
      <c r="R685" t="n">
        <v>38.73</v>
      </c>
      <c r="S685" t="n">
        <v>21.27</v>
      </c>
      <c r="T685" t="n">
        <v>5954.89</v>
      </c>
      <c r="U685" t="n">
        <v>0.55</v>
      </c>
      <c r="V685" t="n">
        <v>0.74</v>
      </c>
      <c r="W685" t="n">
        <v>0.14</v>
      </c>
      <c r="X685" t="n">
        <v>0.37</v>
      </c>
      <c r="Y685" t="n">
        <v>1</v>
      </c>
      <c r="Z685" t="n">
        <v>10</v>
      </c>
    </row>
    <row r="686">
      <c r="A686" t="n">
        <v>15</v>
      </c>
      <c r="B686" t="n">
        <v>110</v>
      </c>
      <c r="C686" t="inlineStr">
        <is>
          <t xml:space="preserve">CONCLUIDO	</t>
        </is>
      </c>
      <c r="D686" t="n">
        <v>8.6143</v>
      </c>
      <c r="E686" t="n">
        <v>11.61</v>
      </c>
      <c r="F686" t="n">
        <v>8.19</v>
      </c>
      <c r="G686" t="n">
        <v>25.87</v>
      </c>
      <c r="H686" t="n">
        <v>0.38</v>
      </c>
      <c r="I686" t="n">
        <v>19</v>
      </c>
      <c r="J686" t="n">
        <v>219.51</v>
      </c>
      <c r="K686" t="n">
        <v>56.13</v>
      </c>
      <c r="L686" t="n">
        <v>4.75</v>
      </c>
      <c r="M686" t="n">
        <v>17</v>
      </c>
      <c r="N686" t="n">
        <v>48.63</v>
      </c>
      <c r="O686" t="n">
        <v>27306.53</v>
      </c>
      <c r="P686" t="n">
        <v>118.62</v>
      </c>
      <c r="Q686" t="n">
        <v>198.05</v>
      </c>
      <c r="R686" t="n">
        <v>37.78</v>
      </c>
      <c r="S686" t="n">
        <v>21.27</v>
      </c>
      <c r="T686" t="n">
        <v>5480.61</v>
      </c>
      <c r="U686" t="n">
        <v>0.5600000000000001</v>
      </c>
      <c r="V686" t="n">
        <v>0.74</v>
      </c>
      <c r="W686" t="n">
        <v>0.14</v>
      </c>
      <c r="X686" t="n">
        <v>0.34</v>
      </c>
      <c r="Y686" t="n">
        <v>1</v>
      </c>
      <c r="Z686" t="n">
        <v>10</v>
      </c>
    </row>
    <row r="687">
      <c r="A687" t="n">
        <v>16</v>
      </c>
      <c r="B687" t="n">
        <v>110</v>
      </c>
      <c r="C687" t="inlineStr">
        <is>
          <t xml:space="preserve">CONCLUIDO	</t>
        </is>
      </c>
      <c r="D687" t="n">
        <v>8.7011</v>
      </c>
      <c r="E687" t="n">
        <v>11.49</v>
      </c>
      <c r="F687" t="n">
        <v>8.119999999999999</v>
      </c>
      <c r="G687" t="n">
        <v>27.07</v>
      </c>
      <c r="H687" t="n">
        <v>0.4</v>
      </c>
      <c r="I687" t="n">
        <v>18</v>
      </c>
      <c r="J687" t="n">
        <v>219.92</v>
      </c>
      <c r="K687" t="n">
        <v>56.13</v>
      </c>
      <c r="L687" t="n">
        <v>5</v>
      </c>
      <c r="M687" t="n">
        <v>16</v>
      </c>
      <c r="N687" t="n">
        <v>48.79</v>
      </c>
      <c r="O687" t="n">
        <v>27357.39</v>
      </c>
      <c r="P687" t="n">
        <v>117.49</v>
      </c>
      <c r="Q687" t="n">
        <v>198.07</v>
      </c>
      <c r="R687" t="n">
        <v>35.54</v>
      </c>
      <c r="S687" t="n">
        <v>21.27</v>
      </c>
      <c r="T687" t="n">
        <v>4368.33</v>
      </c>
      <c r="U687" t="n">
        <v>0.6</v>
      </c>
      <c r="V687" t="n">
        <v>0.75</v>
      </c>
      <c r="W687" t="n">
        <v>0.13</v>
      </c>
      <c r="X687" t="n">
        <v>0.27</v>
      </c>
      <c r="Y687" t="n">
        <v>1</v>
      </c>
      <c r="Z687" t="n">
        <v>10</v>
      </c>
    </row>
    <row r="688">
      <c r="A688" t="n">
        <v>17</v>
      </c>
      <c r="B688" t="n">
        <v>110</v>
      </c>
      <c r="C688" t="inlineStr">
        <is>
          <t xml:space="preserve">CONCLUIDO	</t>
        </is>
      </c>
      <c r="D688" t="n">
        <v>8.635400000000001</v>
      </c>
      <c r="E688" t="n">
        <v>11.58</v>
      </c>
      <c r="F688" t="n">
        <v>8.210000000000001</v>
      </c>
      <c r="G688" t="n">
        <v>27.36</v>
      </c>
      <c r="H688" t="n">
        <v>0.42</v>
      </c>
      <c r="I688" t="n">
        <v>18</v>
      </c>
      <c r="J688" t="n">
        <v>220.33</v>
      </c>
      <c r="K688" t="n">
        <v>56.13</v>
      </c>
      <c r="L688" t="n">
        <v>5.25</v>
      </c>
      <c r="M688" t="n">
        <v>16</v>
      </c>
      <c r="N688" t="n">
        <v>48.95</v>
      </c>
      <c r="O688" t="n">
        <v>27408.3</v>
      </c>
      <c r="P688" t="n">
        <v>118.64</v>
      </c>
      <c r="Q688" t="n">
        <v>198.07</v>
      </c>
      <c r="R688" t="n">
        <v>38.44</v>
      </c>
      <c r="S688" t="n">
        <v>21.27</v>
      </c>
      <c r="T688" t="n">
        <v>5820.11</v>
      </c>
      <c r="U688" t="n">
        <v>0.55</v>
      </c>
      <c r="V688" t="n">
        <v>0.74</v>
      </c>
      <c r="W688" t="n">
        <v>0.13</v>
      </c>
      <c r="X688" t="n">
        <v>0.35</v>
      </c>
      <c r="Y688" t="n">
        <v>1</v>
      </c>
      <c r="Z688" t="n">
        <v>10</v>
      </c>
    </row>
    <row r="689">
      <c r="A689" t="n">
        <v>18</v>
      </c>
      <c r="B689" t="n">
        <v>110</v>
      </c>
      <c r="C689" t="inlineStr">
        <is>
          <t xml:space="preserve">CONCLUIDO	</t>
        </is>
      </c>
      <c r="D689" t="n">
        <v>8.6797</v>
      </c>
      <c r="E689" t="n">
        <v>11.52</v>
      </c>
      <c r="F689" t="n">
        <v>8.19</v>
      </c>
      <c r="G689" t="n">
        <v>28.91</v>
      </c>
      <c r="H689" t="n">
        <v>0.44</v>
      </c>
      <c r="I689" t="n">
        <v>17</v>
      </c>
      <c r="J689" t="n">
        <v>220.74</v>
      </c>
      <c r="K689" t="n">
        <v>56.13</v>
      </c>
      <c r="L689" t="n">
        <v>5.5</v>
      </c>
      <c r="M689" t="n">
        <v>15</v>
      </c>
      <c r="N689" t="n">
        <v>49.12</v>
      </c>
      <c r="O689" t="n">
        <v>27459.27</v>
      </c>
      <c r="P689" t="n">
        <v>118.34</v>
      </c>
      <c r="Q689" t="n">
        <v>198.06</v>
      </c>
      <c r="R689" t="n">
        <v>37.86</v>
      </c>
      <c r="S689" t="n">
        <v>21.27</v>
      </c>
      <c r="T689" t="n">
        <v>5531.79</v>
      </c>
      <c r="U689" t="n">
        <v>0.5600000000000001</v>
      </c>
      <c r="V689" t="n">
        <v>0.74</v>
      </c>
      <c r="W689" t="n">
        <v>0.13</v>
      </c>
      <c r="X689" t="n">
        <v>0.34</v>
      </c>
      <c r="Y689" t="n">
        <v>1</v>
      </c>
      <c r="Z689" t="n">
        <v>10</v>
      </c>
    </row>
    <row r="690">
      <c r="A690" t="n">
        <v>19</v>
      </c>
      <c r="B690" t="n">
        <v>110</v>
      </c>
      <c r="C690" t="inlineStr">
        <is>
          <t xml:space="preserve">CONCLUIDO	</t>
        </is>
      </c>
      <c r="D690" t="n">
        <v>8.736599999999999</v>
      </c>
      <c r="E690" t="n">
        <v>11.45</v>
      </c>
      <c r="F690" t="n">
        <v>8.16</v>
      </c>
      <c r="G690" t="n">
        <v>30.59</v>
      </c>
      <c r="H690" t="n">
        <v>0.46</v>
      </c>
      <c r="I690" t="n">
        <v>16</v>
      </c>
      <c r="J690" t="n">
        <v>221.16</v>
      </c>
      <c r="K690" t="n">
        <v>56.13</v>
      </c>
      <c r="L690" t="n">
        <v>5.75</v>
      </c>
      <c r="M690" t="n">
        <v>14</v>
      </c>
      <c r="N690" t="n">
        <v>49.28</v>
      </c>
      <c r="O690" t="n">
        <v>27510.3</v>
      </c>
      <c r="P690" t="n">
        <v>117.59</v>
      </c>
      <c r="Q690" t="n">
        <v>198.05</v>
      </c>
      <c r="R690" t="n">
        <v>36.72</v>
      </c>
      <c r="S690" t="n">
        <v>21.27</v>
      </c>
      <c r="T690" t="n">
        <v>4969.91</v>
      </c>
      <c r="U690" t="n">
        <v>0.58</v>
      </c>
      <c r="V690" t="n">
        <v>0.74</v>
      </c>
      <c r="W690" t="n">
        <v>0.14</v>
      </c>
      <c r="X690" t="n">
        <v>0.3</v>
      </c>
      <c r="Y690" t="n">
        <v>1</v>
      </c>
      <c r="Z690" t="n">
        <v>10</v>
      </c>
    </row>
    <row r="691">
      <c r="A691" t="n">
        <v>20</v>
      </c>
      <c r="B691" t="n">
        <v>110</v>
      </c>
      <c r="C691" t="inlineStr">
        <is>
          <t xml:space="preserve">CONCLUIDO	</t>
        </is>
      </c>
      <c r="D691" t="n">
        <v>8.7865</v>
      </c>
      <c r="E691" t="n">
        <v>11.38</v>
      </c>
      <c r="F691" t="n">
        <v>8.130000000000001</v>
      </c>
      <c r="G691" t="n">
        <v>32.54</v>
      </c>
      <c r="H691" t="n">
        <v>0.48</v>
      </c>
      <c r="I691" t="n">
        <v>15</v>
      </c>
      <c r="J691" t="n">
        <v>221.57</v>
      </c>
      <c r="K691" t="n">
        <v>56.13</v>
      </c>
      <c r="L691" t="n">
        <v>6</v>
      </c>
      <c r="M691" t="n">
        <v>13</v>
      </c>
      <c r="N691" t="n">
        <v>49.45</v>
      </c>
      <c r="O691" t="n">
        <v>27561.39</v>
      </c>
      <c r="P691" t="n">
        <v>117.2</v>
      </c>
      <c r="Q691" t="n">
        <v>198.05</v>
      </c>
      <c r="R691" t="n">
        <v>36.08</v>
      </c>
      <c r="S691" t="n">
        <v>21.27</v>
      </c>
      <c r="T691" t="n">
        <v>4651.98</v>
      </c>
      <c r="U691" t="n">
        <v>0.59</v>
      </c>
      <c r="V691" t="n">
        <v>0.75</v>
      </c>
      <c r="W691" t="n">
        <v>0.13</v>
      </c>
      <c r="X691" t="n">
        <v>0.28</v>
      </c>
      <c r="Y691" t="n">
        <v>1</v>
      </c>
      <c r="Z691" t="n">
        <v>10</v>
      </c>
    </row>
    <row r="692">
      <c r="A692" t="n">
        <v>21</v>
      </c>
      <c r="B692" t="n">
        <v>110</v>
      </c>
      <c r="C692" t="inlineStr">
        <is>
          <t xml:space="preserve">CONCLUIDO	</t>
        </is>
      </c>
      <c r="D692" t="n">
        <v>8.7798</v>
      </c>
      <c r="E692" t="n">
        <v>11.39</v>
      </c>
      <c r="F692" t="n">
        <v>8.140000000000001</v>
      </c>
      <c r="G692" t="n">
        <v>32.57</v>
      </c>
      <c r="H692" t="n">
        <v>0.5</v>
      </c>
      <c r="I692" t="n">
        <v>15</v>
      </c>
      <c r="J692" t="n">
        <v>221.99</v>
      </c>
      <c r="K692" t="n">
        <v>56.13</v>
      </c>
      <c r="L692" t="n">
        <v>6.25</v>
      </c>
      <c r="M692" t="n">
        <v>13</v>
      </c>
      <c r="N692" t="n">
        <v>49.61</v>
      </c>
      <c r="O692" t="n">
        <v>27612.53</v>
      </c>
      <c r="P692" t="n">
        <v>117.28</v>
      </c>
      <c r="Q692" t="n">
        <v>198.09</v>
      </c>
      <c r="R692" t="n">
        <v>36.25</v>
      </c>
      <c r="S692" t="n">
        <v>21.27</v>
      </c>
      <c r="T692" t="n">
        <v>4736.28</v>
      </c>
      <c r="U692" t="n">
        <v>0.59</v>
      </c>
      <c r="V692" t="n">
        <v>0.75</v>
      </c>
      <c r="W692" t="n">
        <v>0.13</v>
      </c>
      <c r="X692" t="n">
        <v>0.29</v>
      </c>
      <c r="Y692" t="n">
        <v>1</v>
      </c>
      <c r="Z692" t="n">
        <v>10</v>
      </c>
    </row>
    <row r="693">
      <c r="A693" t="n">
        <v>22</v>
      </c>
      <c r="B693" t="n">
        <v>110</v>
      </c>
      <c r="C693" t="inlineStr">
        <is>
          <t xml:space="preserve">CONCLUIDO	</t>
        </is>
      </c>
      <c r="D693" t="n">
        <v>8.835900000000001</v>
      </c>
      <c r="E693" t="n">
        <v>11.32</v>
      </c>
      <c r="F693" t="n">
        <v>8.109999999999999</v>
      </c>
      <c r="G693" t="n">
        <v>34.77</v>
      </c>
      <c r="H693" t="n">
        <v>0.52</v>
      </c>
      <c r="I693" t="n">
        <v>14</v>
      </c>
      <c r="J693" t="n">
        <v>222.4</v>
      </c>
      <c r="K693" t="n">
        <v>56.13</v>
      </c>
      <c r="L693" t="n">
        <v>6.5</v>
      </c>
      <c r="M693" t="n">
        <v>12</v>
      </c>
      <c r="N693" t="n">
        <v>49.78</v>
      </c>
      <c r="O693" t="n">
        <v>27663.85</v>
      </c>
      <c r="P693" t="n">
        <v>116.77</v>
      </c>
      <c r="Q693" t="n">
        <v>198.05</v>
      </c>
      <c r="R693" t="n">
        <v>35.36</v>
      </c>
      <c r="S693" t="n">
        <v>21.27</v>
      </c>
      <c r="T693" t="n">
        <v>4296.41</v>
      </c>
      <c r="U693" t="n">
        <v>0.6</v>
      </c>
      <c r="V693" t="n">
        <v>0.75</v>
      </c>
      <c r="W693" t="n">
        <v>0.13</v>
      </c>
      <c r="X693" t="n">
        <v>0.26</v>
      </c>
      <c r="Y693" t="n">
        <v>1</v>
      </c>
      <c r="Z693" t="n">
        <v>10</v>
      </c>
    </row>
    <row r="694">
      <c r="A694" t="n">
        <v>23</v>
      </c>
      <c r="B694" t="n">
        <v>110</v>
      </c>
      <c r="C694" t="inlineStr">
        <is>
          <t xml:space="preserve">CONCLUIDO	</t>
        </is>
      </c>
      <c r="D694" t="n">
        <v>8.829800000000001</v>
      </c>
      <c r="E694" t="n">
        <v>11.33</v>
      </c>
      <c r="F694" t="n">
        <v>8.119999999999999</v>
      </c>
      <c r="G694" t="n">
        <v>34.81</v>
      </c>
      <c r="H694" t="n">
        <v>0.54</v>
      </c>
      <c r="I694" t="n">
        <v>14</v>
      </c>
      <c r="J694" t="n">
        <v>222.82</v>
      </c>
      <c r="K694" t="n">
        <v>56.13</v>
      </c>
      <c r="L694" t="n">
        <v>6.75</v>
      </c>
      <c r="M694" t="n">
        <v>12</v>
      </c>
      <c r="N694" t="n">
        <v>49.94</v>
      </c>
      <c r="O694" t="n">
        <v>27715.11</v>
      </c>
      <c r="P694" t="n">
        <v>116.85</v>
      </c>
      <c r="Q694" t="n">
        <v>198.06</v>
      </c>
      <c r="R694" t="n">
        <v>35.54</v>
      </c>
      <c r="S694" t="n">
        <v>21.27</v>
      </c>
      <c r="T694" t="n">
        <v>4386.02</v>
      </c>
      <c r="U694" t="n">
        <v>0.6</v>
      </c>
      <c r="V694" t="n">
        <v>0.75</v>
      </c>
      <c r="W694" t="n">
        <v>0.13</v>
      </c>
      <c r="X694" t="n">
        <v>0.27</v>
      </c>
      <c r="Y694" t="n">
        <v>1</v>
      </c>
      <c r="Z694" t="n">
        <v>10</v>
      </c>
    </row>
    <row r="695">
      <c r="A695" t="n">
        <v>24</v>
      </c>
      <c r="B695" t="n">
        <v>110</v>
      </c>
      <c r="C695" t="inlineStr">
        <is>
          <t xml:space="preserve">CONCLUIDO	</t>
        </is>
      </c>
      <c r="D695" t="n">
        <v>8.891500000000001</v>
      </c>
      <c r="E695" t="n">
        <v>11.25</v>
      </c>
      <c r="F695" t="n">
        <v>8.09</v>
      </c>
      <c r="G695" t="n">
        <v>37.32</v>
      </c>
      <c r="H695" t="n">
        <v>0.5600000000000001</v>
      </c>
      <c r="I695" t="n">
        <v>13</v>
      </c>
      <c r="J695" t="n">
        <v>223.23</v>
      </c>
      <c r="K695" t="n">
        <v>56.13</v>
      </c>
      <c r="L695" t="n">
        <v>7</v>
      </c>
      <c r="M695" t="n">
        <v>11</v>
      </c>
      <c r="N695" t="n">
        <v>50.11</v>
      </c>
      <c r="O695" t="n">
        <v>27766.43</v>
      </c>
      <c r="P695" t="n">
        <v>116.14</v>
      </c>
      <c r="Q695" t="n">
        <v>198.05</v>
      </c>
      <c r="R695" t="n">
        <v>34.46</v>
      </c>
      <c r="S695" t="n">
        <v>21.27</v>
      </c>
      <c r="T695" t="n">
        <v>3851.08</v>
      </c>
      <c r="U695" t="n">
        <v>0.62</v>
      </c>
      <c r="V695" t="n">
        <v>0.75</v>
      </c>
      <c r="W695" t="n">
        <v>0.13</v>
      </c>
      <c r="X695" t="n">
        <v>0.23</v>
      </c>
      <c r="Y695" t="n">
        <v>1</v>
      </c>
      <c r="Z695" t="n">
        <v>10</v>
      </c>
    </row>
    <row r="696">
      <c r="A696" t="n">
        <v>25</v>
      </c>
      <c r="B696" t="n">
        <v>110</v>
      </c>
      <c r="C696" t="inlineStr">
        <is>
          <t xml:space="preserve">CONCLUIDO	</t>
        </is>
      </c>
      <c r="D696" t="n">
        <v>8.9138</v>
      </c>
      <c r="E696" t="n">
        <v>11.22</v>
      </c>
      <c r="F696" t="n">
        <v>8.06</v>
      </c>
      <c r="G696" t="n">
        <v>37.19</v>
      </c>
      <c r="H696" t="n">
        <v>0.58</v>
      </c>
      <c r="I696" t="n">
        <v>13</v>
      </c>
      <c r="J696" t="n">
        <v>223.65</v>
      </c>
      <c r="K696" t="n">
        <v>56.13</v>
      </c>
      <c r="L696" t="n">
        <v>7.25</v>
      </c>
      <c r="M696" t="n">
        <v>11</v>
      </c>
      <c r="N696" t="n">
        <v>50.27</v>
      </c>
      <c r="O696" t="n">
        <v>27817.81</v>
      </c>
      <c r="P696" t="n">
        <v>115.56</v>
      </c>
      <c r="Q696" t="n">
        <v>198.07</v>
      </c>
      <c r="R696" t="n">
        <v>33.35</v>
      </c>
      <c r="S696" t="n">
        <v>21.27</v>
      </c>
      <c r="T696" t="n">
        <v>3297.78</v>
      </c>
      <c r="U696" t="n">
        <v>0.64</v>
      </c>
      <c r="V696" t="n">
        <v>0.75</v>
      </c>
      <c r="W696" t="n">
        <v>0.13</v>
      </c>
      <c r="X696" t="n">
        <v>0.2</v>
      </c>
      <c r="Y696" t="n">
        <v>1</v>
      </c>
      <c r="Z696" t="n">
        <v>10</v>
      </c>
    </row>
    <row r="697">
      <c r="A697" t="n">
        <v>26</v>
      </c>
      <c r="B697" t="n">
        <v>110</v>
      </c>
      <c r="C697" t="inlineStr">
        <is>
          <t xml:space="preserve">CONCLUIDO	</t>
        </is>
      </c>
      <c r="D697" t="n">
        <v>8.868499999999999</v>
      </c>
      <c r="E697" t="n">
        <v>11.28</v>
      </c>
      <c r="F697" t="n">
        <v>8.109999999999999</v>
      </c>
      <c r="G697" t="n">
        <v>37.45</v>
      </c>
      <c r="H697" t="n">
        <v>0.59</v>
      </c>
      <c r="I697" t="n">
        <v>13</v>
      </c>
      <c r="J697" t="n">
        <v>224.07</v>
      </c>
      <c r="K697" t="n">
        <v>56.13</v>
      </c>
      <c r="L697" t="n">
        <v>7.5</v>
      </c>
      <c r="M697" t="n">
        <v>11</v>
      </c>
      <c r="N697" t="n">
        <v>50.44</v>
      </c>
      <c r="O697" t="n">
        <v>27869.24</v>
      </c>
      <c r="P697" t="n">
        <v>116.13</v>
      </c>
      <c r="Q697" t="n">
        <v>198.05</v>
      </c>
      <c r="R697" t="n">
        <v>35.78</v>
      </c>
      <c r="S697" t="n">
        <v>21.27</v>
      </c>
      <c r="T697" t="n">
        <v>4515.2</v>
      </c>
      <c r="U697" t="n">
        <v>0.59</v>
      </c>
      <c r="V697" t="n">
        <v>0.75</v>
      </c>
      <c r="W697" t="n">
        <v>0.12</v>
      </c>
      <c r="X697" t="n">
        <v>0.26</v>
      </c>
      <c r="Y697" t="n">
        <v>1</v>
      </c>
      <c r="Z697" t="n">
        <v>10</v>
      </c>
    </row>
    <row r="698">
      <c r="A698" t="n">
        <v>27</v>
      </c>
      <c r="B698" t="n">
        <v>110</v>
      </c>
      <c r="C698" t="inlineStr">
        <is>
          <t xml:space="preserve">CONCLUIDO	</t>
        </is>
      </c>
      <c r="D698" t="n">
        <v>8.9255</v>
      </c>
      <c r="E698" t="n">
        <v>11.2</v>
      </c>
      <c r="F698" t="n">
        <v>8.08</v>
      </c>
      <c r="G698" t="n">
        <v>40.42</v>
      </c>
      <c r="H698" t="n">
        <v>0.61</v>
      </c>
      <c r="I698" t="n">
        <v>12</v>
      </c>
      <c r="J698" t="n">
        <v>224.49</v>
      </c>
      <c r="K698" t="n">
        <v>56.13</v>
      </c>
      <c r="L698" t="n">
        <v>7.75</v>
      </c>
      <c r="M698" t="n">
        <v>10</v>
      </c>
      <c r="N698" t="n">
        <v>50.61</v>
      </c>
      <c r="O698" t="n">
        <v>27920.73</v>
      </c>
      <c r="P698" t="n">
        <v>115.76</v>
      </c>
      <c r="Q698" t="n">
        <v>198.06</v>
      </c>
      <c r="R698" t="n">
        <v>34.58</v>
      </c>
      <c r="S698" t="n">
        <v>21.27</v>
      </c>
      <c r="T698" t="n">
        <v>3916.26</v>
      </c>
      <c r="U698" t="n">
        <v>0.62</v>
      </c>
      <c r="V698" t="n">
        <v>0.75</v>
      </c>
      <c r="W698" t="n">
        <v>0.13</v>
      </c>
      <c r="X698" t="n">
        <v>0.23</v>
      </c>
      <c r="Y698" t="n">
        <v>1</v>
      </c>
      <c r="Z698" t="n">
        <v>10</v>
      </c>
    </row>
    <row r="699">
      <c r="A699" t="n">
        <v>28</v>
      </c>
      <c r="B699" t="n">
        <v>110</v>
      </c>
      <c r="C699" t="inlineStr">
        <is>
          <t xml:space="preserve">CONCLUIDO	</t>
        </is>
      </c>
      <c r="D699" t="n">
        <v>8.925700000000001</v>
      </c>
      <c r="E699" t="n">
        <v>11.2</v>
      </c>
      <c r="F699" t="n">
        <v>8.08</v>
      </c>
      <c r="G699" t="n">
        <v>40.42</v>
      </c>
      <c r="H699" t="n">
        <v>0.63</v>
      </c>
      <c r="I699" t="n">
        <v>12</v>
      </c>
      <c r="J699" t="n">
        <v>224.9</v>
      </c>
      <c r="K699" t="n">
        <v>56.13</v>
      </c>
      <c r="L699" t="n">
        <v>8</v>
      </c>
      <c r="M699" t="n">
        <v>10</v>
      </c>
      <c r="N699" t="n">
        <v>50.78</v>
      </c>
      <c r="O699" t="n">
        <v>27972.28</v>
      </c>
      <c r="P699" t="n">
        <v>115.72</v>
      </c>
      <c r="Q699" t="n">
        <v>198.05</v>
      </c>
      <c r="R699" t="n">
        <v>34.51</v>
      </c>
      <c r="S699" t="n">
        <v>21.27</v>
      </c>
      <c r="T699" t="n">
        <v>3885.18</v>
      </c>
      <c r="U699" t="n">
        <v>0.62</v>
      </c>
      <c r="V699" t="n">
        <v>0.75</v>
      </c>
      <c r="W699" t="n">
        <v>0.13</v>
      </c>
      <c r="X699" t="n">
        <v>0.23</v>
      </c>
      <c r="Y699" t="n">
        <v>1</v>
      </c>
      <c r="Z699" t="n">
        <v>10</v>
      </c>
    </row>
    <row r="700">
      <c r="A700" t="n">
        <v>29</v>
      </c>
      <c r="B700" t="n">
        <v>110</v>
      </c>
      <c r="C700" t="inlineStr">
        <is>
          <t xml:space="preserve">CONCLUIDO	</t>
        </is>
      </c>
      <c r="D700" t="n">
        <v>8.9823</v>
      </c>
      <c r="E700" t="n">
        <v>11.13</v>
      </c>
      <c r="F700" t="n">
        <v>8.06</v>
      </c>
      <c r="G700" t="n">
        <v>43.94</v>
      </c>
      <c r="H700" t="n">
        <v>0.65</v>
      </c>
      <c r="I700" t="n">
        <v>11</v>
      </c>
      <c r="J700" t="n">
        <v>225.32</v>
      </c>
      <c r="K700" t="n">
        <v>56.13</v>
      </c>
      <c r="L700" t="n">
        <v>8.25</v>
      </c>
      <c r="M700" t="n">
        <v>9</v>
      </c>
      <c r="N700" t="n">
        <v>50.95</v>
      </c>
      <c r="O700" t="n">
        <v>28023.89</v>
      </c>
      <c r="P700" t="n">
        <v>115.04</v>
      </c>
      <c r="Q700" t="n">
        <v>198.08</v>
      </c>
      <c r="R700" t="n">
        <v>33.56</v>
      </c>
      <c r="S700" t="n">
        <v>21.27</v>
      </c>
      <c r="T700" t="n">
        <v>3412.61</v>
      </c>
      <c r="U700" t="n">
        <v>0.63</v>
      </c>
      <c r="V700" t="n">
        <v>0.75</v>
      </c>
      <c r="W700" t="n">
        <v>0.13</v>
      </c>
      <c r="X700" t="n">
        <v>0.2</v>
      </c>
      <c r="Y700" t="n">
        <v>1</v>
      </c>
      <c r="Z700" t="n">
        <v>10</v>
      </c>
    </row>
    <row r="701">
      <c r="A701" t="n">
        <v>30</v>
      </c>
      <c r="B701" t="n">
        <v>110</v>
      </c>
      <c r="C701" t="inlineStr">
        <is>
          <t xml:space="preserve">CONCLUIDO	</t>
        </is>
      </c>
      <c r="D701" t="n">
        <v>8.976699999999999</v>
      </c>
      <c r="E701" t="n">
        <v>11.14</v>
      </c>
      <c r="F701" t="n">
        <v>8.06</v>
      </c>
      <c r="G701" t="n">
        <v>43.98</v>
      </c>
      <c r="H701" t="n">
        <v>0.67</v>
      </c>
      <c r="I701" t="n">
        <v>11</v>
      </c>
      <c r="J701" t="n">
        <v>225.74</v>
      </c>
      <c r="K701" t="n">
        <v>56.13</v>
      </c>
      <c r="L701" t="n">
        <v>8.5</v>
      </c>
      <c r="M701" t="n">
        <v>9</v>
      </c>
      <c r="N701" t="n">
        <v>51.11</v>
      </c>
      <c r="O701" t="n">
        <v>28075.56</v>
      </c>
      <c r="P701" t="n">
        <v>115.06</v>
      </c>
      <c r="Q701" t="n">
        <v>198.05</v>
      </c>
      <c r="R701" t="n">
        <v>33.79</v>
      </c>
      <c r="S701" t="n">
        <v>21.27</v>
      </c>
      <c r="T701" t="n">
        <v>3529.59</v>
      </c>
      <c r="U701" t="n">
        <v>0.63</v>
      </c>
      <c r="V701" t="n">
        <v>0.75</v>
      </c>
      <c r="W701" t="n">
        <v>0.13</v>
      </c>
      <c r="X701" t="n">
        <v>0.21</v>
      </c>
      <c r="Y701" t="n">
        <v>1</v>
      </c>
      <c r="Z701" t="n">
        <v>10</v>
      </c>
    </row>
    <row r="702">
      <c r="A702" t="n">
        <v>31</v>
      </c>
      <c r="B702" t="n">
        <v>110</v>
      </c>
      <c r="C702" t="inlineStr">
        <is>
          <t xml:space="preserve">CONCLUIDO	</t>
        </is>
      </c>
      <c r="D702" t="n">
        <v>8.984299999999999</v>
      </c>
      <c r="E702" t="n">
        <v>11.13</v>
      </c>
      <c r="F702" t="n">
        <v>8.050000000000001</v>
      </c>
      <c r="G702" t="n">
        <v>43.93</v>
      </c>
      <c r="H702" t="n">
        <v>0.6899999999999999</v>
      </c>
      <c r="I702" t="n">
        <v>11</v>
      </c>
      <c r="J702" t="n">
        <v>226.16</v>
      </c>
      <c r="K702" t="n">
        <v>56.13</v>
      </c>
      <c r="L702" t="n">
        <v>8.75</v>
      </c>
      <c r="M702" t="n">
        <v>9</v>
      </c>
      <c r="N702" t="n">
        <v>51.28</v>
      </c>
      <c r="O702" t="n">
        <v>28127.29</v>
      </c>
      <c r="P702" t="n">
        <v>114.86</v>
      </c>
      <c r="Q702" t="n">
        <v>198.07</v>
      </c>
      <c r="R702" t="n">
        <v>33.56</v>
      </c>
      <c r="S702" t="n">
        <v>21.27</v>
      </c>
      <c r="T702" t="n">
        <v>3412.38</v>
      </c>
      <c r="U702" t="n">
        <v>0.63</v>
      </c>
      <c r="V702" t="n">
        <v>0.75</v>
      </c>
      <c r="W702" t="n">
        <v>0.12</v>
      </c>
      <c r="X702" t="n">
        <v>0.2</v>
      </c>
      <c r="Y702" t="n">
        <v>1</v>
      </c>
      <c r="Z702" t="n">
        <v>10</v>
      </c>
    </row>
    <row r="703">
      <c r="A703" t="n">
        <v>32</v>
      </c>
      <c r="B703" t="n">
        <v>110</v>
      </c>
      <c r="C703" t="inlineStr">
        <is>
          <t xml:space="preserve">CONCLUIDO	</t>
        </is>
      </c>
      <c r="D703" t="n">
        <v>8.976900000000001</v>
      </c>
      <c r="E703" t="n">
        <v>11.14</v>
      </c>
      <c r="F703" t="n">
        <v>8.06</v>
      </c>
      <c r="G703" t="n">
        <v>43.98</v>
      </c>
      <c r="H703" t="n">
        <v>0.71</v>
      </c>
      <c r="I703" t="n">
        <v>11</v>
      </c>
      <c r="J703" t="n">
        <v>226.58</v>
      </c>
      <c r="K703" t="n">
        <v>56.13</v>
      </c>
      <c r="L703" t="n">
        <v>9</v>
      </c>
      <c r="M703" t="n">
        <v>9</v>
      </c>
      <c r="N703" t="n">
        <v>51.45</v>
      </c>
      <c r="O703" t="n">
        <v>28179.08</v>
      </c>
      <c r="P703" t="n">
        <v>115.01</v>
      </c>
      <c r="Q703" t="n">
        <v>198.06</v>
      </c>
      <c r="R703" t="n">
        <v>33.81</v>
      </c>
      <c r="S703" t="n">
        <v>21.27</v>
      </c>
      <c r="T703" t="n">
        <v>3540.06</v>
      </c>
      <c r="U703" t="n">
        <v>0.63</v>
      </c>
      <c r="V703" t="n">
        <v>0.75</v>
      </c>
      <c r="W703" t="n">
        <v>0.13</v>
      </c>
      <c r="X703" t="n">
        <v>0.21</v>
      </c>
      <c r="Y703" t="n">
        <v>1</v>
      </c>
      <c r="Z703" t="n">
        <v>10</v>
      </c>
    </row>
    <row r="704">
      <c r="A704" t="n">
        <v>33</v>
      </c>
      <c r="B704" t="n">
        <v>110</v>
      </c>
      <c r="C704" t="inlineStr">
        <is>
          <t xml:space="preserve">CONCLUIDO	</t>
        </is>
      </c>
      <c r="D704" t="n">
        <v>9.0357</v>
      </c>
      <c r="E704" t="n">
        <v>11.07</v>
      </c>
      <c r="F704" t="n">
        <v>8.029999999999999</v>
      </c>
      <c r="G704" t="n">
        <v>48.19</v>
      </c>
      <c r="H704" t="n">
        <v>0.72</v>
      </c>
      <c r="I704" t="n">
        <v>10</v>
      </c>
      <c r="J704" t="n">
        <v>227</v>
      </c>
      <c r="K704" t="n">
        <v>56.13</v>
      </c>
      <c r="L704" t="n">
        <v>9.25</v>
      </c>
      <c r="M704" t="n">
        <v>8</v>
      </c>
      <c r="N704" t="n">
        <v>51.62</v>
      </c>
      <c r="O704" t="n">
        <v>28230.92</v>
      </c>
      <c r="P704" t="n">
        <v>114.49</v>
      </c>
      <c r="Q704" t="n">
        <v>198.05</v>
      </c>
      <c r="R704" t="n">
        <v>32.83</v>
      </c>
      <c r="S704" t="n">
        <v>21.27</v>
      </c>
      <c r="T704" t="n">
        <v>3053.89</v>
      </c>
      <c r="U704" t="n">
        <v>0.65</v>
      </c>
      <c r="V704" t="n">
        <v>0.76</v>
      </c>
      <c r="W704" t="n">
        <v>0.12</v>
      </c>
      <c r="X704" t="n">
        <v>0.18</v>
      </c>
      <c r="Y704" t="n">
        <v>1</v>
      </c>
      <c r="Z704" t="n">
        <v>10</v>
      </c>
    </row>
    <row r="705">
      <c r="A705" t="n">
        <v>34</v>
      </c>
      <c r="B705" t="n">
        <v>110</v>
      </c>
      <c r="C705" t="inlineStr">
        <is>
          <t xml:space="preserve">CONCLUIDO	</t>
        </is>
      </c>
      <c r="D705" t="n">
        <v>9.046099999999999</v>
      </c>
      <c r="E705" t="n">
        <v>11.05</v>
      </c>
      <c r="F705" t="n">
        <v>8.02</v>
      </c>
      <c r="G705" t="n">
        <v>48.12</v>
      </c>
      <c r="H705" t="n">
        <v>0.74</v>
      </c>
      <c r="I705" t="n">
        <v>10</v>
      </c>
      <c r="J705" t="n">
        <v>227.42</v>
      </c>
      <c r="K705" t="n">
        <v>56.13</v>
      </c>
      <c r="L705" t="n">
        <v>9.5</v>
      </c>
      <c r="M705" t="n">
        <v>8</v>
      </c>
      <c r="N705" t="n">
        <v>51.8</v>
      </c>
      <c r="O705" t="n">
        <v>28282.83</v>
      </c>
      <c r="P705" t="n">
        <v>114.36</v>
      </c>
      <c r="Q705" t="n">
        <v>198.05</v>
      </c>
      <c r="R705" t="n">
        <v>32.29</v>
      </c>
      <c r="S705" t="n">
        <v>21.27</v>
      </c>
      <c r="T705" t="n">
        <v>2783.96</v>
      </c>
      <c r="U705" t="n">
        <v>0.66</v>
      </c>
      <c r="V705" t="n">
        <v>0.76</v>
      </c>
      <c r="W705" t="n">
        <v>0.13</v>
      </c>
      <c r="X705" t="n">
        <v>0.17</v>
      </c>
      <c r="Y705" t="n">
        <v>1</v>
      </c>
      <c r="Z705" t="n">
        <v>10</v>
      </c>
    </row>
    <row r="706">
      <c r="A706" t="n">
        <v>35</v>
      </c>
      <c r="B706" t="n">
        <v>110</v>
      </c>
      <c r="C706" t="inlineStr">
        <is>
          <t xml:space="preserve">CONCLUIDO	</t>
        </is>
      </c>
      <c r="D706" t="n">
        <v>9.0527</v>
      </c>
      <c r="E706" t="n">
        <v>11.05</v>
      </c>
      <c r="F706" t="n">
        <v>8.01</v>
      </c>
      <c r="G706" t="n">
        <v>48.07</v>
      </c>
      <c r="H706" t="n">
        <v>0.76</v>
      </c>
      <c r="I706" t="n">
        <v>10</v>
      </c>
      <c r="J706" t="n">
        <v>227.84</v>
      </c>
      <c r="K706" t="n">
        <v>56.13</v>
      </c>
      <c r="L706" t="n">
        <v>9.75</v>
      </c>
      <c r="M706" t="n">
        <v>8</v>
      </c>
      <c r="N706" t="n">
        <v>51.97</v>
      </c>
      <c r="O706" t="n">
        <v>28334.8</v>
      </c>
      <c r="P706" t="n">
        <v>114.03</v>
      </c>
      <c r="Q706" t="n">
        <v>198.05</v>
      </c>
      <c r="R706" t="n">
        <v>32.23</v>
      </c>
      <c r="S706" t="n">
        <v>21.27</v>
      </c>
      <c r="T706" t="n">
        <v>2752.73</v>
      </c>
      <c r="U706" t="n">
        <v>0.66</v>
      </c>
      <c r="V706" t="n">
        <v>0.76</v>
      </c>
      <c r="W706" t="n">
        <v>0.12</v>
      </c>
      <c r="X706" t="n">
        <v>0.16</v>
      </c>
      <c r="Y706" t="n">
        <v>1</v>
      </c>
      <c r="Z706" t="n">
        <v>10</v>
      </c>
    </row>
    <row r="707">
      <c r="A707" t="n">
        <v>36</v>
      </c>
      <c r="B707" t="n">
        <v>110</v>
      </c>
      <c r="C707" t="inlineStr">
        <is>
          <t xml:space="preserve">CONCLUIDO	</t>
        </is>
      </c>
      <c r="D707" t="n">
        <v>9.025700000000001</v>
      </c>
      <c r="E707" t="n">
        <v>11.08</v>
      </c>
      <c r="F707" t="n">
        <v>8.039999999999999</v>
      </c>
      <c r="G707" t="n">
        <v>48.27</v>
      </c>
      <c r="H707" t="n">
        <v>0.78</v>
      </c>
      <c r="I707" t="n">
        <v>10</v>
      </c>
      <c r="J707" t="n">
        <v>228.27</v>
      </c>
      <c r="K707" t="n">
        <v>56.13</v>
      </c>
      <c r="L707" t="n">
        <v>10</v>
      </c>
      <c r="M707" t="n">
        <v>8</v>
      </c>
      <c r="N707" t="n">
        <v>52.14</v>
      </c>
      <c r="O707" t="n">
        <v>28386.82</v>
      </c>
      <c r="P707" t="n">
        <v>114.2</v>
      </c>
      <c r="Q707" t="n">
        <v>198.05</v>
      </c>
      <c r="R707" t="n">
        <v>33.26</v>
      </c>
      <c r="S707" t="n">
        <v>21.27</v>
      </c>
      <c r="T707" t="n">
        <v>3267.71</v>
      </c>
      <c r="U707" t="n">
        <v>0.64</v>
      </c>
      <c r="V707" t="n">
        <v>0.75</v>
      </c>
      <c r="W707" t="n">
        <v>0.12</v>
      </c>
      <c r="X707" t="n">
        <v>0.19</v>
      </c>
      <c r="Y707" t="n">
        <v>1</v>
      </c>
      <c r="Z707" t="n">
        <v>10</v>
      </c>
    </row>
    <row r="708">
      <c r="A708" t="n">
        <v>37</v>
      </c>
      <c r="B708" t="n">
        <v>110</v>
      </c>
      <c r="C708" t="inlineStr">
        <is>
          <t xml:space="preserve">CONCLUIDO	</t>
        </is>
      </c>
      <c r="D708" t="n">
        <v>9.0756</v>
      </c>
      <c r="E708" t="n">
        <v>11.02</v>
      </c>
      <c r="F708" t="n">
        <v>8.029999999999999</v>
      </c>
      <c r="G708" t="n">
        <v>53.51</v>
      </c>
      <c r="H708" t="n">
        <v>0.8</v>
      </c>
      <c r="I708" t="n">
        <v>9</v>
      </c>
      <c r="J708" t="n">
        <v>228.69</v>
      </c>
      <c r="K708" t="n">
        <v>56.13</v>
      </c>
      <c r="L708" t="n">
        <v>10.25</v>
      </c>
      <c r="M708" t="n">
        <v>7</v>
      </c>
      <c r="N708" t="n">
        <v>52.31</v>
      </c>
      <c r="O708" t="n">
        <v>28438.91</v>
      </c>
      <c r="P708" t="n">
        <v>113.7</v>
      </c>
      <c r="Q708" t="n">
        <v>198.05</v>
      </c>
      <c r="R708" t="n">
        <v>32.66</v>
      </c>
      <c r="S708" t="n">
        <v>21.27</v>
      </c>
      <c r="T708" t="n">
        <v>2970.62</v>
      </c>
      <c r="U708" t="n">
        <v>0.65</v>
      </c>
      <c r="V708" t="n">
        <v>0.76</v>
      </c>
      <c r="W708" t="n">
        <v>0.12</v>
      </c>
      <c r="X708" t="n">
        <v>0.17</v>
      </c>
      <c r="Y708" t="n">
        <v>1</v>
      </c>
      <c r="Z708" t="n">
        <v>10</v>
      </c>
    </row>
    <row r="709">
      <c r="A709" t="n">
        <v>38</v>
      </c>
      <c r="B709" t="n">
        <v>110</v>
      </c>
      <c r="C709" t="inlineStr">
        <is>
          <t xml:space="preserve">CONCLUIDO	</t>
        </is>
      </c>
      <c r="D709" t="n">
        <v>9.083600000000001</v>
      </c>
      <c r="E709" t="n">
        <v>11.01</v>
      </c>
      <c r="F709" t="n">
        <v>8.02</v>
      </c>
      <c r="G709" t="n">
        <v>53.44</v>
      </c>
      <c r="H709" t="n">
        <v>0.8100000000000001</v>
      </c>
      <c r="I709" t="n">
        <v>9</v>
      </c>
      <c r="J709" t="n">
        <v>229.11</v>
      </c>
      <c r="K709" t="n">
        <v>56.13</v>
      </c>
      <c r="L709" t="n">
        <v>10.5</v>
      </c>
      <c r="M709" t="n">
        <v>7</v>
      </c>
      <c r="N709" t="n">
        <v>52.48</v>
      </c>
      <c r="O709" t="n">
        <v>28491.06</v>
      </c>
      <c r="P709" t="n">
        <v>113.61</v>
      </c>
      <c r="Q709" t="n">
        <v>198.06</v>
      </c>
      <c r="R709" t="n">
        <v>32.44</v>
      </c>
      <c r="S709" t="n">
        <v>21.27</v>
      </c>
      <c r="T709" t="n">
        <v>2862</v>
      </c>
      <c r="U709" t="n">
        <v>0.66</v>
      </c>
      <c r="V709" t="n">
        <v>0.76</v>
      </c>
      <c r="W709" t="n">
        <v>0.12</v>
      </c>
      <c r="X709" t="n">
        <v>0.16</v>
      </c>
      <c r="Y709" t="n">
        <v>1</v>
      </c>
      <c r="Z709" t="n">
        <v>10</v>
      </c>
    </row>
    <row r="710">
      <c r="A710" t="n">
        <v>39</v>
      </c>
      <c r="B710" t="n">
        <v>110</v>
      </c>
      <c r="C710" t="inlineStr">
        <is>
          <t xml:space="preserve">CONCLUIDO	</t>
        </is>
      </c>
      <c r="D710" t="n">
        <v>9.0824</v>
      </c>
      <c r="E710" t="n">
        <v>11.01</v>
      </c>
      <c r="F710" t="n">
        <v>8.02</v>
      </c>
      <c r="G710" t="n">
        <v>53.45</v>
      </c>
      <c r="H710" t="n">
        <v>0.83</v>
      </c>
      <c r="I710" t="n">
        <v>9</v>
      </c>
      <c r="J710" t="n">
        <v>229.53</v>
      </c>
      <c r="K710" t="n">
        <v>56.13</v>
      </c>
      <c r="L710" t="n">
        <v>10.75</v>
      </c>
      <c r="M710" t="n">
        <v>7</v>
      </c>
      <c r="N710" t="n">
        <v>52.66</v>
      </c>
      <c r="O710" t="n">
        <v>28543.27</v>
      </c>
      <c r="P710" t="n">
        <v>113.72</v>
      </c>
      <c r="Q710" t="n">
        <v>198.06</v>
      </c>
      <c r="R710" t="n">
        <v>32.43</v>
      </c>
      <c r="S710" t="n">
        <v>21.27</v>
      </c>
      <c r="T710" t="n">
        <v>2859.27</v>
      </c>
      <c r="U710" t="n">
        <v>0.66</v>
      </c>
      <c r="V710" t="n">
        <v>0.76</v>
      </c>
      <c r="W710" t="n">
        <v>0.12</v>
      </c>
      <c r="X710" t="n">
        <v>0.16</v>
      </c>
      <c r="Y710" t="n">
        <v>1</v>
      </c>
      <c r="Z710" t="n">
        <v>10</v>
      </c>
    </row>
    <row r="711">
      <c r="A711" t="n">
        <v>40</v>
      </c>
      <c r="B711" t="n">
        <v>110</v>
      </c>
      <c r="C711" t="inlineStr">
        <is>
          <t xml:space="preserve">CONCLUIDO	</t>
        </is>
      </c>
      <c r="D711" t="n">
        <v>9.083299999999999</v>
      </c>
      <c r="E711" t="n">
        <v>11.01</v>
      </c>
      <c r="F711" t="n">
        <v>8.02</v>
      </c>
      <c r="G711" t="n">
        <v>53.44</v>
      </c>
      <c r="H711" t="n">
        <v>0.85</v>
      </c>
      <c r="I711" t="n">
        <v>9</v>
      </c>
      <c r="J711" t="n">
        <v>229.96</v>
      </c>
      <c r="K711" t="n">
        <v>56.13</v>
      </c>
      <c r="L711" t="n">
        <v>11</v>
      </c>
      <c r="M711" t="n">
        <v>7</v>
      </c>
      <c r="N711" t="n">
        <v>52.83</v>
      </c>
      <c r="O711" t="n">
        <v>28595.54</v>
      </c>
      <c r="P711" t="n">
        <v>113.47</v>
      </c>
      <c r="Q711" t="n">
        <v>198.05</v>
      </c>
      <c r="R711" t="n">
        <v>32.33</v>
      </c>
      <c r="S711" t="n">
        <v>21.27</v>
      </c>
      <c r="T711" t="n">
        <v>2808.24</v>
      </c>
      <c r="U711" t="n">
        <v>0.66</v>
      </c>
      <c r="V711" t="n">
        <v>0.76</v>
      </c>
      <c r="W711" t="n">
        <v>0.12</v>
      </c>
      <c r="X711" t="n">
        <v>0.16</v>
      </c>
      <c r="Y711" t="n">
        <v>1</v>
      </c>
      <c r="Z711" t="n">
        <v>10</v>
      </c>
    </row>
    <row r="712">
      <c r="A712" t="n">
        <v>41</v>
      </c>
      <c r="B712" t="n">
        <v>110</v>
      </c>
      <c r="C712" t="inlineStr">
        <is>
          <t xml:space="preserve">CONCLUIDO	</t>
        </is>
      </c>
      <c r="D712" t="n">
        <v>9.0824</v>
      </c>
      <c r="E712" t="n">
        <v>11.01</v>
      </c>
      <c r="F712" t="n">
        <v>8.02</v>
      </c>
      <c r="G712" t="n">
        <v>53.45</v>
      </c>
      <c r="H712" t="n">
        <v>0.87</v>
      </c>
      <c r="I712" t="n">
        <v>9</v>
      </c>
      <c r="J712" t="n">
        <v>230.38</v>
      </c>
      <c r="K712" t="n">
        <v>56.13</v>
      </c>
      <c r="L712" t="n">
        <v>11.25</v>
      </c>
      <c r="M712" t="n">
        <v>7</v>
      </c>
      <c r="N712" t="n">
        <v>53</v>
      </c>
      <c r="O712" t="n">
        <v>28647.87</v>
      </c>
      <c r="P712" t="n">
        <v>113.23</v>
      </c>
      <c r="Q712" t="n">
        <v>198.05</v>
      </c>
      <c r="R712" t="n">
        <v>32.42</v>
      </c>
      <c r="S712" t="n">
        <v>21.27</v>
      </c>
      <c r="T712" t="n">
        <v>2854.37</v>
      </c>
      <c r="U712" t="n">
        <v>0.66</v>
      </c>
      <c r="V712" t="n">
        <v>0.76</v>
      </c>
      <c r="W712" t="n">
        <v>0.12</v>
      </c>
      <c r="X712" t="n">
        <v>0.16</v>
      </c>
      <c r="Y712" t="n">
        <v>1</v>
      </c>
      <c r="Z712" t="n">
        <v>10</v>
      </c>
    </row>
    <row r="713">
      <c r="A713" t="n">
        <v>42</v>
      </c>
      <c r="B713" t="n">
        <v>110</v>
      </c>
      <c r="C713" t="inlineStr">
        <is>
          <t xml:space="preserve">CONCLUIDO	</t>
        </is>
      </c>
      <c r="D713" t="n">
        <v>9.1419</v>
      </c>
      <c r="E713" t="n">
        <v>10.94</v>
      </c>
      <c r="F713" t="n">
        <v>7.99</v>
      </c>
      <c r="G713" t="n">
        <v>59.91</v>
      </c>
      <c r="H713" t="n">
        <v>0.89</v>
      </c>
      <c r="I713" t="n">
        <v>8</v>
      </c>
      <c r="J713" t="n">
        <v>230.81</v>
      </c>
      <c r="K713" t="n">
        <v>56.13</v>
      </c>
      <c r="L713" t="n">
        <v>11.5</v>
      </c>
      <c r="M713" t="n">
        <v>6</v>
      </c>
      <c r="N713" t="n">
        <v>53.18</v>
      </c>
      <c r="O713" t="n">
        <v>28700.26</v>
      </c>
      <c r="P713" t="n">
        <v>112.5</v>
      </c>
      <c r="Q713" t="n">
        <v>198.05</v>
      </c>
      <c r="R713" t="n">
        <v>31.42</v>
      </c>
      <c r="S713" t="n">
        <v>21.27</v>
      </c>
      <c r="T713" t="n">
        <v>2359.42</v>
      </c>
      <c r="U713" t="n">
        <v>0.68</v>
      </c>
      <c r="V713" t="n">
        <v>0.76</v>
      </c>
      <c r="W713" t="n">
        <v>0.12</v>
      </c>
      <c r="X713" t="n">
        <v>0.14</v>
      </c>
      <c r="Y713" t="n">
        <v>1</v>
      </c>
      <c r="Z713" t="n">
        <v>10</v>
      </c>
    </row>
    <row r="714">
      <c r="A714" t="n">
        <v>43</v>
      </c>
      <c r="B714" t="n">
        <v>110</v>
      </c>
      <c r="C714" t="inlineStr">
        <is>
          <t xml:space="preserve">CONCLUIDO	</t>
        </is>
      </c>
      <c r="D714" t="n">
        <v>9.1515</v>
      </c>
      <c r="E714" t="n">
        <v>10.93</v>
      </c>
      <c r="F714" t="n">
        <v>7.98</v>
      </c>
      <c r="G714" t="n">
        <v>59.83</v>
      </c>
      <c r="H714" t="n">
        <v>0.9</v>
      </c>
      <c r="I714" t="n">
        <v>8</v>
      </c>
      <c r="J714" t="n">
        <v>231.23</v>
      </c>
      <c r="K714" t="n">
        <v>56.13</v>
      </c>
      <c r="L714" t="n">
        <v>11.75</v>
      </c>
      <c r="M714" t="n">
        <v>6</v>
      </c>
      <c r="N714" t="n">
        <v>53.36</v>
      </c>
      <c r="O714" t="n">
        <v>28752.71</v>
      </c>
      <c r="P714" t="n">
        <v>112.62</v>
      </c>
      <c r="Q714" t="n">
        <v>198.05</v>
      </c>
      <c r="R714" t="n">
        <v>30.99</v>
      </c>
      <c r="S714" t="n">
        <v>21.27</v>
      </c>
      <c r="T714" t="n">
        <v>2142.39</v>
      </c>
      <c r="U714" t="n">
        <v>0.6899999999999999</v>
      </c>
      <c r="V714" t="n">
        <v>0.76</v>
      </c>
      <c r="W714" t="n">
        <v>0.12</v>
      </c>
      <c r="X714" t="n">
        <v>0.12</v>
      </c>
      <c r="Y714" t="n">
        <v>1</v>
      </c>
      <c r="Z714" t="n">
        <v>10</v>
      </c>
    </row>
    <row r="715">
      <c r="A715" t="n">
        <v>44</v>
      </c>
      <c r="B715" t="n">
        <v>110</v>
      </c>
      <c r="C715" t="inlineStr">
        <is>
          <t xml:space="preserve">CONCLUIDO	</t>
        </is>
      </c>
      <c r="D715" t="n">
        <v>9.1568</v>
      </c>
      <c r="E715" t="n">
        <v>10.92</v>
      </c>
      <c r="F715" t="n">
        <v>7.97</v>
      </c>
      <c r="G715" t="n">
        <v>59.78</v>
      </c>
      <c r="H715" t="n">
        <v>0.92</v>
      </c>
      <c r="I715" t="n">
        <v>8</v>
      </c>
      <c r="J715" t="n">
        <v>231.66</v>
      </c>
      <c r="K715" t="n">
        <v>56.13</v>
      </c>
      <c r="L715" t="n">
        <v>12</v>
      </c>
      <c r="M715" t="n">
        <v>6</v>
      </c>
      <c r="N715" t="n">
        <v>53.53</v>
      </c>
      <c r="O715" t="n">
        <v>28805.23</v>
      </c>
      <c r="P715" t="n">
        <v>112.41</v>
      </c>
      <c r="Q715" t="n">
        <v>198.05</v>
      </c>
      <c r="R715" t="n">
        <v>30.91</v>
      </c>
      <c r="S715" t="n">
        <v>21.27</v>
      </c>
      <c r="T715" t="n">
        <v>2101.79</v>
      </c>
      <c r="U715" t="n">
        <v>0.6899999999999999</v>
      </c>
      <c r="V715" t="n">
        <v>0.76</v>
      </c>
      <c r="W715" t="n">
        <v>0.12</v>
      </c>
      <c r="X715" t="n">
        <v>0.12</v>
      </c>
      <c r="Y715" t="n">
        <v>1</v>
      </c>
      <c r="Z715" t="n">
        <v>10</v>
      </c>
    </row>
    <row r="716">
      <c r="A716" t="n">
        <v>45</v>
      </c>
      <c r="B716" t="n">
        <v>110</v>
      </c>
      <c r="C716" t="inlineStr">
        <is>
          <t xml:space="preserve">CONCLUIDO	</t>
        </is>
      </c>
      <c r="D716" t="n">
        <v>9.127599999999999</v>
      </c>
      <c r="E716" t="n">
        <v>10.96</v>
      </c>
      <c r="F716" t="n">
        <v>8.01</v>
      </c>
      <c r="G716" t="n">
        <v>60.04</v>
      </c>
      <c r="H716" t="n">
        <v>0.9399999999999999</v>
      </c>
      <c r="I716" t="n">
        <v>8</v>
      </c>
      <c r="J716" t="n">
        <v>232.08</v>
      </c>
      <c r="K716" t="n">
        <v>56.13</v>
      </c>
      <c r="L716" t="n">
        <v>12.25</v>
      </c>
      <c r="M716" t="n">
        <v>6</v>
      </c>
      <c r="N716" t="n">
        <v>53.71</v>
      </c>
      <c r="O716" t="n">
        <v>28857.81</v>
      </c>
      <c r="P716" t="n">
        <v>112.82</v>
      </c>
      <c r="Q716" t="n">
        <v>198.05</v>
      </c>
      <c r="R716" t="n">
        <v>32.09</v>
      </c>
      <c r="S716" t="n">
        <v>21.27</v>
      </c>
      <c r="T716" t="n">
        <v>2691.15</v>
      </c>
      <c r="U716" t="n">
        <v>0.66</v>
      </c>
      <c r="V716" t="n">
        <v>0.76</v>
      </c>
      <c r="W716" t="n">
        <v>0.12</v>
      </c>
      <c r="X716" t="n">
        <v>0.15</v>
      </c>
      <c r="Y716" t="n">
        <v>1</v>
      </c>
      <c r="Z716" t="n">
        <v>10</v>
      </c>
    </row>
    <row r="717">
      <c r="A717" t="n">
        <v>46</v>
      </c>
      <c r="B717" t="n">
        <v>110</v>
      </c>
      <c r="C717" t="inlineStr">
        <is>
          <t xml:space="preserve">CONCLUIDO	</t>
        </is>
      </c>
      <c r="D717" t="n">
        <v>9.130100000000001</v>
      </c>
      <c r="E717" t="n">
        <v>10.95</v>
      </c>
      <c r="F717" t="n">
        <v>8</v>
      </c>
      <c r="G717" t="n">
        <v>60.02</v>
      </c>
      <c r="H717" t="n">
        <v>0.96</v>
      </c>
      <c r="I717" t="n">
        <v>8</v>
      </c>
      <c r="J717" t="n">
        <v>232.51</v>
      </c>
      <c r="K717" t="n">
        <v>56.13</v>
      </c>
      <c r="L717" t="n">
        <v>12.5</v>
      </c>
      <c r="M717" t="n">
        <v>6</v>
      </c>
      <c r="N717" t="n">
        <v>53.88</v>
      </c>
      <c r="O717" t="n">
        <v>28910.45</v>
      </c>
      <c r="P717" t="n">
        <v>112.67</v>
      </c>
      <c r="Q717" t="n">
        <v>198.05</v>
      </c>
      <c r="R717" t="n">
        <v>32</v>
      </c>
      <c r="S717" t="n">
        <v>21.27</v>
      </c>
      <c r="T717" t="n">
        <v>2645.66</v>
      </c>
      <c r="U717" t="n">
        <v>0.66</v>
      </c>
      <c r="V717" t="n">
        <v>0.76</v>
      </c>
      <c r="W717" t="n">
        <v>0.12</v>
      </c>
      <c r="X717" t="n">
        <v>0.15</v>
      </c>
      <c r="Y717" t="n">
        <v>1</v>
      </c>
      <c r="Z717" t="n">
        <v>10</v>
      </c>
    </row>
    <row r="718">
      <c r="A718" t="n">
        <v>47</v>
      </c>
      <c r="B718" t="n">
        <v>110</v>
      </c>
      <c r="C718" t="inlineStr">
        <is>
          <t xml:space="preserve">CONCLUIDO	</t>
        </is>
      </c>
      <c r="D718" t="n">
        <v>9.133599999999999</v>
      </c>
      <c r="E718" t="n">
        <v>10.95</v>
      </c>
      <c r="F718" t="n">
        <v>8</v>
      </c>
      <c r="G718" t="n">
        <v>59.99</v>
      </c>
      <c r="H718" t="n">
        <v>0.97</v>
      </c>
      <c r="I718" t="n">
        <v>8</v>
      </c>
      <c r="J718" t="n">
        <v>232.94</v>
      </c>
      <c r="K718" t="n">
        <v>56.13</v>
      </c>
      <c r="L718" t="n">
        <v>12.75</v>
      </c>
      <c r="M718" t="n">
        <v>6</v>
      </c>
      <c r="N718" t="n">
        <v>54.06</v>
      </c>
      <c r="O718" t="n">
        <v>28963.15</v>
      </c>
      <c r="P718" t="n">
        <v>112.55</v>
      </c>
      <c r="Q718" t="n">
        <v>198.05</v>
      </c>
      <c r="R718" t="n">
        <v>31.86</v>
      </c>
      <c r="S718" t="n">
        <v>21.27</v>
      </c>
      <c r="T718" t="n">
        <v>2575.93</v>
      </c>
      <c r="U718" t="n">
        <v>0.67</v>
      </c>
      <c r="V718" t="n">
        <v>0.76</v>
      </c>
      <c r="W718" t="n">
        <v>0.12</v>
      </c>
      <c r="X718" t="n">
        <v>0.15</v>
      </c>
      <c r="Y718" t="n">
        <v>1</v>
      </c>
      <c r="Z718" t="n">
        <v>10</v>
      </c>
    </row>
    <row r="719">
      <c r="A719" t="n">
        <v>48</v>
      </c>
      <c r="B719" t="n">
        <v>110</v>
      </c>
      <c r="C719" t="inlineStr">
        <is>
          <t xml:space="preserve">CONCLUIDO	</t>
        </is>
      </c>
      <c r="D719" t="n">
        <v>9.129200000000001</v>
      </c>
      <c r="E719" t="n">
        <v>10.95</v>
      </c>
      <c r="F719" t="n">
        <v>8</v>
      </c>
      <c r="G719" t="n">
        <v>60.02</v>
      </c>
      <c r="H719" t="n">
        <v>0.99</v>
      </c>
      <c r="I719" t="n">
        <v>8</v>
      </c>
      <c r="J719" t="n">
        <v>233.37</v>
      </c>
      <c r="K719" t="n">
        <v>56.13</v>
      </c>
      <c r="L719" t="n">
        <v>13</v>
      </c>
      <c r="M719" t="n">
        <v>6</v>
      </c>
      <c r="N719" t="n">
        <v>54.24</v>
      </c>
      <c r="O719" t="n">
        <v>29015.91</v>
      </c>
      <c r="P719" t="n">
        <v>112.26</v>
      </c>
      <c r="Q719" t="n">
        <v>198.05</v>
      </c>
      <c r="R719" t="n">
        <v>31.95</v>
      </c>
      <c r="S719" t="n">
        <v>21.27</v>
      </c>
      <c r="T719" t="n">
        <v>2624.71</v>
      </c>
      <c r="U719" t="n">
        <v>0.67</v>
      </c>
      <c r="V719" t="n">
        <v>0.76</v>
      </c>
      <c r="W719" t="n">
        <v>0.12</v>
      </c>
      <c r="X719" t="n">
        <v>0.15</v>
      </c>
      <c r="Y719" t="n">
        <v>1</v>
      </c>
      <c r="Z719" t="n">
        <v>10</v>
      </c>
    </row>
    <row r="720">
      <c r="A720" t="n">
        <v>49</v>
      </c>
      <c r="B720" t="n">
        <v>110</v>
      </c>
      <c r="C720" t="inlineStr">
        <is>
          <t xml:space="preserve">CONCLUIDO	</t>
        </is>
      </c>
      <c r="D720" t="n">
        <v>9.129200000000001</v>
      </c>
      <c r="E720" t="n">
        <v>10.95</v>
      </c>
      <c r="F720" t="n">
        <v>8</v>
      </c>
      <c r="G720" t="n">
        <v>60.02</v>
      </c>
      <c r="H720" t="n">
        <v>1.01</v>
      </c>
      <c r="I720" t="n">
        <v>8</v>
      </c>
      <c r="J720" t="n">
        <v>233.79</v>
      </c>
      <c r="K720" t="n">
        <v>56.13</v>
      </c>
      <c r="L720" t="n">
        <v>13.25</v>
      </c>
      <c r="M720" t="n">
        <v>6</v>
      </c>
      <c r="N720" t="n">
        <v>54.42</v>
      </c>
      <c r="O720" t="n">
        <v>29068.74</v>
      </c>
      <c r="P720" t="n">
        <v>112.02</v>
      </c>
      <c r="Q720" t="n">
        <v>198.06</v>
      </c>
      <c r="R720" t="n">
        <v>31.96</v>
      </c>
      <c r="S720" t="n">
        <v>21.27</v>
      </c>
      <c r="T720" t="n">
        <v>2627.11</v>
      </c>
      <c r="U720" t="n">
        <v>0.67</v>
      </c>
      <c r="V720" t="n">
        <v>0.76</v>
      </c>
      <c r="W720" t="n">
        <v>0.12</v>
      </c>
      <c r="X720" t="n">
        <v>0.15</v>
      </c>
      <c r="Y720" t="n">
        <v>1</v>
      </c>
      <c r="Z720" t="n">
        <v>10</v>
      </c>
    </row>
    <row r="721">
      <c r="A721" t="n">
        <v>50</v>
      </c>
      <c r="B721" t="n">
        <v>110</v>
      </c>
      <c r="C721" t="inlineStr">
        <is>
          <t xml:space="preserve">CONCLUIDO	</t>
        </is>
      </c>
      <c r="D721" t="n">
        <v>9.1891</v>
      </c>
      <c r="E721" t="n">
        <v>10.88</v>
      </c>
      <c r="F721" t="n">
        <v>7.97</v>
      </c>
      <c r="G721" t="n">
        <v>68.34999999999999</v>
      </c>
      <c r="H721" t="n">
        <v>1.02</v>
      </c>
      <c r="I721" t="n">
        <v>7</v>
      </c>
      <c r="J721" t="n">
        <v>234.22</v>
      </c>
      <c r="K721" t="n">
        <v>56.13</v>
      </c>
      <c r="L721" t="n">
        <v>13.5</v>
      </c>
      <c r="M721" t="n">
        <v>5</v>
      </c>
      <c r="N721" t="n">
        <v>54.6</v>
      </c>
      <c r="O721" t="n">
        <v>29121.64</v>
      </c>
      <c r="P721" t="n">
        <v>111.49</v>
      </c>
      <c r="Q721" t="n">
        <v>198.05</v>
      </c>
      <c r="R721" t="n">
        <v>31.07</v>
      </c>
      <c r="S721" t="n">
        <v>21.27</v>
      </c>
      <c r="T721" t="n">
        <v>2190.48</v>
      </c>
      <c r="U721" t="n">
        <v>0.68</v>
      </c>
      <c r="V721" t="n">
        <v>0.76</v>
      </c>
      <c r="W721" t="n">
        <v>0.12</v>
      </c>
      <c r="X721" t="n">
        <v>0.12</v>
      </c>
      <c r="Y721" t="n">
        <v>1</v>
      </c>
      <c r="Z721" t="n">
        <v>10</v>
      </c>
    </row>
    <row r="722">
      <c r="A722" t="n">
        <v>51</v>
      </c>
      <c r="B722" t="n">
        <v>110</v>
      </c>
      <c r="C722" t="inlineStr">
        <is>
          <t xml:space="preserve">CONCLUIDO	</t>
        </is>
      </c>
      <c r="D722" t="n">
        <v>9.1912</v>
      </c>
      <c r="E722" t="n">
        <v>10.88</v>
      </c>
      <c r="F722" t="n">
        <v>7.97</v>
      </c>
      <c r="G722" t="n">
        <v>68.33</v>
      </c>
      <c r="H722" t="n">
        <v>1.04</v>
      </c>
      <c r="I722" t="n">
        <v>7</v>
      </c>
      <c r="J722" t="n">
        <v>234.65</v>
      </c>
      <c r="K722" t="n">
        <v>56.13</v>
      </c>
      <c r="L722" t="n">
        <v>13.75</v>
      </c>
      <c r="M722" t="n">
        <v>5</v>
      </c>
      <c r="N722" t="n">
        <v>54.78</v>
      </c>
      <c r="O722" t="n">
        <v>29174.59</v>
      </c>
      <c r="P722" t="n">
        <v>111.52</v>
      </c>
      <c r="Q722" t="n">
        <v>198.05</v>
      </c>
      <c r="R722" t="n">
        <v>30.93</v>
      </c>
      <c r="S722" t="n">
        <v>21.27</v>
      </c>
      <c r="T722" t="n">
        <v>2117.58</v>
      </c>
      <c r="U722" t="n">
        <v>0.6899999999999999</v>
      </c>
      <c r="V722" t="n">
        <v>0.76</v>
      </c>
      <c r="W722" t="n">
        <v>0.12</v>
      </c>
      <c r="X722" t="n">
        <v>0.12</v>
      </c>
      <c r="Y722" t="n">
        <v>1</v>
      </c>
      <c r="Z722" t="n">
        <v>10</v>
      </c>
    </row>
    <row r="723">
      <c r="A723" t="n">
        <v>52</v>
      </c>
      <c r="B723" t="n">
        <v>110</v>
      </c>
      <c r="C723" t="inlineStr">
        <is>
          <t xml:space="preserve">CONCLUIDO	</t>
        </is>
      </c>
      <c r="D723" t="n">
        <v>9.2105</v>
      </c>
      <c r="E723" t="n">
        <v>10.86</v>
      </c>
      <c r="F723" t="n">
        <v>7.95</v>
      </c>
      <c r="G723" t="n">
        <v>68.13</v>
      </c>
      <c r="H723" t="n">
        <v>1.06</v>
      </c>
      <c r="I723" t="n">
        <v>7</v>
      </c>
      <c r="J723" t="n">
        <v>235.08</v>
      </c>
      <c r="K723" t="n">
        <v>56.13</v>
      </c>
      <c r="L723" t="n">
        <v>14</v>
      </c>
      <c r="M723" t="n">
        <v>5</v>
      </c>
      <c r="N723" t="n">
        <v>54.96</v>
      </c>
      <c r="O723" t="n">
        <v>29227.61</v>
      </c>
      <c r="P723" t="n">
        <v>111.15</v>
      </c>
      <c r="Q723" t="n">
        <v>198.05</v>
      </c>
      <c r="R723" t="n">
        <v>30.1</v>
      </c>
      <c r="S723" t="n">
        <v>21.27</v>
      </c>
      <c r="T723" t="n">
        <v>1701.43</v>
      </c>
      <c r="U723" t="n">
        <v>0.71</v>
      </c>
      <c r="V723" t="n">
        <v>0.76</v>
      </c>
      <c r="W723" t="n">
        <v>0.12</v>
      </c>
      <c r="X723" t="n">
        <v>0.1</v>
      </c>
      <c r="Y723" t="n">
        <v>1</v>
      </c>
      <c r="Z723" t="n">
        <v>10</v>
      </c>
    </row>
    <row r="724">
      <c r="A724" t="n">
        <v>53</v>
      </c>
      <c r="B724" t="n">
        <v>110</v>
      </c>
      <c r="C724" t="inlineStr">
        <is>
          <t xml:space="preserve">CONCLUIDO	</t>
        </is>
      </c>
      <c r="D724" t="n">
        <v>9.200100000000001</v>
      </c>
      <c r="E724" t="n">
        <v>10.87</v>
      </c>
      <c r="F724" t="n">
        <v>7.96</v>
      </c>
      <c r="G724" t="n">
        <v>68.23999999999999</v>
      </c>
      <c r="H724" t="n">
        <v>1.08</v>
      </c>
      <c r="I724" t="n">
        <v>7</v>
      </c>
      <c r="J724" t="n">
        <v>235.51</v>
      </c>
      <c r="K724" t="n">
        <v>56.13</v>
      </c>
      <c r="L724" t="n">
        <v>14.25</v>
      </c>
      <c r="M724" t="n">
        <v>5</v>
      </c>
      <c r="N724" t="n">
        <v>55.14</v>
      </c>
      <c r="O724" t="n">
        <v>29280.69</v>
      </c>
      <c r="P724" t="n">
        <v>111.33</v>
      </c>
      <c r="Q724" t="n">
        <v>198.05</v>
      </c>
      <c r="R724" t="n">
        <v>30.68</v>
      </c>
      <c r="S724" t="n">
        <v>21.27</v>
      </c>
      <c r="T724" t="n">
        <v>1991.67</v>
      </c>
      <c r="U724" t="n">
        <v>0.6899999999999999</v>
      </c>
      <c r="V724" t="n">
        <v>0.76</v>
      </c>
      <c r="W724" t="n">
        <v>0.12</v>
      </c>
      <c r="X724" t="n">
        <v>0.11</v>
      </c>
      <c r="Y724" t="n">
        <v>1</v>
      </c>
      <c r="Z724" t="n">
        <v>10</v>
      </c>
    </row>
    <row r="725">
      <c r="A725" t="n">
        <v>54</v>
      </c>
      <c r="B725" t="n">
        <v>110</v>
      </c>
      <c r="C725" t="inlineStr">
        <is>
          <t xml:space="preserve">CONCLUIDO	</t>
        </is>
      </c>
      <c r="D725" t="n">
        <v>9.1769</v>
      </c>
      <c r="E725" t="n">
        <v>10.9</v>
      </c>
      <c r="F725" t="n">
        <v>7.99</v>
      </c>
      <c r="G725" t="n">
        <v>68.47</v>
      </c>
      <c r="H725" t="n">
        <v>1.09</v>
      </c>
      <c r="I725" t="n">
        <v>7</v>
      </c>
      <c r="J725" t="n">
        <v>235.94</v>
      </c>
      <c r="K725" t="n">
        <v>56.13</v>
      </c>
      <c r="L725" t="n">
        <v>14.5</v>
      </c>
      <c r="M725" t="n">
        <v>5</v>
      </c>
      <c r="N725" t="n">
        <v>55.32</v>
      </c>
      <c r="O725" t="n">
        <v>29333.84</v>
      </c>
      <c r="P725" t="n">
        <v>111.74</v>
      </c>
      <c r="Q725" t="n">
        <v>198.05</v>
      </c>
      <c r="R725" t="n">
        <v>31.52</v>
      </c>
      <c r="S725" t="n">
        <v>21.27</v>
      </c>
      <c r="T725" t="n">
        <v>2415.31</v>
      </c>
      <c r="U725" t="n">
        <v>0.67</v>
      </c>
      <c r="V725" t="n">
        <v>0.76</v>
      </c>
      <c r="W725" t="n">
        <v>0.12</v>
      </c>
      <c r="X725" t="n">
        <v>0.14</v>
      </c>
      <c r="Y725" t="n">
        <v>1</v>
      </c>
      <c r="Z725" t="n">
        <v>10</v>
      </c>
    </row>
    <row r="726">
      <c r="A726" t="n">
        <v>55</v>
      </c>
      <c r="B726" t="n">
        <v>110</v>
      </c>
      <c r="C726" t="inlineStr">
        <is>
          <t xml:space="preserve">CONCLUIDO	</t>
        </is>
      </c>
      <c r="D726" t="n">
        <v>9.187900000000001</v>
      </c>
      <c r="E726" t="n">
        <v>10.88</v>
      </c>
      <c r="F726" t="n">
        <v>7.98</v>
      </c>
      <c r="G726" t="n">
        <v>68.36</v>
      </c>
      <c r="H726" t="n">
        <v>1.11</v>
      </c>
      <c r="I726" t="n">
        <v>7</v>
      </c>
      <c r="J726" t="n">
        <v>236.37</v>
      </c>
      <c r="K726" t="n">
        <v>56.13</v>
      </c>
      <c r="L726" t="n">
        <v>14.75</v>
      </c>
      <c r="M726" t="n">
        <v>5</v>
      </c>
      <c r="N726" t="n">
        <v>55.5</v>
      </c>
      <c r="O726" t="n">
        <v>29387.05</v>
      </c>
      <c r="P726" t="n">
        <v>111.28</v>
      </c>
      <c r="Q726" t="n">
        <v>198.05</v>
      </c>
      <c r="R726" t="n">
        <v>31.14</v>
      </c>
      <c r="S726" t="n">
        <v>21.27</v>
      </c>
      <c r="T726" t="n">
        <v>2224.14</v>
      </c>
      <c r="U726" t="n">
        <v>0.68</v>
      </c>
      <c r="V726" t="n">
        <v>0.76</v>
      </c>
      <c r="W726" t="n">
        <v>0.12</v>
      </c>
      <c r="X726" t="n">
        <v>0.12</v>
      </c>
      <c r="Y726" t="n">
        <v>1</v>
      </c>
      <c r="Z726" t="n">
        <v>10</v>
      </c>
    </row>
    <row r="727">
      <c r="A727" t="n">
        <v>56</v>
      </c>
      <c r="B727" t="n">
        <v>110</v>
      </c>
      <c r="C727" t="inlineStr">
        <is>
          <t xml:space="preserve">CONCLUIDO	</t>
        </is>
      </c>
      <c r="D727" t="n">
        <v>9.183</v>
      </c>
      <c r="E727" t="n">
        <v>10.89</v>
      </c>
      <c r="F727" t="n">
        <v>7.98</v>
      </c>
      <c r="G727" t="n">
        <v>68.41</v>
      </c>
      <c r="H727" t="n">
        <v>1.13</v>
      </c>
      <c r="I727" t="n">
        <v>7</v>
      </c>
      <c r="J727" t="n">
        <v>236.81</v>
      </c>
      <c r="K727" t="n">
        <v>56.13</v>
      </c>
      <c r="L727" t="n">
        <v>15</v>
      </c>
      <c r="M727" t="n">
        <v>5</v>
      </c>
      <c r="N727" t="n">
        <v>55.68</v>
      </c>
      <c r="O727" t="n">
        <v>29440.33</v>
      </c>
      <c r="P727" t="n">
        <v>111.17</v>
      </c>
      <c r="Q727" t="n">
        <v>198.05</v>
      </c>
      <c r="R727" t="n">
        <v>31.26</v>
      </c>
      <c r="S727" t="n">
        <v>21.27</v>
      </c>
      <c r="T727" t="n">
        <v>2284.17</v>
      </c>
      <c r="U727" t="n">
        <v>0.68</v>
      </c>
      <c r="V727" t="n">
        <v>0.76</v>
      </c>
      <c r="W727" t="n">
        <v>0.12</v>
      </c>
      <c r="X727" t="n">
        <v>0.13</v>
      </c>
      <c r="Y727" t="n">
        <v>1</v>
      </c>
      <c r="Z727" t="n">
        <v>10</v>
      </c>
    </row>
    <row r="728">
      <c r="A728" t="n">
        <v>57</v>
      </c>
      <c r="B728" t="n">
        <v>110</v>
      </c>
      <c r="C728" t="inlineStr">
        <is>
          <t xml:space="preserve">CONCLUIDO	</t>
        </is>
      </c>
      <c r="D728" t="n">
        <v>9.181100000000001</v>
      </c>
      <c r="E728" t="n">
        <v>10.89</v>
      </c>
      <c r="F728" t="n">
        <v>7.98</v>
      </c>
      <c r="G728" t="n">
        <v>68.43000000000001</v>
      </c>
      <c r="H728" t="n">
        <v>1.14</v>
      </c>
      <c r="I728" t="n">
        <v>7</v>
      </c>
      <c r="J728" t="n">
        <v>237.24</v>
      </c>
      <c r="K728" t="n">
        <v>56.13</v>
      </c>
      <c r="L728" t="n">
        <v>15.25</v>
      </c>
      <c r="M728" t="n">
        <v>5</v>
      </c>
      <c r="N728" t="n">
        <v>55.86</v>
      </c>
      <c r="O728" t="n">
        <v>29493.67</v>
      </c>
      <c r="P728" t="n">
        <v>111.06</v>
      </c>
      <c r="Q728" t="n">
        <v>198.05</v>
      </c>
      <c r="R728" t="n">
        <v>31.39</v>
      </c>
      <c r="S728" t="n">
        <v>21.27</v>
      </c>
      <c r="T728" t="n">
        <v>2345.99</v>
      </c>
      <c r="U728" t="n">
        <v>0.68</v>
      </c>
      <c r="V728" t="n">
        <v>0.76</v>
      </c>
      <c r="W728" t="n">
        <v>0.12</v>
      </c>
      <c r="X728" t="n">
        <v>0.13</v>
      </c>
      <c r="Y728" t="n">
        <v>1</v>
      </c>
      <c r="Z728" t="n">
        <v>10</v>
      </c>
    </row>
    <row r="729">
      <c r="A729" t="n">
        <v>58</v>
      </c>
      <c r="B729" t="n">
        <v>110</v>
      </c>
      <c r="C729" t="inlineStr">
        <is>
          <t xml:space="preserve">CONCLUIDO	</t>
        </is>
      </c>
      <c r="D729" t="n">
        <v>9.1846</v>
      </c>
      <c r="E729" t="n">
        <v>10.89</v>
      </c>
      <c r="F729" t="n">
        <v>7.98</v>
      </c>
      <c r="G729" t="n">
        <v>68.40000000000001</v>
      </c>
      <c r="H729" t="n">
        <v>1.16</v>
      </c>
      <c r="I729" t="n">
        <v>7</v>
      </c>
      <c r="J729" t="n">
        <v>237.67</v>
      </c>
      <c r="K729" t="n">
        <v>56.13</v>
      </c>
      <c r="L729" t="n">
        <v>15.5</v>
      </c>
      <c r="M729" t="n">
        <v>5</v>
      </c>
      <c r="N729" t="n">
        <v>56.05</v>
      </c>
      <c r="O729" t="n">
        <v>29547.07</v>
      </c>
      <c r="P729" t="n">
        <v>110.83</v>
      </c>
      <c r="Q729" t="n">
        <v>198.05</v>
      </c>
      <c r="R729" t="n">
        <v>31.18</v>
      </c>
      <c r="S729" t="n">
        <v>21.27</v>
      </c>
      <c r="T729" t="n">
        <v>2241.07</v>
      </c>
      <c r="U729" t="n">
        <v>0.68</v>
      </c>
      <c r="V729" t="n">
        <v>0.76</v>
      </c>
      <c r="W729" t="n">
        <v>0.12</v>
      </c>
      <c r="X729" t="n">
        <v>0.13</v>
      </c>
      <c r="Y729" t="n">
        <v>1</v>
      </c>
      <c r="Z729" t="n">
        <v>10</v>
      </c>
    </row>
    <row r="730">
      <c r="A730" t="n">
        <v>59</v>
      </c>
      <c r="B730" t="n">
        <v>110</v>
      </c>
      <c r="C730" t="inlineStr">
        <is>
          <t xml:space="preserve">CONCLUIDO	</t>
        </is>
      </c>
      <c r="D730" t="n">
        <v>9.2438</v>
      </c>
      <c r="E730" t="n">
        <v>10.82</v>
      </c>
      <c r="F730" t="n">
        <v>7.95</v>
      </c>
      <c r="G730" t="n">
        <v>79.52</v>
      </c>
      <c r="H730" t="n">
        <v>1.18</v>
      </c>
      <c r="I730" t="n">
        <v>6</v>
      </c>
      <c r="J730" t="n">
        <v>238.11</v>
      </c>
      <c r="K730" t="n">
        <v>56.13</v>
      </c>
      <c r="L730" t="n">
        <v>15.75</v>
      </c>
      <c r="M730" t="n">
        <v>4</v>
      </c>
      <c r="N730" t="n">
        <v>56.23</v>
      </c>
      <c r="O730" t="n">
        <v>29600.54</v>
      </c>
      <c r="P730" t="n">
        <v>110.01</v>
      </c>
      <c r="Q730" t="n">
        <v>198.05</v>
      </c>
      <c r="R730" t="n">
        <v>30.32</v>
      </c>
      <c r="S730" t="n">
        <v>21.27</v>
      </c>
      <c r="T730" t="n">
        <v>1817.37</v>
      </c>
      <c r="U730" t="n">
        <v>0.7</v>
      </c>
      <c r="V730" t="n">
        <v>0.76</v>
      </c>
      <c r="W730" t="n">
        <v>0.12</v>
      </c>
      <c r="X730" t="n">
        <v>0.1</v>
      </c>
      <c r="Y730" t="n">
        <v>1</v>
      </c>
      <c r="Z730" t="n">
        <v>10</v>
      </c>
    </row>
    <row r="731">
      <c r="A731" t="n">
        <v>60</v>
      </c>
      <c r="B731" t="n">
        <v>110</v>
      </c>
      <c r="C731" t="inlineStr">
        <is>
          <t xml:space="preserve">CONCLUIDO	</t>
        </is>
      </c>
      <c r="D731" t="n">
        <v>9.2469</v>
      </c>
      <c r="E731" t="n">
        <v>10.81</v>
      </c>
      <c r="F731" t="n">
        <v>7.95</v>
      </c>
      <c r="G731" t="n">
        <v>79.48</v>
      </c>
      <c r="H731" t="n">
        <v>1.19</v>
      </c>
      <c r="I731" t="n">
        <v>6</v>
      </c>
      <c r="J731" t="n">
        <v>238.54</v>
      </c>
      <c r="K731" t="n">
        <v>56.13</v>
      </c>
      <c r="L731" t="n">
        <v>16</v>
      </c>
      <c r="M731" t="n">
        <v>4</v>
      </c>
      <c r="N731" t="n">
        <v>56.41</v>
      </c>
      <c r="O731" t="n">
        <v>29654.08</v>
      </c>
      <c r="P731" t="n">
        <v>109.87</v>
      </c>
      <c r="Q731" t="n">
        <v>198.05</v>
      </c>
      <c r="R731" t="n">
        <v>30.15</v>
      </c>
      <c r="S731" t="n">
        <v>21.27</v>
      </c>
      <c r="T731" t="n">
        <v>1734.02</v>
      </c>
      <c r="U731" t="n">
        <v>0.71</v>
      </c>
      <c r="V731" t="n">
        <v>0.76</v>
      </c>
      <c r="W731" t="n">
        <v>0.12</v>
      </c>
      <c r="X731" t="n">
        <v>0.1</v>
      </c>
      <c r="Y731" t="n">
        <v>1</v>
      </c>
      <c r="Z731" t="n">
        <v>10</v>
      </c>
    </row>
    <row r="732">
      <c r="A732" t="n">
        <v>61</v>
      </c>
      <c r="B732" t="n">
        <v>110</v>
      </c>
      <c r="C732" t="inlineStr">
        <is>
          <t xml:space="preserve">CONCLUIDO	</t>
        </is>
      </c>
      <c r="D732" t="n">
        <v>9.263999999999999</v>
      </c>
      <c r="E732" t="n">
        <v>10.79</v>
      </c>
      <c r="F732" t="n">
        <v>7.93</v>
      </c>
      <c r="G732" t="n">
        <v>79.28</v>
      </c>
      <c r="H732" t="n">
        <v>1.21</v>
      </c>
      <c r="I732" t="n">
        <v>6</v>
      </c>
      <c r="J732" t="n">
        <v>238.97</v>
      </c>
      <c r="K732" t="n">
        <v>56.13</v>
      </c>
      <c r="L732" t="n">
        <v>16.25</v>
      </c>
      <c r="M732" t="n">
        <v>4</v>
      </c>
      <c r="N732" t="n">
        <v>56.6</v>
      </c>
      <c r="O732" t="n">
        <v>29707.68</v>
      </c>
      <c r="P732" t="n">
        <v>109.74</v>
      </c>
      <c r="Q732" t="n">
        <v>198.05</v>
      </c>
      <c r="R732" t="n">
        <v>29.55</v>
      </c>
      <c r="S732" t="n">
        <v>21.27</v>
      </c>
      <c r="T732" t="n">
        <v>1433.79</v>
      </c>
      <c r="U732" t="n">
        <v>0.72</v>
      </c>
      <c r="V732" t="n">
        <v>0.77</v>
      </c>
      <c r="W732" t="n">
        <v>0.12</v>
      </c>
      <c r="X732" t="n">
        <v>0.08</v>
      </c>
      <c r="Y732" t="n">
        <v>1</v>
      </c>
      <c r="Z732" t="n">
        <v>10</v>
      </c>
    </row>
    <row r="733">
      <c r="A733" t="n">
        <v>62</v>
      </c>
      <c r="B733" t="n">
        <v>110</v>
      </c>
      <c r="C733" t="inlineStr">
        <is>
          <t xml:space="preserve">CONCLUIDO	</t>
        </is>
      </c>
      <c r="D733" t="n">
        <v>9.2462</v>
      </c>
      <c r="E733" t="n">
        <v>10.82</v>
      </c>
      <c r="F733" t="n">
        <v>7.95</v>
      </c>
      <c r="G733" t="n">
        <v>79.48999999999999</v>
      </c>
      <c r="H733" t="n">
        <v>1.23</v>
      </c>
      <c r="I733" t="n">
        <v>6</v>
      </c>
      <c r="J733" t="n">
        <v>239.41</v>
      </c>
      <c r="K733" t="n">
        <v>56.13</v>
      </c>
      <c r="L733" t="n">
        <v>16.5</v>
      </c>
      <c r="M733" t="n">
        <v>4</v>
      </c>
      <c r="N733" t="n">
        <v>56.78</v>
      </c>
      <c r="O733" t="n">
        <v>29761.35</v>
      </c>
      <c r="P733" t="n">
        <v>110.09</v>
      </c>
      <c r="Q733" t="n">
        <v>198.05</v>
      </c>
      <c r="R733" t="n">
        <v>30.31</v>
      </c>
      <c r="S733" t="n">
        <v>21.27</v>
      </c>
      <c r="T733" t="n">
        <v>1812.86</v>
      </c>
      <c r="U733" t="n">
        <v>0.7</v>
      </c>
      <c r="V733" t="n">
        <v>0.76</v>
      </c>
      <c r="W733" t="n">
        <v>0.12</v>
      </c>
      <c r="X733" t="n">
        <v>0.1</v>
      </c>
      <c r="Y733" t="n">
        <v>1</v>
      </c>
      <c r="Z733" t="n">
        <v>10</v>
      </c>
    </row>
    <row r="734">
      <c r="A734" t="n">
        <v>63</v>
      </c>
      <c r="B734" t="n">
        <v>110</v>
      </c>
      <c r="C734" t="inlineStr">
        <is>
          <t xml:space="preserve">CONCLUIDO	</t>
        </is>
      </c>
      <c r="D734" t="n">
        <v>9.239800000000001</v>
      </c>
      <c r="E734" t="n">
        <v>10.82</v>
      </c>
      <c r="F734" t="n">
        <v>7.96</v>
      </c>
      <c r="G734" t="n">
        <v>79.56999999999999</v>
      </c>
      <c r="H734" t="n">
        <v>1.24</v>
      </c>
      <c r="I734" t="n">
        <v>6</v>
      </c>
      <c r="J734" t="n">
        <v>239.85</v>
      </c>
      <c r="K734" t="n">
        <v>56.13</v>
      </c>
      <c r="L734" t="n">
        <v>16.75</v>
      </c>
      <c r="M734" t="n">
        <v>4</v>
      </c>
      <c r="N734" t="n">
        <v>56.97</v>
      </c>
      <c r="O734" t="n">
        <v>29815.09</v>
      </c>
      <c r="P734" t="n">
        <v>110.2</v>
      </c>
      <c r="Q734" t="n">
        <v>198.05</v>
      </c>
      <c r="R734" t="n">
        <v>30.56</v>
      </c>
      <c r="S734" t="n">
        <v>21.27</v>
      </c>
      <c r="T734" t="n">
        <v>1935.77</v>
      </c>
      <c r="U734" t="n">
        <v>0.7</v>
      </c>
      <c r="V734" t="n">
        <v>0.76</v>
      </c>
      <c r="W734" t="n">
        <v>0.12</v>
      </c>
      <c r="X734" t="n">
        <v>0.1</v>
      </c>
      <c r="Y734" t="n">
        <v>1</v>
      </c>
      <c r="Z734" t="n">
        <v>10</v>
      </c>
    </row>
    <row r="735">
      <c r="A735" t="n">
        <v>64</v>
      </c>
      <c r="B735" t="n">
        <v>110</v>
      </c>
      <c r="C735" t="inlineStr">
        <is>
          <t xml:space="preserve">CONCLUIDO	</t>
        </is>
      </c>
      <c r="D735" t="n">
        <v>9.2431</v>
      </c>
      <c r="E735" t="n">
        <v>10.82</v>
      </c>
      <c r="F735" t="n">
        <v>7.95</v>
      </c>
      <c r="G735" t="n">
        <v>79.53</v>
      </c>
      <c r="H735" t="n">
        <v>1.26</v>
      </c>
      <c r="I735" t="n">
        <v>6</v>
      </c>
      <c r="J735" t="n">
        <v>240.28</v>
      </c>
      <c r="K735" t="n">
        <v>56.13</v>
      </c>
      <c r="L735" t="n">
        <v>17</v>
      </c>
      <c r="M735" t="n">
        <v>4</v>
      </c>
      <c r="N735" t="n">
        <v>57.16</v>
      </c>
      <c r="O735" t="n">
        <v>29869.01</v>
      </c>
      <c r="P735" t="n">
        <v>110.16</v>
      </c>
      <c r="Q735" t="n">
        <v>198.05</v>
      </c>
      <c r="R735" t="n">
        <v>30.41</v>
      </c>
      <c r="S735" t="n">
        <v>21.27</v>
      </c>
      <c r="T735" t="n">
        <v>1862.48</v>
      </c>
      <c r="U735" t="n">
        <v>0.7</v>
      </c>
      <c r="V735" t="n">
        <v>0.76</v>
      </c>
      <c r="W735" t="n">
        <v>0.12</v>
      </c>
      <c r="X735" t="n">
        <v>0.1</v>
      </c>
      <c r="Y735" t="n">
        <v>1</v>
      </c>
      <c r="Z735" t="n">
        <v>10</v>
      </c>
    </row>
    <row r="736">
      <c r="A736" t="n">
        <v>65</v>
      </c>
      <c r="B736" t="n">
        <v>110</v>
      </c>
      <c r="C736" t="inlineStr">
        <is>
          <t xml:space="preserve">CONCLUIDO	</t>
        </is>
      </c>
      <c r="D736" t="n">
        <v>9.235300000000001</v>
      </c>
      <c r="E736" t="n">
        <v>10.83</v>
      </c>
      <c r="F736" t="n">
        <v>7.96</v>
      </c>
      <c r="G736" t="n">
        <v>79.62</v>
      </c>
      <c r="H736" t="n">
        <v>1.27</v>
      </c>
      <c r="I736" t="n">
        <v>6</v>
      </c>
      <c r="J736" t="n">
        <v>240.72</v>
      </c>
      <c r="K736" t="n">
        <v>56.13</v>
      </c>
      <c r="L736" t="n">
        <v>17.25</v>
      </c>
      <c r="M736" t="n">
        <v>4</v>
      </c>
      <c r="N736" t="n">
        <v>57.34</v>
      </c>
      <c r="O736" t="n">
        <v>29922.88</v>
      </c>
      <c r="P736" t="n">
        <v>110.41</v>
      </c>
      <c r="Q736" t="n">
        <v>198.05</v>
      </c>
      <c r="R736" t="n">
        <v>30.7</v>
      </c>
      <c r="S736" t="n">
        <v>21.27</v>
      </c>
      <c r="T736" t="n">
        <v>2010.1</v>
      </c>
      <c r="U736" t="n">
        <v>0.6899999999999999</v>
      </c>
      <c r="V736" t="n">
        <v>0.76</v>
      </c>
      <c r="W736" t="n">
        <v>0.12</v>
      </c>
      <c r="X736" t="n">
        <v>0.11</v>
      </c>
      <c r="Y736" t="n">
        <v>1</v>
      </c>
      <c r="Z736" t="n">
        <v>10</v>
      </c>
    </row>
    <row r="737">
      <c r="A737" t="n">
        <v>66</v>
      </c>
      <c r="B737" t="n">
        <v>110</v>
      </c>
      <c r="C737" t="inlineStr">
        <is>
          <t xml:space="preserve">CONCLUIDO	</t>
        </is>
      </c>
      <c r="D737" t="n">
        <v>9.2431</v>
      </c>
      <c r="E737" t="n">
        <v>10.82</v>
      </c>
      <c r="F737" t="n">
        <v>7.95</v>
      </c>
      <c r="G737" t="n">
        <v>79.53</v>
      </c>
      <c r="H737" t="n">
        <v>1.29</v>
      </c>
      <c r="I737" t="n">
        <v>6</v>
      </c>
      <c r="J737" t="n">
        <v>241.16</v>
      </c>
      <c r="K737" t="n">
        <v>56.13</v>
      </c>
      <c r="L737" t="n">
        <v>17.5</v>
      </c>
      <c r="M737" t="n">
        <v>4</v>
      </c>
      <c r="N737" t="n">
        <v>57.53</v>
      </c>
      <c r="O737" t="n">
        <v>29976.82</v>
      </c>
      <c r="P737" t="n">
        <v>110.15</v>
      </c>
      <c r="Q737" t="n">
        <v>198.05</v>
      </c>
      <c r="R737" t="n">
        <v>30.37</v>
      </c>
      <c r="S737" t="n">
        <v>21.27</v>
      </c>
      <c r="T737" t="n">
        <v>1843.56</v>
      </c>
      <c r="U737" t="n">
        <v>0.7</v>
      </c>
      <c r="V737" t="n">
        <v>0.76</v>
      </c>
      <c r="W737" t="n">
        <v>0.12</v>
      </c>
      <c r="X737" t="n">
        <v>0.1</v>
      </c>
      <c r="Y737" t="n">
        <v>1</v>
      </c>
      <c r="Z737" t="n">
        <v>10</v>
      </c>
    </row>
    <row r="738">
      <c r="A738" t="n">
        <v>67</v>
      </c>
      <c r="B738" t="n">
        <v>110</v>
      </c>
      <c r="C738" t="inlineStr">
        <is>
          <t xml:space="preserve">CONCLUIDO	</t>
        </is>
      </c>
      <c r="D738" t="n">
        <v>9.238300000000001</v>
      </c>
      <c r="E738" t="n">
        <v>10.82</v>
      </c>
      <c r="F738" t="n">
        <v>7.96</v>
      </c>
      <c r="G738" t="n">
        <v>79.58</v>
      </c>
      <c r="H738" t="n">
        <v>1.31</v>
      </c>
      <c r="I738" t="n">
        <v>6</v>
      </c>
      <c r="J738" t="n">
        <v>241.59</v>
      </c>
      <c r="K738" t="n">
        <v>56.13</v>
      </c>
      <c r="L738" t="n">
        <v>17.75</v>
      </c>
      <c r="M738" t="n">
        <v>4</v>
      </c>
      <c r="N738" t="n">
        <v>57.72</v>
      </c>
      <c r="O738" t="n">
        <v>30030.83</v>
      </c>
      <c r="P738" t="n">
        <v>110.02</v>
      </c>
      <c r="Q738" t="n">
        <v>198.05</v>
      </c>
      <c r="R738" t="n">
        <v>30.59</v>
      </c>
      <c r="S738" t="n">
        <v>21.27</v>
      </c>
      <c r="T738" t="n">
        <v>1952.08</v>
      </c>
      <c r="U738" t="n">
        <v>0.7</v>
      </c>
      <c r="V738" t="n">
        <v>0.76</v>
      </c>
      <c r="W738" t="n">
        <v>0.12</v>
      </c>
      <c r="X738" t="n">
        <v>0.11</v>
      </c>
      <c r="Y738" t="n">
        <v>1</v>
      </c>
      <c r="Z738" t="n">
        <v>10</v>
      </c>
    </row>
    <row r="739">
      <c r="A739" t="n">
        <v>68</v>
      </c>
      <c r="B739" t="n">
        <v>110</v>
      </c>
      <c r="C739" t="inlineStr">
        <is>
          <t xml:space="preserve">CONCLUIDO	</t>
        </is>
      </c>
      <c r="D739" t="n">
        <v>9.239800000000001</v>
      </c>
      <c r="E739" t="n">
        <v>10.82</v>
      </c>
      <c r="F739" t="n">
        <v>7.96</v>
      </c>
      <c r="G739" t="n">
        <v>79.56999999999999</v>
      </c>
      <c r="H739" t="n">
        <v>1.32</v>
      </c>
      <c r="I739" t="n">
        <v>6</v>
      </c>
      <c r="J739" t="n">
        <v>242.03</v>
      </c>
      <c r="K739" t="n">
        <v>56.13</v>
      </c>
      <c r="L739" t="n">
        <v>18</v>
      </c>
      <c r="M739" t="n">
        <v>4</v>
      </c>
      <c r="N739" t="n">
        <v>57.91</v>
      </c>
      <c r="O739" t="n">
        <v>30084.9</v>
      </c>
      <c r="P739" t="n">
        <v>109.83</v>
      </c>
      <c r="Q739" t="n">
        <v>198.05</v>
      </c>
      <c r="R739" t="n">
        <v>30.52</v>
      </c>
      <c r="S739" t="n">
        <v>21.27</v>
      </c>
      <c r="T739" t="n">
        <v>1918.56</v>
      </c>
      <c r="U739" t="n">
        <v>0.7</v>
      </c>
      <c r="V739" t="n">
        <v>0.76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69</v>
      </c>
      <c r="B740" t="n">
        <v>110</v>
      </c>
      <c r="C740" t="inlineStr">
        <is>
          <t xml:space="preserve">CONCLUIDO	</t>
        </is>
      </c>
      <c r="D740" t="n">
        <v>9.248799999999999</v>
      </c>
      <c r="E740" t="n">
        <v>10.81</v>
      </c>
      <c r="F740" t="n">
        <v>7.95</v>
      </c>
      <c r="G740" t="n">
        <v>79.45999999999999</v>
      </c>
      <c r="H740" t="n">
        <v>1.34</v>
      </c>
      <c r="I740" t="n">
        <v>6</v>
      </c>
      <c r="J740" t="n">
        <v>242.47</v>
      </c>
      <c r="K740" t="n">
        <v>56.13</v>
      </c>
      <c r="L740" t="n">
        <v>18.25</v>
      </c>
      <c r="M740" t="n">
        <v>4</v>
      </c>
      <c r="N740" t="n">
        <v>58.1</v>
      </c>
      <c r="O740" t="n">
        <v>30139.04</v>
      </c>
      <c r="P740" t="n">
        <v>109.53</v>
      </c>
      <c r="Q740" t="n">
        <v>198.05</v>
      </c>
      <c r="R740" t="n">
        <v>30.05</v>
      </c>
      <c r="S740" t="n">
        <v>21.27</v>
      </c>
      <c r="T740" t="n">
        <v>1683.3</v>
      </c>
      <c r="U740" t="n">
        <v>0.71</v>
      </c>
      <c r="V740" t="n">
        <v>0.76</v>
      </c>
      <c r="W740" t="n">
        <v>0.12</v>
      </c>
      <c r="X740" t="n">
        <v>0.09</v>
      </c>
      <c r="Y740" t="n">
        <v>1</v>
      </c>
      <c r="Z740" t="n">
        <v>10</v>
      </c>
    </row>
    <row r="741">
      <c r="A741" t="n">
        <v>70</v>
      </c>
      <c r="B741" t="n">
        <v>110</v>
      </c>
      <c r="C741" t="inlineStr">
        <is>
          <t xml:space="preserve">CONCLUIDO	</t>
        </is>
      </c>
      <c r="D741" t="n">
        <v>9.2559</v>
      </c>
      <c r="E741" t="n">
        <v>10.8</v>
      </c>
      <c r="F741" t="n">
        <v>7.94</v>
      </c>
      <c r="G741" t="n">
        <v>79.38</v>
      </c>
      <c r="H741" t="n">
        <v>1.35</v>
      </c>
      <c r="I741" t="n">
        <v>6</v>
      </c>
      <c r="J741" t="n">
        <v>242.91</v>
      </c>
      <c r="K741" t="n">
        <v>56.13</v>
      </c>
      <c r="L741" t="n">
        <v>18.5</v>
      </c>
      <c r="M741" t="n">
        <v>4</v>
      </c>
      <c r="N741" t="n">
        <v>58.28</v>
      </c>
      <c r="O741" t="n">
        <v>30193.25</v>
      </c>
      <c r="P741" t="n">
        <v>109.09</v>
      </c>
      <c r="Q741" t="n">
        <v>198.05</v>
      </c>
      <c r="R741" t="n">
        <v>29.91</v>
      </c>
      <c r="S741" t="n">
        <v>21.27</v>
      </c>
      <c r="T741" t="n">
        <v>1612.05</v>
      </c>
      <c r="U741" t="n">
        <v>0.71</v>
      </c>
      <c r="V741" t="n">
        <v>0.77</v>
      </c>
      <c r="W741" t="n">
        <v>0.12</v>
      </c>
      <c r="X741" t="n">
        <v>0.08</v>
      </c>
      <c r="Y741" t="n">
        <v>1</v>
      </c>
      <c r="Z741" t="n">
        <v>10</v>
      </c>
    </row>
    <row r="742">
      <c r="A742" t="n">
        <v>71</v>
      </c>
      <c r="B742" t="n">
        <v>110</v>
      </c>
      <c r="C742" t="inlineStr">
        <is>
          <t xml:space="preserve">CONCLUIDO	</t>
        </is>
      </c>
      <c r="D742" t="n">
        <v>9.2357</v>
      </c>
      <c r="E742" t="n">
        <v>10.83</v>
      </c>
      <c r="F742" t="n">
        <v>7.96</v>
      </c>
      <c r="G742" t="n">
        <v>79.61</v>
      </c>
      <c r="H742" t="n">
        <v>1.37</v>
      </c>
      <c r="I742" t="n">
        <v>6</v>
      </c>
      <c r="J742" t="n">
        <v>243.35</v>
      </c>
      <c r="K742" t="n">
        <v>56.13</v>
      </c>
      <c r="L742" t="n">
        <v>18.75</v>
      </c>
      <c r="M742" t="n">
        <v>4</v>
      </c>
      <c r="N742" t="n">
        <v>58.47</v>
      </c>
      <c r="O742" t="n">
        <v>30247.53</v>
      </c>
      <c r="P742" t="n">
        <v>109.3</v>
      </c>
      <c r="Q742" t="n">
        <v>198.05</v>
      </c>
      <c r="R742" t="n">
        <v>30.73</v>
      </c>
      <c r="S742" t="n">
        <v>21.27</v>
      </c>
      <c r="T742" t="n">
        <v>2025.18</v>
      </c>
      <c r="U742" t="n">
        <v>0.6899999999999999</v>
      </c>
      <c r="V742" t="n">
        <v>0.76</v>
      </c>
      <c r="W742" t="n">
        <v>0.12</v>
      </c>
      <c r="X742" t="n">
        <v>0.11</v>
      </c>
      <c r="Y742" t="n">
        <v>1</v>
      </c>
      <c r="Z742" t="n">
        <v>10</v>
      </c>
    </row>
    <row r="743">
      <c r="A743" t="n">
        <v>72</v>
      </c>
      <c r="B743" t="n">
        <v>110</v>
      </c>
      <c r="C743" t="inlineStr">
        <is>
          <t xml:space="preserve">CONCLUIDO	</t>
        </is>
      </c>
      <c r="D743" t="n">
        <v>9.2355</v>
      </c>
      <c r="E743" t="n">
        <v>10.83</v>
      </c>
      <c r="F743" t="n">
        <v>7.96</v>
      </c>
      <c r="G743" t="n">
        <v>79.62</v>
      </c>
      <c r="H743" t="n">
        <v>1.39</v>
      </c>
      <c r="I743" t="n">
        <v>6</v>
      </c>
      <c r="J743" t="n">
        <v>243.79</v>
      </c>
      <c r="K743" t="n">
        <v>56.13</v>
      </c>
      <c r="L743" t="n">
        <v>19</v>
      </c>
      <c r="M743" t="n">
        <v>4</v>
      </c>
      <c r="N743" t="n">
        <v>58.67</v>
      </c>
      <c r="O743" t="n">
        <v>30301.87</v>
      </c>
      <c r="P743" t="n">
        <v>109.09</v>
      </c>
      <c r="Q743" t="n">
        <v>198.05</v>
      </c>
      <c r="R743" t="n">
        <v>30.69</v>
      </c>
      <c r="S743" t="n">
        <v>21.27</v>
      </c>
      <c r="T743" t="n">
        <v>2004.46</v>
      </c>
      <c r="U743" t="n">
        <v>0.6899999999999999</v>
      </c>
      <c r="V743" t="n">
        <v>0.76</v>
      </c>
      <c r="W743" t="n">
        <v>0.12</v>
      </c>
      <c r="X743" t="n">
        <v>0.11</v>
      </c>
      <c r="Y743" t="n">
        <v>1</v>
      </c>
      <c r="Z743" t="n">
        <v>10</v>
      </c>
    </row>
    <row r="744">
      <c r="A744" t="n">
        <v>73</v>
      </c>
      <c r="B744" t="n">
        <v>110</v>
      </c>
      <c r="C744" t="inlineStr">
        <is>
          <t xml:space="preserve">CONCLUIDO	</t>
        </is>
      </c>
      <c r="D744" t="n">
        <v>9.234999999999999</v>
      </c>
      <c r="E744" t="n">
        <v>10.83</v>
      </c>
      <c r="F744" t="n">
        <v>7.96</v>
      </c>
      <c r="G744" t="n">
        <v>79.62</v>
      </c>
      <c r="H744" t="n">
        <v>1.4</v>
      </c>
      <c r="I744" t="n">
        <v>6</v>
      </c>
      <c r="J744" t="n">
        <v>244.23</v>
      </c>
      <c r="K744" t="n">
        <v>56.13</v>
      </c>
      <c r="L744" t="n">
        <v>19.25</v>
      </c>
      <c r="M744" t="n">
        <v>4</v>
      </c>
      <c r="N744" t="n">
        <v>58.86</v>
      </c>
      <c r="O744" t="n">
        <v>30356.29</v>
      </c>
      <c r="P744" t="n">
        <v>108.73</v>
      </c>
      <c r="Q744" t="n">
        <v>198.06</v>
      </c>
      <c r="R744" t="n">
        <v>30.76</v>
      </c>
      <c r="S744" t="n">
        <v>21.27</v>
      </c>
      <c r="T744" t="n">
        <v>2036.39</v>
      </c>
      <c r="U744" t="n">
        <v>0.6899999999999999</v>
      </c>
      <c r="V744" t="n">
        <v>0.76</v>
      </c>
      <c r="W744" t="n">
        <v>0.12</v>
      </c>
      <c r="X744" t="n">
        <v>0.11</v>
      </c>
      <c r="Y744" t="n">
        <v>1</v>
      </c>
      <c r="Z744" t="n">
        <v>10</v>
      </c>
    </row>
    <row r="745">
      <c r="A745" t="n">
        <v>74</v>
      </c>
      <c r="B745" t="n">
        <v>110</v>
      </c>
      <c r="C745" t="inlineStr">
        <is>
          <t xml:space="preserve">CONCLUIDO	</t>
        </is>
      </c>
      <c r="D745" t="n">
        <v>9.2896</v>
      </c>
      <c r="E745" t="n">
        <v>10.76</v>
      </c>
      <c r="F745" t="n">
        <v>7.94</v>
      </c>
      <c r="G745" t="n">
        <v>95.29000000000001</v>
      </c>
      <c r="H745" t="n">
        <v>1.42</v>
      </c>
      <c r="I745" t="n">
        <v>5</v>
      </c>
      <c r="J745" t="n">
        <v>244.68</v>
      </c>
      <c r="K745" t="n">
        <v>56.13</v>
      </c>
      <c r="L745" t="n">
        <v>19.5</v>
      </c>
      <c r="M745" t="n">
        <v>3</v>
      </c>
      <c r="N745" t="n">
        <v>59.05</v>
      </c>
      <c r="O745" t="n">
        <v>30410.77</v>
      </c>
      <c r="P745" t="n">
        <v>108.18</v>
      </c>
      <c r="Q745" t="n">
        <v>198.05</v>
      </c>
      <c r="R745" t="n">
        <v>30.02</v>
      </c>
      <c r="S745" t="n">
        <v>21.27</v>
      </c>
      <c r="T745" t="n">
        <v>1673.24</v>
      </c>
      <c r="U745" t="n">
        <v>0.71</v>
      </c>
      <c r="V745" t="n">
        <v>0.76</v>
      </c>
      <c r="W745" t="n">
        <v>0.12</v>
      </c>
      <c r="X745" t="n">
        <v>0.09</v>
      </c>
      <c r="Y745" t="n">
        <v>1</v>
      </c>
      <c r="Z745" t="n">
        <v>10</v>
      </c>
    </row>
    <row r="746">
      <c r="A746" t="n">
        <v>75</v>
      </c>
      <c r="B746" t="n">
        <v>110</v>
      </c>
      <c r="C746" t="inlineStr">
        <is>
          <t xml:space="preserve">CONCLUIDO	</t>
        </is>
      </c>
      <c r="D746" t="n">
        <v>9.3009</v>
      </c>
      <c r="E746" t="n">
        <v>10.75</v>
      </c>
      <c r="F746" t="n">
        <v>7.93</v>
      </c>
      <c r="G746" t="n">
        <v>95.13</v>
      </c>
      <c r="H746" t="n">
        <v>1.43</v>
      </c>
      <c r="I746" t="n">
        <v>5</v>
      </c>
      <c r="J746" t="n">
        <v>245.12</v>
      </c>
      <c r="K746" t="n">
        <v>56.13</v>
      </c>
      <c r="L746" t="n">
        <v>19.75</v>
      </c>
      <c r="M746" t="n">
        <v>3</v>
      </c>
      <c r="N746" t="n">
        <v>59.24</v>
      </c>
      <c r="O746" t="n">
        <v>30465.32</v>
      </c>
      <c r="P746" t="n">
        <v>107.99</v>
      </c>
      <c r="Q746" t="n">
        <v>198.06</v>
      </c>
      <c r="R746" t="n">
        <v>29.55</v>
      </c>
      <c r="S746" t="n">
        <v>21.27</v>
      </c>
      <c r="T746" t="n">
        <v>1439.77</v>
      </c>
      <c r="U746" t="n">
        <v>0.72</v>
      </c>
      <c r="V746" t="n">
        <v>0.77</v>
      </c>
      <c r="W746" t="n">
        <v>0.12</v>
      </c>
      <c r="X746" t="n">
        <v>0.07000000000000001</v>
      </c>
      <c r="Y746" t="n">
        <v>1</v>
      </c>
      <c r="Z746" t="n">
        <v>10</v>
      </c>
    </row>
    <row r="747">
      <c r="A747" t="n">
        <v>76</v>
      </c>
      <c r="B747" t="n">
        <v>110</v>
      </c>
      <c r="C747" t="inlineStr">
        <is>
          <t xml:space="preserve">CONCLUIDO	</t>
        </is>
      </c>
      <c r="D747" t="n">
        <v>9.297499999999999</v>
      </c>
      <c r="E747" t="n">
        <v>10.76</v>
      </c>
      <c r="F747" t="n">
        <v>7.93</v>
      </c>
      <c r="G747" t="n">
        <v>95.18000000000001</v>
      </c>
      <c r="H747" t="n">
        <v>1.45</v>
      </c>
      <c r="I747" t="n">
        <v>5</v>
      </c>
      <c r="J747" t="n">
        <v>245.56</v>
      </c>
      <c r="K747" t="n">
        <v>56.13</v>
      </c>
      <c r="L747" t="n">
        <v>20</v>
      </c>
      <c r="M747" t="n">
        <v>3</v>
      </c>
      <c r="N747" t="n">
        <v>59.43</v>
      </c>
      <c r="O747" t="n">
        <v>30519.94</v>
      </c>
      <c r="P747" t="n">
        <v>108.29</v>
      </c>
      <c r="Q747" t="n">
        <v>198.06</v>
      </c>
      <c r="R747" t="n">
        <v>29.74</v>
      </c>
      <c r="S747" t="n">
        <v>21.27</v>
      </c>
      <c r="T747" t="n">
        <v>1533.27</v>
      </c>
      <c r="U747" t="n">
        <v>0.72</v>
      </c>
      <c r="V747" t="n">
        <v>0.77</v>
      </c>
      <c r="W747" t="n">
        <v>0.12</v>
      </c>
      <c r="X747" t="n">
        <v>0.08</v>
      </c>
      <c r="Y747" t="n">
        <v>1</v>
      </c>
      <c r="Z747" t="n">
        <v>10</v>
      </c>
    </row>
    <row r="748">
      <c r="A748" t="n">
        <v>77</v>
      </c>
      <c r="B748" t="n">
        <v>110</v>
      </c>
      <c r="C748" t="inlineStr">
        <is>
          <t xml:space="preserve">CONCLUIDO	</t>
        </is>
      </c>
      <c r="D748" t="n">
        <v>9.299899999999999</v>
      </c>
      <c r="E748" t="n">
        <v>10.75</v>
      </c>
      <c r="F748" t="n">
        <v>7.93</v>
      </c>
      <c r="G748" t="n">
        <v>95.15000000000001</v>
      </c>
      <c r="H748" t="n">
        <v>1.46</v>
      </c>
      <c r="I748" t="n">
        <v>5</v>
      </c>
      <c r="J748" t="n">
        <v>246</v>
      </c>
      <c r="K748" t="n">
        <v>56.13</v>
      </c>
      <c r="L748" t="n">
        <v>20.25</v>
      </c>
      <c r="M748" t="n">
        <v>3</v>
      </c>
      <c r="N748" t="n">
        <v>59.63</v>
      </c>
      <c r="O748" t="n">
        <v>30574.64</v>
      </c>
      <c r="P748" t="n">
        <v>108.37</v>
      </c>
      <c r="Q748" t="n">
        <v>198.05</v>
      </c>
      <c r="R748" t="n">
        <v>29.54</v>
      </c>
      <c r="S748" t="n">
        <v>21.27</v>
      </c>
      <c r="T748" t="n">
        <v>1430.89</v>
      </c>
      <c r="U748" t="n">
        <v>0.72</v>
      </c>
      <c r="V748" t="n">
        <v>0.77</v>
      </c>
      <c r="W748" t="n">
        <v>0.12</v>
      </c>
      <c r="X748" t="n">
        <v>0.08</v>
      </c>
      <c r="Y748" t="n">
        <v>1</v>
      </c>
      <c r="Z748" t="n">
        <v>10</v>
      </c>
    </row>
    <row r="749">
      <c r="A749" t="n">
        <v>78</v>
      </c>
      <c r="B749" t="n">
        <v>110</v>
      </c>
      <c r="C749" t="inlineStr">
        <is>
          <t xml:space="preserve">CONCLUIDO	</t>
        </is>
      </c>
      <c r="D749" t="n">
        <v>9.3134</v>
      </c>
      <c r="E749" t="n">
        <v>10.74</v>
      </c>
      <c r="F749" t="n">
        <v>7.91</v>
      </c>
      <c r="G749" t="n">
        <v>94.95999999999999</v>
      </c>
      <c r="H749" t="n">
        <v>1.48</v>
      </c>
      <c r="I749" t="n">
        <v>5</v>
      </c>
      <c r="J749" t="n">
        <v>246.45</v>
      </c>
      <c r="K749" t="n">
        <v>56.13</v>
      </c>
      <c r="L749" t="n">
        <v>20.5</v>
      </c>
      <c r="M749" t="n">
        <v>3</v>
      </c>
      <c r="N749" t="n">
        <v>59.82</v>
      </c>
      <c r="O749" t="n">
        <v>30629.4</v>
      </c>
      <c r="P749" t="n">
        <v>108.06</v>
      </c>
      <c r="Q749" t="n">
        <v>198.05</v>
      </c>
      <c r="R749" t="n">
        <v>29.13</v>
      </c>
      <c r="S749" t="n">
        <v>21.27</v>
      </c>
      <c r="T749" t="n">
        <v>1226.84</v>
      </c>
      <c r="U749" t="n">
        <v>0.73</v>
      </c>
      <c r="V749" t="n">
        <v>0.77</v>
      </c>
      <c r="W749" t="n">
        <v>0.11</v>
      </c>
      <c r="X749" t="n">
        <v>0.06</v>
      </c>
      <c r="Y749" t="n">
        <v>1</v>
      </c>
      <c r="Z749" t="n">
        <v>10</v>
      </c>
    </row>
    <row r="750">
      <c r="A750" t="n">
        <v>79</v>
      </c>
      <c r="B750" t="n">
        <v>110</v>
      </c>
      <c r="C750" t="inlineStr">
        <is>
          <t xml:space="preserve">CONCLUIDO	</t>
        </is>
      </c>
      <c r="D750" t="n">
        <v>9.302300000000001</v>
      </c>
      <c r="E750" t="n">
        <v>10.75</v>
      </c>
      <c r="F750" t="n">
        <v>7.93</v>
      </c>
      <c r="G750" t="n">
        <v>95.11</v>
      </c>
      <c r="H750" t="n">
        <v>1.49</v>
      </c>
      <c r="I750" t="n">
        <v>5</v>
      </c>
      <c r="J750" t="n">
        <v>246.89</v>
      </c>
      <c r="K750" t="n">
        <v>56.13</v>
      </c>
      <c r="L750" t="n">
        <v>20.75</v>
      </c>
      <c r="M750" t="n">
        <v>3</v>
      </c>
      <c r="N750" t="n">
        <v>60.02</v>
      </c>
      <c r="O750" t="n">
        <v>30684.23</v>
      </c>
      <c r="P750" t="n">
        <v>108.43</v>
      </c>
      <c r="Q750" t="n">
        <v>198.05</v>
      </c>
      <c r="R750" t="n">
        <v>29.54</v>
      </c>
      <c r="S750" t="n">
        <v>21.27</v>
      </c>
      <c r="T750" t="n">
        <v>1431.36</v>
      </c>
      <c r="U750" t="n">
        <v>0.72</v>
      </c>
      <c r="V750" t="n">
        <v>0.77</v>
      </c>
      <c r="W750" t="n">
        <v>0.12</v>
      </c>
      <c r="X750" t="n">
        <v>0.07000000000000001</v>
      </c>
      <c r="Y750" t="n">
        <v>1</v>
      </c>
      <c r="Z750" t="n">
        <v>10</v>
      </c>
    </row>
    <row r="751">
      <c r="A751" t="n">
        <v>80</v>
      </c>
      <c r="B751" t="n">
        <v>110</v>
      </c>
      <c r="C751" t="inlineStr">
        <is>
          <t xml:space="preserve">CONCLUIDO	</t>
        </is>
      </c>
      <c r="D751" t="n">
        <v>9.2889</v>
      </c>
      <c r="E751" t="n">
        <v>10.77</v>
      </c>
      <c r="F751" t="n">
        <v>7.94</v>
      </c>
      <c r="G751" t="n">
        <v>95.3</v>
      </c>
      <c r="H751" t="n">
        <v>1.51</v>
      </c>
      <c r="I751" t="n">
        <v>5</v>
      </c>
      <c r="J751" t="n">
        <v>247.34</v>
      </c>
      <c r="K751" t="n">
        <v>56.13</v>
      </c>
      <c r="L751" t="n">
        <v>21</v>
      </c>
      <c r="M751" t="n">
        <v>3</v>
      </c>
      <c r="N751" t="n">
        <v>60.21</v>
      </c>
      <c r="O751" t="n">
        <v>30739.14</v>
      </c>
      <c r="P751" t="n">
        <v>108.52</v>
      </c>
      <c r="Q751" t="n">
        <v>198.05</v>
      </c>
      <c r="R751" t="n">
        <v>30.09</v>
      </c>
      <c r="S751" t="n">
        <v>21.27</v>
      </c>
      <c r="T751" t="n">
        <v>1707.6</v>
      </c>
      <c r="U751" t="n">
        <v>0.71</v>
      </c>
      <c r="V751" t="n">
        <v>0.76</v>
      </c>
      <c r="W751" t="n">
        <v>0.12</v>
      </c>
      <c r="X751" t="n">
        <v>0.09</v>
      </c>
      <c r="Y751" t="n">
        <v>1</v>
      </c>
      <c r="Z751" t="n">
        <v>10</v>
      </c>
    </row>
    <row r="752">
      <c r="A752" t="n">
        <v>81</v>
      </c>
      <c r="B752" t="n">
        <v>110</v>
      </c>
      <c r="C752" t="inlineStr">
        <is>
          <t xml:space="preserve">CONCLUIDO	</t>
        </is>
      </c>
      <c r="D752" t="n">
        <v>9.2949</v>
      </c>
      <c r="E752" t="n">
        <v>10.76</v>
      </c>
      <c r="F752" t="n">
        <v>7.93</v>
      </c>
      <c r="G752" t="n">
        <v>95.22</v>
      </c>
      <c r="H752" t="n">
        <v>1.53</v>
      </c>
      <c r="I752" t="n">
        <v>5</v>
      </c>
      <c r="J752" t="n">
        <v>247.78</v>
      </c>
      <c r="K752" t="n">
        <v>56.13</v>
      </c>
      <c r="L752" t="n">
        <v>21.25</v>
      </c>
      <c r="M752" t="n">
        <v>3</v>
      </c>
      <c r="N752" t="n">
        <v>60.41</v>
      </c>
      <c r="O752" t="n">
        <v>30794.11</v>
      </c>
      <c r="P752" t="n">
        <v>108.5</v>
      </c>
      <c r="Q752" t="n">
        <v>198.06</v>
      </c>
      <c r="R752" t="n">
        <v>29.77</v>
      </c>
      <c r="S752" t="n">
        <v>21.27</v>
      </c>
      <c r="T752" t="n">
        <v>1548.21</v>
      </c>
      <c r="U752" t="n">
        <v>0.71</v>
      </c>
      <c r="V752" t="n">
        <v>0.77</v>
      </c>
      <c r="W752" t="n">
        <v>0.12</v>
      </c>
      <c r="X752" t="n">
        <v>0.08</v>
      </c>
      <c r="Y752" t="n">
        <v>1</v>
      </c>
      <c r="Z752" t="n">
        <v>10</v>
      </c>
    </row>
    <row r="753">
      <c r="A753" t="n">
        <v>82</v>
      </c>
      <c r="B753" t="n">
        <v>110</v>
      </c>
      <c r="C753" t="inlineStr">
        <is>
          <t xml:space="preserve">CONCLUIDO	</t>
        </is>
      </c>
      <c r="D753" t="n">
        <v>9.293200000000001</v>
      </c>
      <c r="E753" t="n">
        <v>10.76</v>
      </c>
      <c r="F753" t="n">
        <v>7.94</v>
      </c>
      <c r="G753" t="n">
        <v>95.23999999999999</v>
      </c>
      <c r="H753" t="n">
        <v>1.54</v>
      </c>
      <c r="I753" t="n">
        <v>5</v>
      </c>
      <c r="J753" t="n">
        <v>248.23</v>
      </c>
      <c r="K753" t="n">
        <v>56.13</v>
      </c>
      <c r="L753" t="n">
        <v>21.5</v>
      </c>
      <c r="M753" t="n">
        <v>3</v>
      </c>
      <c r="N753" t="n">
        <v>60.6</v>
      </c>
      <c r="O753" t="n">
        <v>30849.16</v>
      </c>
      <c r="P753" t="n">
        <v>108.53</v>
      </c>
      <c r="Q753" t="n">
        <v>198.05</v>
      </c>
      <c r="R753" t="n">
        <v>29.92</v>
      </c>
      <c r="S753" t="n">
        <v>21.27</v>
      </c>
      <c r="T753" t="n">
        <v>1623.19</v>
      </c>
      <c r="U753" t="n">
        <v>0.71</v>
      </c>
      <c r="V753" t="n">
        <v>0.77</v>
      </c>
      <c r="W753" t="n">
        <v>0.12</v>
      </c>
      <c r="X753" t="n">
        <v>0.08</v>
      </c>
      <c r="Y753" t="n">
        <v>1</v>
      </c>
      <c r="Z753" t="n">
        <v>10</v>
      </c>
    </row>
    <row r="754">
      <c r="A754" t="n">
        <v>83</v>
      </c>
      <c r="B754" t="n">
        <v>110</v>
      </c>
      <c r="C754" t="inlineStr">
        <is>
          <t xml:space="preserve">CONCLUIDO	</t>
        </is>
      </c>
      <c r="D754" t="n">
        <v>9.293200000000001</v>
      </c>
      <c r="E754" t="n">
        <v>10.76</v>
      </c>
      <c r="F754" t="n">
        <v>7.94</v>
      </c>
      <c r="G754" t="n">
        <v>95.23999999999999</v>
      </c>
      <c r="H754" t="n">
        <v>1.56</v>
      </c>
      <c r="I754" t="n">
        <v>5</v>
      </c>
      <c r="J754" t="n">
        <v>248.68</v>
      </c>
      <c r="K754" t="n">
        <v>56.13</v>
      </c>
      <c r="L754" t="n">
        <v>21.75</v>
      </c>
      <c r="M754" t="n">
        <v>3</v>
      </c>
      <c r="N754" t="n">
        <v>60.8</v>
      </c>
      <c r="O754" t="n">
        <v>30904.28</v>
      </c>
      <c r="P754" t="n">
        <v>108.49</v>
      </c>
      <c r="Q754" t="n">
        <v>198.05</v>
      </c>
      <c r="R754" t="n">
        <v>29.9</v>
      </c>
      <c r="S754" t="n">
        <v>21.27</v>
      </c>
      <c r="T754" t="n">
        <v>1611.58</v>
      </c>
      <c r="U754" t="n">
        <v>0.71</v>
      </c>
      <c r="V754" t="n">
        <v>0.77</v>
      </c>
      <c r="W754" t="n">
        <v>0.12</v>
      </c>
      <c r="X754" t="n">
        <v>0.08</v>
      </c>
      <c r="Y754" t="n">
        <v>1</v>
      </c>
      <c r="Z754" t="n">
        <v>10</v>
      </c>
    </row>
    <row r="755">
      <c r="A755" t="n">
        <v>84</v>
      </c>
      <c r="B755" t="n">
        <v>110</v>
      </c>
      <c r="C755" t="inlineStr">
        <is>
          <t xml:space="preserve">CONCLUIDO	</t>
        </is>
      </c>
      <c r="D755" t="n">
        <v>9.2944</v>
      </c>
      <c r="E755" t="n">
        <v>10.76</v>
      </c>
      <c r="F755" t="n">
        <v>7.94</v>
      </c>
      <c r="G755" t="n">
        <v>95.22</v>
      </c>
      <c r="H755" t="n">
        <v>1.57</v>
      </c>
      <c r="I755" t="n">
        <v>5</v>
      </c>
      <c r="J755" t="n">
        <v>249.12</v>
      </c>
      <c r="K755" t="n">
        <v>56.13</v>
      </c>
      <c r="L755" t="n">
        <v>22</v>
      </c>
      <c r="M755" t="n">
        <v>3</v>
      </c>
      <c r="N755" t="n">
        <v>61</v>
      </c>
      <c r="O755" t="n">
        <v>30959.46</v>
      </c>
      <c r="P755" t="n">
        <v>108.57</v>
      </c>
      <c r="Q755" t="n">
        <v>198.05</v>
      </c>
      <c r="R755" t="n">
        <v>29.83</v>
      </c>
      <c r="S755" t="n">
        <v>21.27</v>
      </c>
      <c r="T755" t="n">
        <v>1577.64</v>
      </c>
      <c r="U755" t="n">
        <v>0.71</v>
      </c>
      <c r="V755" t="n">
        <v>0.77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85</v>
      </c>
      <c r="B756" t="n">
        <v>110</v>
      </c>
      <c r="C756" t="inlineStr">
        <is>
          <t xml:space="preserve">CONCLUIDO	</t>
        </is>
      </c>
      <c r="D756" t="n">
        <v>9.298500000000001</v>
      </c>
      <c r="E756" t="n">
        <v>10.75</v>
      </c>
      <c r="F756" t="n">
        <v>7.93</v>
      </c>
      <c r="G756" t="n">
        <v>95.17</v>
      </c>
      <c r="H756" t="n">
        <v>1.59</v>
      </c>
      <c r="I756" t="n">
        <v>5</v>
      </c>
      <c r="J756" t="n">
        <v>249.57</v>
      </c>
      <c r="K756" t="n">
        <v>56.13</v>
      </c>
      <c r="L756" t="n">
        <v>22.25</v>
      </c>
      <c r="M756" t="n">
        <v>3</v>
      </c>
      <c r="N756" t="n">
        <v>61.2</v>
      </c>
      <c r="O756" t="n">
        <v>31014.73</v>
      </c>
      <c r="P756" t="n">
        <v>108.51</v>
      </c>
      <c r="Q756" t="n">
        <v>198.05</v>
      </c>
      <c r="R756" t="n">
        <v>29.63</v>
      </c>
      <c r="S756" t="n">
        <v>21.27</v>
      </c>
      <c r="T756" t="n">
        <v>1479.2</v>
      </c>
      <c r="U756" t="n">
        <v>0.72</v>
      </c>
      <c r="V756" t="n">
        <v>0.77</v>
      </c>
      <c r="W756" t="n">
        <v>0.12</v>
      </c>
      <c r="X756" t="n">
        <v>0.08</v>
      </c>
      <c r="Y756" t="n">
        <v>1</v>
      </c>
      <c r="Z756" t="n">
        <v>10</v>
      </c>
    </row>
    <row r="757">
      <c r="A757" t="n">
        <v>86</v>
      </c>
      <c r="B757" t="n">
        <v>110</v>
      </c>
      <c r="C757" t="inlineStr">
        <is>
          <t xml:space="preserve">CONCLUIDO	</t>
        </is>
      </c>
      <c r="D757" t="n">
        <v>9.3079</v>
      </c>
      <c r="E757" t="n">
        <v>10.74</v>
      </c>
      <c r="F757" t="n">
        <v>7.92</v>
      </c>
      <c r="G757" t="n">
        <v>95.04000000000001</v>
      </c>
      <c r="H757" t="n">
        <v>1.6</v>
      </c>
      <c r="I757" t="n">
        <v>5</v>
      </c>
      <c r="J757" t="n">
        <v>250.02</v>
      </c>
      <c r="K757" t="n">
        <v>56.13</v>
      </c>
      <c r="L757" t="n">
        <v>22.5</v>
      </c>
      <c r="M757" t="n">
        <v>3</v>
      </c>
      <c r="N757" t="n">
        <v>61.39</v>
      </c>
      <c r="O757" t="n">
        <v>31070.06</v>
      </c>
      <c r="P757" t="n">
        <v>108.13</v>
      </c>
      <c r="Q757" t="n">
        <v>198.05</v>
      </c>
      <c r="R757" t="n">
        <v>29.33</v>
      </c>
      <c r="S757" t="n">
        <v>21.27</v>
      </c>
      <c r="T757" t="n">
        <v>1328.1</v>
      </c>
      <c r="U757" t="n">
        <v>0.73</v>
      </c>
      <c r="V757" t="n">
        <v>0.77</v>
      </c>
      <c r="W757" t="n">
        <v>0.12</v>
      </c>
      <c r="X757" t="n">
        <v>0.07000000000000001</v>
      </c>
      <c r="Y757" t="n">
        <v>1</v>
      </c>
      <c r="Z757" t="n">
        <v>10</v>
      </c>
    </row>
    <row r="758">
      <c r="A758" t="n">
        <v>87</v>
      </c>
      <c r="B758" t="n">
        <v>110</v>
      </c>
      <c r="C758" t="inlineStr">
        <is>
          <t xml:space="preserve">CONCLUIDO	</t>
        </is>
      </c>
      <c r="D758" t="n">
        <v>9.305</v>
      </c>
      <c r="E758" t="n">
        <v>10.75</v>
      </c>
      <c r="F758" t="n">
        <v>7.92</v>
      </c>
      <c r="G758" t="n">
        <v>95.08</v>
      </c>
      <c r="H758" t="n">
        <v>1.62</v>
      </c>
      <c r="I758" t="n">
        <v>5</v>
      </c>
      <c r="J758" t="n">
        <v>250.47</v>
      </c>
      <c r="K758" t="n">
        <v>56.13</v>
      </c>
      <c r="L758" t="n">
        <v>22.75</v>
      </c>
      <c r="M758" t="n">
        <v>3</v>
      </c>
      <c r="N758" t="n">
        <v>61.59</v>
      </c>
      <c r="O758" t="n">
        <v>31125.47</v>
      </c>
      <c r="P758" t="n">
        <v>108.11</v>
      </c>
      <c r="Q758" t="n">
        <v>198.05</v>
      </c>
      <c r="R758" t="n">
        <v>29.45</v>
      </c>
      <c r="S758" t="n">
        <v>21.27</v>
      </c>
      <c r="T758" t="n">
        <v>1388.92</v>
      </c>
      <c r="U758" t="n">
        <v>0.72</v>
      </c>
      <c r="V758" t="n">
        <v>0.77</v>
      </c>
      <c r="W758" t="n">
        <v>0.11</v>
      </c>
      <c r="X758" t="n">
        <v>0.07000000000000001</v>
      </c>
      <c r="Y758" t="n">
        <v>1</v>
      </c>
      <c r="Z758" t="n">
        <v>10</v>
      </c>
    </row>
    <row r="759">
      <c r="A759" t="n">
        <v>88</v>
      </c>
      <c r="B759" t="n">
        <v>110</v>
      </c>
      <c r="C759" t="inlineStr">
        <is>
          <t xml:space="preserve">CONCLUIDO	</t>
        </is>
      </c>
      <c r="D759" t="n">
        <v>9.2889</v>
      </c>
      <c r="E759" t="n">
        <v>10.77</v>
      </c>
      <c r="F759" t="n">
        <v>7.94</v>
      </c>
      <c r="G759" t="n">
        <v>95.3</v>
      </c>
      <c r="H759" t="n">
        <v>1.63</v>
      </c>
      <c r="I759" t="n">
        <v>5</v>
      </c>
      <c r="J759" t="n">
        <v>250.92</v>
      </c>
      <c r="K759" t="n">
        <v>56.13</v>
      </c>
      <c r="L759" t="n">
        <v>23</v>
      </c>
      <c r="M759" t="n">
        <v>3</v>
      </c>
      <c r="N759" t="n">
        <v>61.79</v>
      </c>
      <c r="O759" t="n">
        <v>31180.95</v>
      </c>
      <c r="P759" t="n">
        <v>108.11</v>
      </c>
      <c r="Q759" t="n">
        <v>198.05</v>
      </c>
      <c r="R759" t="n">
        <v>30.12</v>
      </c>
      <c r="S759" t="n">
        <v>21.27</v>
      </c>
      <c r="T759" t="n">
        <v>1721.3</v>
      </c>
      <c r="U759" t="n">
        <v>0.71</v>
      </c>
      <c r="V759" t="n">
        <v>0.76</v>
      </c>
      <c r="W759" t="n">
        <v>0.11</v>
      </c>
      <c r="X759" t="n">
        <v>0.09</v>
      </c>
      <c r="Y759" t="n">
        <v>1</v>
      </c>
      <c r="Z759" t="n">
        <v>10</v>
      </c>
    </row>
    <row r="760">
      <c r="A760" t="n">
        <v>89</v>
      </c>
      <c r="B760" t="n">
        <v>110</v>
      </c>
      <c r="C760" t="inlineStr">
        <is>
          <t xml:space="preserve">CONCLUIDO	</t>
        </is>
      </c>
      <c r="D760" t="n">
        <v>9.289099999999999</v>
      </c>
      <c r="E760" t="n">
        <v>10.77</v>
      </c>
      <c r="F760" t="n">
        <v>7.94</v>
      </c>
      <c r="G760" t="n">
        <v>95.3</v>
      </c>
      <c r="H760" t="n">
        <v>1.65</v>
      </c>
      <c r="I760" t="n">
        <v>5</v>
      </c>
      <c r="J760" t="n">
        <v>251.37</v>
      </c>
      <c r="K760" t="n">
        <v>56.13</v>
      </c>
      <c r="L760" t="n">
        <v>23.25</v>
      </c>
      <c r="M760" t="n">
        <v>3</v>
      </c>
      <c r="N760" t="n">
        <v>61.99</v>
      </c>
      <c r="O760" t="n">
        <v>31236.5</v>
      </c>
      <c r="P760" t="n">
        <v>108.04</v>
      </c>
      <c r="Q760" t="n">
        <v>198.05</v>
      </c>
      <c r="R760" t="n">
        <v>30.06</v>
      </c>
      <c r="S760" t="n">
        <v>21.27</v>
      </c>
      <c r="T760" t="n">
        <v>1692.48</v>
      </c>
      <c r="U760" t="n">
        <v>0.71</v>
      </c>
      <c r="V760" t="n">
        <v>0.76</v>
      </c>
      <c r="W760" t="n">
        <v>0.12</v>
      </c>
      <c r="X760" t="n">
        <v>0.09</v>
      </c>
      <c r="Y760" t="n">
        <v>1</v>
      </c>
      <c r="Z760" t="n">
        <v>10</v>
      </c>
    </row>
    <row r="761">
      <c r="A761" t="n">
        <v>90</v>
      </c>
      <c r="B761" t="n">
        <v>110</v>
      </c>
      <c r="C761" t="inlineStr">
        <is>
          <t xml:space="preserve">CONCLUIDO	</t>
        </is>
      </c>
      <c r="D761" t="n">
        <v>9.292199999999999</v>
      </c>
      <c r="E761" t="n">
        <v>10.76</v>
      </c>
      <c r="F761" t="n">
        <v>7.94</v>
      </c>
      <c r="G761" t="n">
        <v>95.25</v>
      </c>
      <c r="H761" t="n">
        <v>1.66</v>
      </c>
      <c r="I761" t="n">
        <v>5</v>
      </c>
      <c r="J761" t="n">
        <v>251.82</v>
      </c>
      <c r="K761" t="n">
        <v>56.13</v>
      </c>
      <c r="L761" t="n">
        <v>23.5</v>
      </c>
      <c r="M761" t="n">
        <v>3</v>
      </c>
      <c r="N761" t="n">
        <v>62.19</v>
      </c>
      <c r="O761" t="n">
        <v>31292.13</v>
      </c>
      <c r="P761" t="n">
        <v>107.61</v>
      </c>
      <c r="Q761" t="n">
        <v>198.05</v>
      </c>
      <c r="R761" t="n">
        <v>29.94</v>
      </c>
      <c r="S761" t="n">
        <v>21.27</v>
      </c>
      <c r="T761" t="n">
        <v>1633.38</v>
      </c>
      <c r="U761" t="n">
        <v>0.71</v>
      </c>
      <c r="V761" t="n">
        <v>0.77</v>
      </c>
      <c r="W761" t="n">
        <v>0.12</v>
      </c>
      <c r="X761" t="n">
        <v>0.08</v>
      </c>
      <c r="Y761" t="n">
        <v>1</v>
      </c>
      <c r="Z761" t="n">
        <v>10</v>
      </c>
    </row>
    <row r="762">
      <c r="A762" t="n">
        <v>91</v>
      </c>
      <c r="B762" t="n">
        <v>110</v>
      </c>
      <c r="C762" t="inlineStr">
        <is>
          <t xml:space="preserve">CONCLUIDO	</t>
        </is>
      </c>
      <c r="D762" t="n">
        <v>9.285500000000001</v>
      </c>
      <c r="E762" t="n">
        <v>10.77</v>
      </c>
      <c r="F762" t="n">
        <v>7.95</v>
      </c>
      <c r="G762" t="n">
        <v>95.34999999999999</v>
      </c>
      <c r="H762" t="n">
        <v>1.67</v>
      </c>
      <c r="I762" t="n">
        <v>5</v>
      </c>
      <c r="J762" t="n">
        <v>252.27</v>
      </c>
      <c r="K762" t="n">
        <v>56.13</v>
      </c>
      <c r="L762" t="n">
        <v>23.75</v>
      </c>
      <c r="M762" t="n">
        <v>3</v>
      </c>
      <c r="N762" t="n">
        <v>62.4</v>
      </c>
      <c r="O762" t="n">
        <v>31347.83</v>
      </c>
      <c r="P762" t="n">
        <v>107.57</v>
      </c>
      <c r="Q762" t="n">
        <v>198.05</v>
      </c>
      <c r="R762" t="n">
        <v>30.16</v>
      </c>
      <c r="S762" t="n">
        <v>21.27</v>
      </c>
      <c r="T762" t="n">
        <v>1745.2</v>
      </c>
      <c r="U762" t="n">
        <v>0.71</v>
      </c>
      <c r="V762" t="n">
        <v>0.76</v>
      </c>
      <c r="W762" t="n">
        <v>0.12</v>
      </c>
      <c r="X762" t="n">
        <v>0.09</v>
      </c>
      <c r="Y762" t="n">
        <v>1</v>
      </c>
      <c r="Z762" t="n">
        <v>10</v>
      </c>
    </row>
    <row r="763">
      <c r="A763" t="n">
        <v>92</v>
      </c>
      <c r="B763" t="n">
        <v>110</v>
      </c>
      <c r="C763" t="inlineStr">
        <is>
          <t xml:space="preserve">CONCLUIDO	</t>
        </is>
      </c>
      <c r="D763" t="n">
        <v>9.292</v>
      </c>
      <c r="E763" t="n">
        <v>10.76</v>
      </c>
      <c r="F763" t="n">
        <v>7.94</v>
      </c>
      <c r="G763" t="n">
        <v>95.26000000000001</v>
      </c>
      <c r="H763" t="n">
        <v>1.69</v>
      </c>
      <c r="I763" t="n">
        <v>5</v>
      </c>
      <c r="J763" t="n">
        <v>252.73</v>
      </c>
      <c r="K763" t="n">
        <v>56.13</v>
      </c>
      <c r="L763" t="n">
        <v>24</v>
      </c>
      <c r="M763" t="n">
        <v>3</v>
      </c>
      <c r="N763" t="n">
        <v>62.6</v>
      </c>
      <c r="O763" t="n">
        <v>31403.6</v>
      </c>
      <c r="P763" t="n">
        <v>107.33</v>
      </c>
      <c r="Q763" t="n">
        <v>198.06</v>
      </c>
      <c r="R763" t="n">
        <v>29.91</v>
      </c>
      <c r="S763" t="n">
        <v>21.27</v>
      </c>
      <c r="T763" t="n">
        <v>1619.22</v>
      </c>
      <c r="U763" t="n">
        <v>0.71</v>
      </c>
      <c r="V763" t="n">
        <v>0.76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93</v>
      </c>
      <c r="B764" t="n">
        <v>110</v>
      </c>
      <c r="C764" t="inlineStr">
        <is>
          <t xml:space="preserve">CONCLUIDO	</t>
        </is>
      </c>
      <c r="D764" t="n">
        <v>9.296799999999999</v>
      </c>
      <c r="E764" t="n">
        <v>10.76</v>
      </c>
      <c r="F764" t="n">
        <v>7.93</v>
      </c>
      <c r="G764" t="n">
        <v>95.19</v>
      </c>
      <c r="H764" t="n">
        <v>1.7</v>
      </c>
      <c r="I764" t="n">
        <v>5</v>
      </c>
      <c r="J764" t="n">
        <v>253.18</v>
      </c>
      <c r="K764" t="n">
        <v>56.13</v>
      </c>
      <c r="L764" t="n">
        <v>24.25</v>
      </c>
      <c r="M764" t="n">
        <v>3</v>
      </c>
      <c r="N764" t="n">
        <v>62.8</v>
      </c>
      <c r="O764" t="n">
        <v>31459.45</v>
      </c>
      <c r="P764" t="n">
        <v>106.64</v>
      </c>
      <c r="Q764" t="n">
        <v>198.05</v>
      </c>
      <c r="R764" t="n">
        <v>29.74</v>
      </c>
      <c r="S764" t="n">
        <v>21.27</v>
      </c>
      <c r="T764" t="n">
        <v>1534.43</v>
      </c>
      <c r="U764" t="n">
        <v>0.72</v>
      </c>
      <c r="V764" t="n">
        <v>0.77</v>
      </c>
      <c r="W764" t="n">
        <v>0.12</v>
      </c>
      <c r="X764" t="n">
        <v>0.08</v>
      </c>
      <c r="Y764" t="n">
        <v>1</v>
      </c>
      <c r="Z764" t="n">
        <v>10</v>
      </c>
    </row>
    <row r="765">
      <c r="A765" t="n">
        <v>94</v>
      </c>
      <c r="B765" t="n">
        <v>110</v>
      </c>
      <c r="C765" t="inlineStr">
        <is>
          <t xml:space="preserve">CONCLUIDO	</t>
        </is>
      </c>
      <c r="D765" t="n">
        <v>9.3002</v>
      </c>
      <c r="E765" t="n">
        <v>10.75</v>
      </c>
      <c r="F765" t="n">
        <v>7.93</v>
      </c>
      <c r="G765" t="n">
        <v>95.14</v>
      </c>
      <c r="H765" t="n">
        <v>1.72</v>
      </c>
      <c r="I765" t="n">
        <v>5</v>
      </c>
      <c r="J765" t="n">
        <v>253.63</v>
      </c>
      <c r="K765" t="n">
        <v>56.13</v>
      </c>
      <c r="L765" t="n">
        <v>24.5</v>
      </c>
      <c r="M765" t="n">
        <v>3</v>
      </c>
      <c r="N765" t="n">
        <v>63</v>
      </c>
      <c r="O765" t="n">
        <v>31515.37</v>
      </c>
      <c r="P765" t="n">
        <v>106.5</v>
      </c>
      <c r="Q765" t="n">
        <v>198.05</v>
      </c>
      <c r="R765" t="n">
        <v>29.55</v>
      </c>
      <c r="S765" t="n">
        <v>21.27</v>
      </c>
      <c r="T765" t="n">
        <v>1439.85</v>
      </c>
      <c r="U765" t="n">
        <v>0.72</v>
      </c>
      <c r="V765" t="n">
        <v>0.77</v>
      </c>
      <c r="W765" t="n">
        <v>0.12</v>
      </c>
      <c r="X765" t="n">
        <v>0.08</v>
      </c>
      <c r="Y765" t="n">
        <v>1</v>
      </c>
      <c r="Z765" t="n">
        <v>10</v>
      </c>
    </row>
    <row r="766">
      <c r="A766" t="n">
        <v>95</v>
      </c>
      <c r="B766" t="n">
        <v>110</v>
      </c>
      <c r="C766" t="inlineStr">
        <is>
          <t xml:space="preserve">CONCLUIDO	</t>
        </is>
      </c>
      <c r="D766" t="n">
        <v>9.303000000000001</v>
      </c>
      <c r="E766" t="n">
        <v>10.75</v>
      </c>
      <c r="F766" t="n">
        <v>7.93</v>
      </c>
      <c r="G766" t="n">
        <v>95.09999999999999</v>
      </c>
      <c r="H766" t="n">
        <v>1.73</v>
      </c>
      <c r="I766" t="n">
        <v>5</v>
      </c>
      <c r="J766" t="n">
        <v>254.09</v>
      </c>
      <c r="K766" t="n">
        <v>56.13</v>
      </c>
      <c r="L766" t="n">
        <v>24.75</v>
      </c>
      <c r="M766" t="n">
        <v>3</v>
      </c>
      <c r="N766" t="n">
        <v>63.21</v>
      </c>
      <c r="O766" t="n">
        <v>31571.37</v>
      </c>
      <c r="P766" t="n">
        <v>106.14</v>
      </c>
      <c r="Q766" t="n">
        <v>198.05</v>
      </c>
      <c r="R766" t="n">
        <v>29.56</v>
      </c>
      <c r="S766" t="n">
        <v>21.27</v>
      </c>
      <c r="T766" t="n">
        <v>1442.56</v>
      </c>
      <c r="U766" t="n">
        <v>0.72</v>
      </c>
      <c r="V766" t="n">
        <v>0.77</v>
      </c>
      <c r="W766" t="n">
        <v>0.11</v>
      </c>
      <c r="X766" t="n">
        <v>0.07000000000000001</v>
      </c>
      <c r="Y766" t="n">
        <v>1</v>
      </c>
      <c r="Z766" t="n">
        <v>10</v>
      </c>
    </row>
    <row r="767">
      <c r="A767" t="n">
        <v>96</v>
      </c>
      <c r="B767" t="n">
        <v>110</v>
      </c>
      <c r="C767" t="inlineStr">
        <is>
          <t xml:space="preserve">CONCLUIDO	</t>
        </is>
      </c>
      <c r="D767" t="n">
        <v>9.288600000000001</v>
      </c>
      <c r="E767" t="n">
        <v>10.77</v>
      </c>
      <c r="F767" t="n">
        <v>7.94</v>
      </c>
      <c r="G767" t="n">
        <v>95.3</v>
      </c>
      <c r="H767" t="n">
        <v>1.75</v>
      </c>
      <c r="I767" t="n">
        <v>5</v>
      </c>
      <c r="J767" t="n">
        <v>254.54</v>
      </c>
      <c r="K767" t="n">
        <v>56.13</v>
      </c>
      <c r="L767" t="n">
        <v>25</v>
      </c>
      <c r="M767" t="n">
        <v>3</v>
      </c>
      <c r="N767" t="n">
        <v>63.41</v>
      </c>
      <c r="O767" t="n">
        <v>31627.44</v>
      </c>
      <c r="P767" t="n">
        <v>105.97</v>
      </c>
      <c r="Q767" t="n">
        <v>198.05</v>
      </c>
      <c r="R767" t="n">
        <v>30.15</v>
      </c>
      <c r="S767" t="n">
        <v>21.27</v>
      </c>
      <c r="T767" t="n">
        <v>1739.72</v>
      </c>
      <c r="U767" t="n">
        <v>0.71</v>
      </c>
      <c r="V767" t="n">
        <v>0.76</v>
      </c>
      <c r="W767" t="n">
        <v>0.11</v>
      </c>
      <c r="X767" t="n">
        <v>0.09</v>
      </c>
      <c r="Y767" t="n">
        <v>1</v>
      </c>
      <c r="Z767" t="n">
        <v>10</v>
      </c>
    </row>
    <row r="768">
      <c r="A768" t="n">
        <v>97</v>
      </c>
      <c r="B768" t="n">
        <v>110</v>
      </c>
      <c r="C768" t="inlineStr">
        <is>
          <t xml:space="preserve">CONCLUIDO	</t>
        </is>
      </c>
      <c r="D768" t="n">
        <v>9.3504</v>
      </c>
      <c r="E768" t="n">
        <v>10.69</v>
      </c>
      <c r="F768" t="n">
        <v>7.91</v>
      </c>
      <c r="G768" t="n">
        <v>118.7</v>
      </c>
      <c r="H768" t="n">
        <v>1.76</v>
      </c>
      <c r="I768" t="n">
        <v>4</v>
      </c>
      <c r="J768" t="n">
        <v>255</v>
      </c>
      <c r="K768" t="n">
        <v>56.13</v>
      </c>
      <c r="L768" t="n">
        <v>25.25</v>
      </c>
      <c r="M768" t="n">
        <v>2</v>
      </c>
      <c r="N768" t="n">
        <v>63.62</v>
      </c>
      <c r="O768" t="n">
        <v>31683.59</v>
      </c>
      <c r="P768" t="n">
        <v>105.38</v>
      </c>
      <c r="Q768" t="n">
        <v>198.05</v>
      </c>
      <c r="R768" t="n">
        <v>29.13</v>
      </c>
      <c r="S768" t="n">
        <v>21.27</v>
      </c>
      <c r="T768" t="n">
        <v>1235.38</v>
      </c>
      <c r="U768" t="n">
        <v>0.73</v>
      </c>
      <c r="V768" t="n">
        <v>0.77</v>
      </c>
      <c r="W768" t="n">
        <v>0.11</v>
      </c>
      <c r="X768" t="n">
        <v>0.06</v>
      </c>
      <c r="Y768" t="n">
        <v>1</v>
      </c>
      <c r="Z768" t="n">
        <v>10</v>
      </c>
    </row>
    <row r="769">
      <c r="A769" t="n">
        <v>98</v>
      </c>
      <c r="B769" t="n">
        <v>110</v>
      </c>
      <c r="C769" t="inlineStr">
        <is>
          <t xml:space="preserve">CONCLUIDO	</t>
        </is>
      </c>
      <c r="D769" t="n">
        <v>9.350199999999999</v>
      </c>
      <c r="E769" t="n">
        <v>10.7</v>
      </c>
      <c r="F769" t="n">
        <v>7.91</v>
      </c>
      <c r="G769" t="n">
        <v>118.7</v>
      </c>
      <c r="H769" t="n">
        <v>1.78</v>
      </c>
      <c r="I769" t="n">
        <v>4</v>
      </c>
      <c r="J769" t="n">
        <v>255.45</v>
      </c>
      <c r="K769" t="n">
        <v>56.13</v>
      </c>
      <c r="L769" t="n">
        <v>25.5</v>
      </c>
      <c r="M769" t="n">
        <v>2</v>
      </c>
      <c r="N769" t="n">
        <v>63.82</v>
      </c>
      <c r="O769" t="n">
        <v>31739.82</v>
      </c>
      <c r="P769" t="n">
        <v>105.55</v>
      </c>
      <c r="Q769" t="n">
        <v>198.05</v>
      </c>
      <c r="R769" t="n">
        <v>29.16</v>
      </c>
      <c r="S769" t="n">
        <v>21.27</v>
      </c>
      <c r="T769" t="n">
        <v>1249.55</v>
      </c>
      <c r="U769" t="n">
        <v>0.73</v>
      </c>
      <c r="V769" t="n">
        <v>0.77</v>
      </c>
      <c r="W769" t="n">
        <v>0.11</v>
      </c>
      <c r="X769" t="n">
        <v>0.06</v>
      </c>
      <c r="Y769" t="n">
        <v>1</v>
      </c>
      <c r="Z769" t="n">
        <v>10</v>
      </c>
    </row>
    <row r="770">
      <c r="A770" t="n">
        <v>99</v>
      </c>
      <c r="B770" t="n">
        <v>110</v>
      </c>
      <c r="C770" t="inlineStr">
        <is>
          <t xml:space="preserve">CONCLUIDO	</t>
        </is>
      </c>
      <c r="D770" t="n">
        <v>9.3506</v>
      </c>
      <c r="E770" t="n">
        <v>10.69</v>
      </c>
      <c r="F770" t="n">
        <v>7.91</v>
      </c>
      <c r="G770" t="n">
        <v>118.69</v>
      </c>
      <c r="H770" t="n">
        <v>1.79</v>
      </c>
      <c r="I770" t="n">
        <v>4</v>
      </c>
      <c r="J770" t="n">
        <v>255.91</v>
      </c>
      <c r="K770" t="n">
        <v>56.13</v>
      </c>
      <c r="L770" t="n">
        <v>25.75</v>
      </c>
      <c r="M770" t="n">
        <v>2</v>
      </c>
      <c r="N770" t="n">
        <v>64.03</v>
      </c>
      <c r="O770" t="n">
        <v>31796.12</v>
      </c>
      <c r="P770" t="n">
        <v>105.56</v>
      </c>
      <c r="Q770" t="n">
        <v>198.05</v>
      </c>
      <c r="R770" t="n">
        <v>29.15</v>
      </c>
      <c r="S770" t="n">
        <v>21.27</v>
      </c>
      <c r="T770" t="n">
        <v>1242.46</v>
      </c>
      <c r="U770" t="n">
        <v>0.73</v>
      </c>
      <c r="V770" t="n">
        <v>0.77</v>
      </c>
      <c r="W770" t="n">
        <v>0.11</v>
      </c>
      <c r="X770" t="n">
        <v>0.06</v>
      </c>
      <c r="Y770" t="n">
        <v>1</v>
      </c>
      <c r="Z770" t="n">
        <v>10</v>
      </c>
    </row>
    <row r="771">
      <c r="A771" t="n">
        <v>100</v>
      </c>
      <c r="B771" t="n">
        <v>110</v>
      </c>
      <c r="C771" t="inlineStr">
        <is>
          <t xml:space="preserve">CONCLUIDO	</t>
        </is>
      </c>
      <c r="D771" t="n">
        <v>9.3489</v>
      </c>
      <c r="E771" t="n">
        <v>10.7</v>
      </c>
      <c r="F771" t="n">
        <v>7.91</v>
      </c>
      <c r="G771" t="n">
        <v>118.72</v>
      </c>
      <c r="H771" t="n">
        <v>1.8</v>
      </c>
      <c r="I771" t="n">
        <v>4</v>
      </c>
      <c r="J771" t="n">
        <v>256.36</v>
      </c>
      <c r="K771" t="n">
        <v>56.13</v>
      </c>
      <c r="L771" t="n">
        <v>26</v>
      </c>
      <c r="M771" t="n">
        <v>2</v>
      </c>
      <c r="N771" t="n">
        <v>64.23999999999999</v>
      </c>
      <c r="O771" t="n">
        <v>31852.5</v>
      </c>
      <c r="P771" t="n">
        <v>105.75</v>
      </c>
      <c r="Q771" t="n">
        <v>198.05</v>
      </c>
      <c r="R771" t="n">
        <v>29.2</v>
      </c>
      <c r="S771" t="n">
        <v>21.27</v>
      </c>
      <c r="T771" t="n">
        <v>1266.64</v>
      </c>
      <c r="U771" t="n">
        <v>0.73</v>
      </c>
      <c r="V771" t="n">
        <v>0.77</v>
      </c>
      <c r="W771" t="n">
        <v>0.11</v>
      </c>
      <c r="X771" t="n">
        <v>0.06</v>
      </c>
      <c r="Y771" t="n">
        <v>1</v>
      </c>
      <c r="Z771" t="n">
        <v>10</v>
      </c>
    </row>
    <row r="772">
      <c r="A772" t="n">
        <v>101</v>
      </c>
      <c r="B772" t="n">
        <v>110</v>
      </c>
      <c r="C772" t="inlineStr">
        <is>
          <t xml:space="preserve">CONCLUIDO	</t>
        </is>
      </c>
      <c r="D772" t="n">
        <v>9.356999999999999</v>
      </c>
      <c r="E772" t="n">
        <v>10.69</v>
      </c>
      <c r="F772" t="n">
        <v>7.91</v>
      </c>
      <c r="G772" t="n">
        <v>118.58</v>
      </c>
      <c r="H772" t="n">
        <v>1.82</v>
      </c>
      <c r="I772" t="n">
        <v>4</v>
      </c>
      <c r="J772" t="n">
        <v>256.82</v>
      </c>
      <c r="K772" t="n">
        <v>56.13</v>
      </c>
      <c r="L772" t="n">
        <v>26.25</v>
      </c>
      <c r="M772" t="n">
        <v>2</v>
      </c>
      <c r="N772" t="n">
        <v>64.45</v>
      </c>
      <c r="O772" t="n">
        <v>31909.08</v>
      </c>
      <c r="P772" t="n">
        <v>105.57</v>
      </c>
      <c r="Q772" t="n">
        <v>198.05</v>
      </c>
      <c r="R772" t="n">
        <v>28.81</v>
      </c>
      <c r="S772" t="n">
        <v>21.27</v>
      </c>
      <c r="T772" t="n">
        <v>1072.04</v>
      </c>
      <c r="U772" t="n">
        <v>0.74</v>
      </c>
      <c r="V772" t="n">
        <v>0.77</v>
      </c>
      <c r="W772" t="n">
        <v>0.12</v>
      </c>
      <c r="X772" t="n">
        <v>0.05</v>
      </c>
      <c r="Y772" t="n">
        <v>1</v>
      </c>
      <c r="Z772" t="n">
        <v>10</v>
      </c>
    </row>
    <row r="773">
      <c r="A773" t="n">
        <v>102</v>
      </c>
      <c r="B773" t="n">
        <v>110</v>
      </c>
      <c r="C773" t="inlineStr">
        <is>
          <t xml:space="preserve">CONCLUIDO	</t>
        </is>
      </c>
      <c r="D773" t="n">
        <v>9.3626</v>
      </c>
      <c r="E773" t="n">
        <v>10.68</v>
      </c>
      <c r="F773" t="n">
        <v>7.9</v>
      </c>
      <c r="G773" t="n">
        <v>118.49</v>
      </c>
      <c r="H773" t="n">
        <v>1.83</v>
      </c>
      <c r="I773" t="n">
        <v>4</v>
      </c>
      <c r="J773" t="n">
        <v>257.28</v>
      </c>
      <c r="K773" t="n">
        <v>56.13</v>
      </c>
      <c r="L773" t="n">
        <v>26.5</v>
      </c>
      <c r="M773" t="n">
        <v>2</v>
      </c>
      <c r="N773" t="n">
        <v>64.66</v>
      </c>
      <c r="O773" t="n">
        <v>31965.61</v>
      </c>
      <c r="P773" t="n">
        <v>105.48</v>
      </c>
      <c r="Q773" t="n">
        <v>198.05</v>
      </c>
      <c r="R773" t="n">
        <v>28.67</v>
      </c>
      <c r="S773" t="n">
        <v>21.27</v>
      </c>
      <c r="T773" t="n">
        <v>1004.87</v>
      </c>
      <c r="U773" t="n">
        <v>0.74</v>
      </c>
      <c r="V773" t="n">
        <v>0.77</v>
      </c>
      <c r="W773" t="n">
        <v>0.11</v>
      </c>
      <c r="X773" t="n">
        <v>0.05</v>
      </c>
      <c r="Y773" t="n">
        <v>1</v>
      </c>
      <c r="Z773" t="n">
        <v>10</v>
      </c>
    </row>
    <row r="774">
      <c r="A774" t="n">
        <v>103</v>
      </c>
      <c r="B774" t="n">
        <v>110</v>
      </c>
      <c r="C774" t="inlineStr">
        <is>
          <t xml:space="preserve">CONCLUIDO	</t>
        </is>
      </c>
      <c r="D774" t="n">
        <v>9.356999999999999</v>
      </c>
      <c r="E774" t="n">
        <v>10.69</v>
      </c>
      <c r="F774" t="n">
        <v>7.91</v>
      </c>
      <c r="G774" t="n">
        <v>118.58</v>
      </c>
      <c r="H774" t="n">
        <v>1.85</v>
      </c>
      <c r="I774" t="n">
        <v>4</v>
      </c>
      <c r="J774" t="n">
        <v>257.74</v>
      </c>
      <c r="K774" t="n">
        <v>56.13</v>
      </c>
      <c r="L774" t="n">
        <v>26.75</v>
      </c>
      <c r="M774" t="n">
        <v>2</v>
      </c>
      <c r="N774" t="n">
        <v>64.86</v>
      </c>
      <c r="O774" t="n">
        <v>32022.22</v>
      </c>
      <c r="P774" t="n">
        <v>105.57</v>
      </c>
      <c r="Q774" t="n">
        <v>198.05</v>
      </c>
      <c r="R774" t="n">
        <v>28.92</v>
      </c>
      <c r="S774" t="n">
        <v>21.27</v>
      </c>
      <c r="T774" t="n">
        <v>1126.11</v>
      </c>
      <c r="U774" t="n">
        <v>0.74</v>
      </c>
      <c r="V774" t="n">
        <v>0.77</v>
      </c>
      <c r="W774" t="n">
        <v>0.11</v>
      </c>
      <c r="X774" t="n">
        <v>0.05</v>
      </c>
      <c r="Y774" t="n">
        <v>1</v>
      </c>
      <c r="Z774" t="n">
        <v>10</v>
      </c>
    </row>
    <row r="775">
      <c r="A775" t="n">
        <v>104</v>
      </c>
      <c r="B775" t="n">
        <v>110</v>
      </c>
      <c r="C775" t="inlineStr">
        <is>
          <t xml:space="preserve">CONCLUIDO	</t>
        </is>
      </c>
      <c r="D775" t="n">
        <v>9.3475</v>
      </c>
      <c r="E775" t="n">
        <v>10.7</v>
      </c>
      <c r="F775" t="n">
        <v>7.92</v>
      </c>
      <c r="G775" t="n">
        <v>118.75</v>
      </c>
      <c r="H775" t="n">
        <v>1.86</v>
      </c>
      <c r="I775" t="n">
        <v>4</v>
      </c>
      <c r="J775" t="n">
        <v>258.2</v>
      </c>
      <c r="K775" t="n">
        <v>56.13</v>
      </c>
      <c r="L775" t="n">
        <v>27</v>
      </c>
      <c r="M775" t="n">
        <v>2</v>
      </c>
      <c r="N775" t="n">
        <v>65.06999999999999</v>
      </c>
      <c r="O775" t="n">
        <v>32078.91</v>
      </c>
      <c r="P775" t="n">
        <v>105.68</v>
      </c>
      <c r="Q775" t="n">
        <v>198.05</v>
      </c>
      <c r="R775" t="n">
        <v>29.26</v>
      </c>
      <c r="S775" t="n">
        <v>21.27</v>
      </c>
      <c r="T775" t="n">
        <v>1295.92</v>
      </c>
      <c r="U775" t="n">
        <v>0.73</v>
      </c>
      <c r="V775" t="n">
        <v>0.77</v>
      </c>
      <c r="W775" t="n">
        <v>0.11</v>
      </c>
      <c r="X775" t="n">
        <v>0.06</v>
      </c>
      <c r="Y775" t="n">
        <v>1</v>
      </c>
      <c r="Z775" t="n">
        <v>10</v>
      </c>
    </row>
    <row r="776">
      <c r="A776" t="n">
        <v>105</v>
      </c>
      <c r="B776" t="n">
        <v>110</v>
      </c>
      <c r="C776" t="inlineStr">
        <is>
          <t xml:space="preserve">CONCLUIDO	</t>
        </is>
      </c>
      <c r="D776" t="n">
        <v>9.3506</v>
      </c>
      <c r="E776" t="n">
        <v>10.69</v>
      </c>
      <c r="F776" t="n">
        <v>7.91</v>
      </c>
      <c r="G776" t="n">
        <v>118.69</v>
      </c>
      <c r="H776" t="n">
        <v>1.87</v>
      </c>
      <c r="I776" t="n">
        <v>4</v>
      </c>
      <c r="J776" t="n">
        <v>258.66</v>
      </c>
      <c r="K776" t="n">
        <v>56.13</v>
      </c>
      <c r="L776" t="n">
        <v>27.25</v>
      </c>
      <c r="M776" t="n">
        <v>2</v>
      </c>
      <c r="N776" t="n">
        <v>65.28</v>
      </c>
      <c r="O776" t="n">
        <v>32135.68</v>
      </c>
      <c r="P776" t="n">
        <v>105.69</v>
      </c>
      <c r="Q776" t="n">
        <v>198.05</v>
      </c>
      <c r="R776" t="n">
        <v>29.14</v>
      </c>
      <c r="S776" t="n">
        <v>21.27</v>
      </c>
      <c r="T776" t="n">
        <v>1236.31</v>
      </c>
      <c r="U776" t="n">
        <v>0.73</v>
      </c>
      <c r="V776" t="n">
        <v>0.77</v>
      </c>
      <c r="W776" t="n">
        <v>0.11</v>
      </c>
      <c r="X776" t="n">
        <v>0.06</v>
      </c>
      <c r="Y776" t="n">
        <v>1</v>
      </c>
      <c r="Z776" t="n">
        <v>10</v>
      </c>
    </row>
    <row r="777">
      <c r="A777" t="n">
        <v>106</v>
      </c>
      <c r="B777" t="n">
        <v>110</v>
      </c>
      <c r="C777" t="inlineStr">
        <is>
          <t xml:space="preserve">CONCLUIDO	</t>
        </is>
      </c>
      <c r="D777" t="n">
        <v>9.348699999999999</v>
      </c>
      <c r="E777" t="n">
        <v>10.7</v>
      </c>
      <c r="F777" t="n">
        <v>7.92</v>
      </c>
      <c r="G777" t="n">
        <v>118.72</v>
      </c>
      <c r="H777" t="n">
        <v>1.89</v>
      </c>
      <c r="I777" t="n">
        <v>4</v>
      </c>
      <c r="J777" t="n">
        <v>259.12</v>
      </c>
      <c r="K777" t="n">
        <v>56.13</v>
      </c>
      <c r="L777" t="n">
        <v>27.5</v>
      </c>
      <c r="M777" t="n">
        <v>2</v>
      </c>
      <c r="N777" t="n">
        <v>65.48999999999999</v>
      </c>
      <c r="O777" t="n">
        <v>32192.53</v>
      </c>
      <c r="P777" t="n">
        <v>105.67</v>
      </c>
      <c r="Q777" t="n">
        <v>198.05</v>
      </c>
      <c r="R777" t="n">
        <v>29.25</v>
      </c>
      <c r="S777" t="n">
        <v>21.27</v>
      </c>
      <c r="T777" t="n">
        <v>1292.7</v>
      </c>
      <c r="U777" t="n">
        <v>0.73</v>
      </c>
      <c r="V777" t="n">
        <v>0.77</v>
      </c>
      <c r="W777" t="n">
        <v>0.11</v>
      </c>
      <c r="X777" t="n">
        <v>0.06</v>
      </c>
      <c r="Y777" t="n">
        <v>1</v>
      </c>
      <c r="Z777" t="n">
        <v>10</v>
      </c>
    </row>
    <row r="778">
      <c r="A778" t="n">
        <v>107</v>
      </c>
      <c r="B778" t="n">
        <v>110</v>
      </c>
      <c r="C778" t="inlineStr">
        <is>
          <t xml:space="preserve">CONCLUIDO	</t>
        </is>
      </c>
      <c r="D778" t="n">
        <v>9.347300000000001</v>
      </c>
      <c r="E778" t="n">
        <v>10.7</v>
      </c>
      <c r="F778" t="n">
        <v>7.92</v>
      </c>
      <c r="G778" t="n">
        <v>118.75</v>
      </c>
      <c r="H778" t="n">
        <v>1.9</v>
      </c>
      <c r="I778" t="n">
        <v>4</v>
      </c>
      <c r="J778" t="n">
        <v>259.58</v>
      </c>
      <c r="K778" t="n">
        <v>56.13</v>
      </c>
      <c r="L778" t="n">
        <v>27.75</v>
      </c>
      <c r="M778" t="n">
        <v>2</v>
      </c>
      <c r="N778" t="n">
        <v>65.70999999999999</v>
      </c>
      <c r="O778" t="n">
        <v>32249.46</v>
      </c>
      <c r="P778" t="n">
        <v>105.59</v>
      </c>
      <c r="Q778" t="n">
        <v>198.05</v>
      </c>
      <c r="R778" t="n">
        <v>29.26</v>
      </c>
      <c r="S778" t="n">
        <v>21.27</v>
      </c>
      <c r="T778" t="n">
        <v>1296.8</v>
      </c>
      <c r="U778" t="n">
        <v>0.73</v>
      </c>
      <c r="V778" t="n">
        <v>0.77</v>
      </c>
      <c r="W778" t="n">
        <v>0.12</v>
      </c>
      <c r="X778" t="n">
        <v>0.06</v>
      </c>
      <c r="Y778" t="n">
        <v>1</v>
      </c>
      <c r="Z778" t="n">
        <v>10</v>
      </c>
    </row>
    <row r="779">
      <c r="A779" t="n">
        <v>108</v>
      </c>
      <c r="B779" t="n">
        <v>110</v>
      </c>
      <c r="C779" t="inlineStr">
        <is>
          <t xml:space="preserve">CONCLUIDO	</t>
        </is>
      </c>
      <c r="D779" t="n">
        <v>9.3497</v>
      </c>
      <c r="E779" t="n">
        <v>10.7</v>
      </c>
      <c r="F779" t="n">
        <v>7.91</v>
      </c>
      <c r="G779" t="n">
        <v>118.71</v>
      </c>
      <c r="H779" t="n">
        <v>1.92</v>
      </c>
      <c r="I779" t="n">
        <v>4</v>
      </c>
      <c r="J779" t="n">
        <v>260.05</v>
      </c>
      <c r="K779" t="n">
        <v>56.13</v>
      </c>
      <c r="L779" t="n">
        <v>28</v>
      </c>
      <c r="M779" t="n">
        <v>2</v>
      </c>
      <c r="N779" t="n">
        <v>65.92</v>
      </c>
      <c r="O779" t="n">
        <v>32306.46</v>
      </c>
      <c r="P779" t="n">
        <v>105.48</v>
      </c>
      <c r="Q779" t="n">
        <v>198.05</v>
      </c>
      <c r="R779" t="n">
        <v>29.13</v>
      </c>
      <c r="S779" t="n">
        <v>21.27</v>
      </c>
      <c r="T779" t="n">
        <v>1231.16</v>
      </c>
      <c r="U779" t="n">
        <v>0.73</v>
      </c>
      <c r="V779" t="n">
        <v>0.77</v>
      </c>
      <c r="W779" t="n">
        <v>0.12</v>
      </c>
      <c r="X779" t="n">
        <v>0.06</v>
      </c>
      <c r="Y779" t="n">
        <v>1</v>
      </c>
      <c r="Z779" t="n">
        <v>10</v>
      </c>
    </row>
    <row r="780">
      <c r="A780" t="n">
        <v>109</v>
      </c>
      <c r="B780" t="n">
        <v>110</v>
      </c>
      <c r="C780" t="inlineStr">
        <is>
          <t xml:space="preserve">CONCLUIDO	</t>
        </is>
      </c>
      <c r="D780" t="n">
        <v>9.358700000000001</v>
      </c>
      <c r="E780" t="n">
        <v>10.69</v>
      </c>
      <c r="F780" t="n">
        <v>7.9</v>
      </c>
      <c r="G780" t="n">
        <v>118.55</v>
      </c>
      <c r="H780" t="n">
        <v>1.93</v>
      </c>
      <c r="I780" t="n">
        <v>4</v>
      </c>
      <c r="J780" t="n">
        <v>260.51</v>
      </c>
      <c r="K780" t="n">
        <v>56.13</v>
      </c>
      <c r="L780" t="n">
        <v>28.25</v>
      </c>
      <c r="M780" t="n">
        <v>2</v>
      </c>
      <c r="N780" t="n">
        <v>66.13</v>
      </c>
      <c r="O780" t="n">
        <v>32363.54</v>
      </c>
      <c r="P780" t="n">
        <v>105.25</v>
      </c>
      <c r="Q780" t="n">
        <v>198.05</v>
      </c>
      <c r="R780" t="n">
        <v>28.75</v>
      </c>
      <c r="S780" t="n">
        <v>21.27</v>
      </c>
      <c r="T780" t="n">
        <v>1043.05</v>
      </c>
      <c r="U780" t="n">
        <v>0.74</v>
      </c>
      <c r="V780" t="n">
        <v>0.77</v>
      </c>
      <c r="W780" t="n">
        <v>0.12</v>
      </c>
      <c r="X780" t="n">
        <v>0.05</v>
      </c>
      <c r="Y780" t="n">
        <v>1</v>
      </c>
      <c r="Z780" t="n">
        <v>10</v>
      </c>
    </row>
    <row r="781">
      <c r="A781" t="n">
        <v>110</v>
      </c>
      <c r="B781" t="n">
        <v>110</v>
      </c>
      <c r="C781" t="inlineStr">
        <is>
          <t xml:space="preserve">CONCLUIDO	</t>
        </is>
      </c>
      <c r="D781" t="n">
        <v>9.359400000000001</v>
      </c>
      <c r="E781" t="n">
        <v>10.68</v>
      </c>
      <c r="F781" t="n">
        <v>7.9</v>
      </c>
      <c r="G781" t="n">
        <v>118.54</v>
      </c>
      <c r="H781" t="n">
        <v>1.94</v>
      </c>
      <c r="I781" t="n">
        <v>4</v>
      </c>
      <c r="J781" t="n">
        <v>260.97</v>
      </c>
      <c r="K781" t="n">
        <v>56.13</v>
      </c>
      <c r="L781" t="n">
        <v>28.5</v>
      </c>
      <c r="M781" t="n">
        <v>2</v>
      </c>
      <c r="N781" t="n">
        <v>66.34999999999999</v>
      </c>
      <c r="O781" t="n">
        <v>32420.71</v>
      </c>
      <c r="P781" t="n">
        <v>105.28</v>
      </c>
      <c r="Q781" t="n">
        <v>198.05</v>
      </c>
      <c r="R781" t="n">
        <v>28.82</v>
      </c>
      <c r="S781" t="n">
        <v>21.27</v>
      </c>
      <c r="T781" t="n">
        <v>1076.24</v>
      </c>
      <c r="U781" t="n">
        <v>0.74</v>
      </c>
      <c r="V781" t="n">
        <v>0.77</v>
      </c>
      <c r="W781" t="n">
        <v>0.11</v>
      </c>
      <c r="X781" t="n">
        <v>0.05</v>
      </c>
      <c r="Y781" t="n">
        <v>1</v>
      </c>
      <c r="Z781" t="n">
        <v>10</v>
      </c>
    </row>
    <row r="782">
      <c r="A782" t="n">
        <v>111</v>
      </c>
      <c r="B782" t="n">
        <v>110</v>
      </c>
      <c r="C782" t="inlineStr">
        <is>
          <t xml:space="preserve">CONCLUIDO	</t>
        </is>
      </c>
      <c r="D782" t="n">
        <v>9.351599999999999</v>
      </c>
      <c r="E782" t="n">
        <v>10.69</v>
      </c>
      <c r="F782" t="n">
        <v>7.91</v>
      </c>
      <c r="G782" t="n">
        <v>118.67</v>
      </c>
      <c r="H782" t="n">
        <v>1.96</v>
      </c>
      <c r="I782" t="n">
        <v>4</v>
      </c>
      <c r="J782" t="n">
        <v>261.44</v>
      </c>
      <c r="K782" t="n">
        <v>56.13</v>
      </c>
      <c r="L782" t="n">
        <v>28.75</v>
      </c>
      <c r="M782" t="n">
        <v>2</v>
      </c>
      <c r="N782" t="n">
        <v>66.56</v>
      </c>
      <c r="O782" t="n">
        <v>32477.95</v>
      </c>
      <c r="P782" t="n">
        <v>105.4</v>
      </c>
      <c r="Q782" t="n">
        <v>198.05</v>
      </c>
      <c r="R782" t="n">
        <v>29.14</v>
      </c>
      <c r="S782" t="n">
        <v>21.27</v>
      </c>
      <c r="T782" t="n">
        <v>1235.55</v>
      </c>
      <c r="U782" t="n">
        <v>0.73</v>
      </c>
      <c r="V782" t="n">
        <v>0.77</v>
      </c>
      <c r="W782" t="n">
        <v>0.11</v>
      </c>
      <c r="X782" t="n">
        <v>0.06</v>
      </c>
      <c r="Y782" t="n">
        <v>1</v>
      </c>
      <c r="Z782" t="n">
        <v>10</v>
      </c>
    </row>
    <row r="783">
      <c r="A783" t="n">
        <v>112</v>
      </c>
      <c r="B783" t="n">
        <v>110</v>
      </c>
      <c r="C783" t="inlineStr">
        <is>
          <t xml:space="preserve">CONCLUIDO	</t>
        </is>
      </c>
      <c r="D783" t="n">
        <v>9.3492</v>
      </c>
      <c r="E783" t="n">
        <v>10.7</v>
      </c>
      <c r="F783" t="n">
        <v>7.91</v>
      </c>
      <c r="G783" t="n">
        <v>118.72</v>
      </c>
      <c r="H783" t="n">
        <v>1.97</v>
      </c>
      <c r="I783" t="n">
        <v>4</v>
      </c>
      <c r="J783" t="n">
        <v>261.9</v>
      </c>
      <c r="K783" t="n">
        <v>56.13</v>
      </c>
      <c r="L783" t="n">
        <v>29</v>
      </c>
      <c r="M783" t="n">
        <v>2</v>
      </c>
      <c r="N783" t="n">
        <v>66.77</v>
      </c>
      <c r="O783" t="n">
        <v>32535.28</v>
      </c>
      <c r="P783" t="n">
        <v>105.45</v>
      </c>
      <c r="Q783" t="n">
        <v>198.05</v>
      </c>
      <c r="R783" t="n">
        <v>29.2</v>
      </c>
      <c r="S783" t="n">
        <v>21.27</v>
      </c>
      <c r="T783" t="n">
        <v>1266.56</v>
      </c>
      <c r="U783" t="n">
        <v>0.73</v>
      </c>
      <c r="V783" t="n">
        <v>0.77</v>
      </c>
      <c r="W783" t="n">
        <v>0.11</v>
      </c>
      <c r="X783" t="n">
        <v>0.06</v>
      </c>
      <c r="Y783" t="n">
        <v>1</v>
      </c>
      <c r="Z783" t="n">
        <v>10</v>
      </c>
    </row>
    <row r="784">
      <c r="A784" t="n">
        <v>113</v>
      </c>
      <c r="B784" t="n">
        <v>110</v>
      </c>
      <c r="C784" t="inlineStr">
        <is>
          <t xml:space="preserve">CONCLUIDO	</t>
        </is>
      </c>
      <c r="D784" t="n">
        <v>9.3492</v>
      </c>
      <c r="E784" t="n">
        <v>10.7</v>
      </c>
      <c r="F784" t="n">
        <v>7.91</v>
      </c>
      <c r="G784" t="n">
        <v>118.72</v>
      </c>
      <c r="H784" t="n">
        <v>1.98</v>
      </c>
      <c r="I784" t="n">
        <v>4</v>
      </c>
      <c r="J784" t="n">
        <v>262.37</v>
      </c>
      <c r="K784" t="n">
        <v>56.13</v>
      </c>
      <c r="L784" t="n">
        <v>29.25</v>
      </c>
      <c r="M784" t="n">
        <v>2</v>
      </c>
      <c r="N784" t="n">
        <v>66.98999999999999</v>
      </c>
      <c r="O784" t="n">
        <v>32592.68</v>
      </c>
      <c r="P784" t="n">
        <v>105.47</v>
      </c>
      <c r="Q784" t="n">
        <v>198.05</v>
      </c>
      <c r="R784" t="n">
        <v>29.19</v>
      </c>
      <c r="S784" t="n">
        <v>21.27</v>
      </c>
      <c r="T784" t="n">
        <v>1265.17</v>
      </c>
      <c r="U784" t="n">
        <v>0.73</v>
      </c>
      <c r="V784" t="n">
        <v>0.77</v>
      </c>
      <c r="W784" t="n">
        <v>0.11</v>
      </c>
      <c r="X784" t="n">
        <v>0.06</v>
      </c>
      <c r="Y784" t="n">
        <v>1</v>
      </c>
      <c r="Z784" t="n">
        <v>10</v>
      </c>
    </row>
    <row r="785">
      <c r="A785" t="n">
        <v>114</v>
      </c>
      <c r="B785" t="n">
        <v>110</v>
      </c>
      <c r="C785" t="inlineStr">
        <is>
          <t xml:space="preserve">CONCLUIDO	</t>
        </is>
      </c>
      <c r="D785" t="n">
        <v>9.347</v>
      </c>
      <c r="E785" t="n">
        <v>10.7</v>
      </c>
      <c r="F785" t="n">
        <v>7.92</v>
      </c>
      <c r="G785" t="n">
        <v>118.75</v>
      </c>
      <c r="H785" t="n">
        <v>2</v>
      </c>
      <c r="I785" t="n">
        <v>4</v>
      </c>
      <c r="J785" t="n">
        <v>262.83</v>
      </c>
      <c r="K785" t="n">
        <v>56.13</v>
      </c>
      <c r="L785" t="n">
        <v>29.5</v>
      </c>
      <c r="M785" t="n">
        <v>2</v>
      </c>
      <c r="N785" t="n">
        <v>67.20999999999999</v>
      </c>
      <c r="O785" t="n">
        <v>32650.17</v>
      </c>
      <c r="P785" t="n">
        <v>105.39</v>
      </c>
      <c r="Q785" t="n">
        <v>198.05</v>
      </c>
      <c r="R785" t="n">
        <v>29.3</v>
      </c>
      <c r="S785" t="n">
        <v>21.27</v>
      </c>
      <c r="T785" t="n">
        <v>1319.62</v>
      </c>
      <c r="U785" t="n">
        <v>0.73</v>
      </c>
      <c r="V785" t="n">
        <v>0.77</v>
      </c>
      <c r="W785" t="n">
        <v>0.11</v>
      </c>
      <c r="X785" t="n">
        <v>0.06</v>
      </c>
      <c r="Y785" t="n">
        <v>1</v>
      </c>
      <c r="Z785" t="n">
        <v>10</v>
      </c>
    </row>
    <row r="786">
      <c r="A786" t="n">
        <v>115</v>
      </c>
      <c r="B786" t="n">
        <v>110</v>
      </c>
      <c r="C786" t="inlineStr">
        <is>
          <t xml:space="preserve">CONCLUIDO	</t>
        </is>
      </c>
      <c r="D786" t="n">
        <v>9.345800000000001</v>
      </c>
      <c r="E786" t="n">
        <v>10.7</v>
      </c>
      <c r="F786" t="n">
        <v>7.92</v>
      </c>
      <c r="G786" t="n">
        <v>118.78</v>
      </c>
      <c r="H786" t="n">
        <v>2.01</v>
      </c>
      <c r="I786" t="n">
        <v>4</v>
      </c>
      <c r="J786" t="n">
        <v>263.3</v>
      </c>
      <c r="K786" t="n">
        <v>56.13</v>
      </c>
      <c r="L786" t="n">
        <v>29.75</v>
      </c>
      <c r="M786" t="n">
        <v>2</v>
      </c>
      <c r="N786" t="n">
        <v>67.42</v>
      </c>
      <c r="O786" t="n">
        <v>32707.74</v>
      </c>
      <c r="P786" t="n">
        <v>105.32</v>
      </c>
      <c r="Q786" t="n">
        <v>198.05</v>
      </c>
      <c r="R786" t="n">
        <v>29.31</v>
      </c>
      <c r="S786" t="n">
        <v>21.27</v>
      </c>
      <c r="T786" t="n">
        <v>1321.86</v>
      </c>
      <c r="U786" t="n">
        <v>0.73</v>
      </c>
      <c r="V786" t="n">
        <v>0.77</v>
      </c>
      <c r="W786" t="n">
        <v>0.11</v>
      </c>
      <c r="X786" t="n">
        <v>0.07000000000000001</v>
      </c>
      <c r="Y786" t="n">
        <v>1</v>
      </c>
      <c r="Z786" t="n">
        <v>10</v>
      </c>
    </row>
    <row r="787">
      <c r="A787" t="n">
        <v>116</v>
      </c>
      <c r="B787" t="n">
        <v>110</v>
      </c>
      <c r="C787" t="inlineStr">
        <is>
          <t xml:space="preserve">CONCLUIDO	</t>
        </is>
      </c>
      <c r="D787" t="n">
        <v>9.351100000000001</v>
      </c>
      <c r="E787" t="n">
        <v>10.69</v>
      </c>
      <c r="F787" t="n">
        <v>7.91</v>
      </c>
      <c r="G787" t="n">
        <v>118.68</v>
      </c>
      <c r="H787" t="n">
        <v>2.02</v>
      </c>
      <c r="I787" t="n">
        <v>4</v>
      </c>
      <c r="J787" t="n">
        <v>263.77</v>
      </c>
      <c r="K787" t="n">
        <v>56.13</v>
      </c>
      <c r="L787" t="n">
        <v>30</v>
      </c>
      <c r="M787" t="n">
        <v>2</v>
      </c>
      <c r="N787" t="n">
        <v>67.64</v>
      </c>
      <c r="O787" t="n">
        <v>32765.39</v>
      </c>
      <c r="P787" t="n">
        <v>105.07</v>
      </c>
      <c r="Q787" t="n">
        <v>198.05</v>
      </c>
      <c r="R787" t="n">
        <v>29.07</v>
      </c>
      <c r="S787" t="n">
        <v>21.27</v>
      </c>
      <c r="T787" t="n">
        <v>1203.87</v>
      </c>
      <c r="U787" t="n">
        <v>0.73</v>
      </c>
      <c r="V787" t="n">
        <v>0.77</v>
      </c>
      <c r="W787" t="n">
        <v>0.12</v>
      </c>
      <c r="X787" t="n">
        <v>0.06</v>
      </c>
      <c r="Y787" t="n">
        <v>1</v>
      </c>
      <c r="Z787" t="n">
        <v>10</v>
      </c>
    </row>
    <row r="788">
      <c r="A788" t="n">
        <v>117</v>
      </c>
      <c r="B788" t="n">
        <v>110</v>
      </c>
      <c r="C788" t="inlineStr">
        <is>
          <t xml:space="preserve">CONCLUIDO	</t>
        </is>
      </c>
      <c r="D788" t="n">
        <v>9.358700000000001</v>
      </c>
      <c r="E788" t="n">
        <v>10.69</v>
      </c>
      <c r="F788" t="n">
        <v>7.9</v>
      </c>
      <c r="G788" t="n">
        <v>118.55</v>
      </c>
      <c r="H788" t="n">
        <v>2.04</v>
      </c>
      <c r="I788" t="n">
        <v>4</v>
      </c>
      <c r="J788" t="n">
        <v>264.23</v>
      </c>
      <c r="K788" t="n">
        <v>56.13</v>
      </c>
      <c r="L788" t="n">
        <v>30.25</v>
      </c>
      <c r="M788" t="n">
        <v>2</v>
      </c>
      <c r="N788" t="n">
        <v>67.86</v>
      </c>
      <c r="O788" t="n">
        <v>32823.12</v>
      </c>
      <c r="P788" t="n">
        <v>104.74</v>
      </c>
      <c r="Q788" t="n">
        <v>198.05</v>
      </c>
      <c r="R788" t="n">
        <v>28.81</v>
      </c>
      <c r="S788" t="n">
        <v>21.27</v>
      </c>
      <c r="T788" t="n">
        <v>1071.69</v>
      </c>
      <c r="U788" t="n">
        <v>0.74</v>
      </c>
      <c r="V788" t="n">
        <v>0.77</v>
      </c>
      <c r="W788" t="n">
        <v>0.11</v>
      </c>
      <c r="X788" t="n">
        <v>0.05</v>
      </c>
      <c r="Y788" t="n">
        <v>1</v>
      </c>
      <c r="Z788" t="n">
        <v>10</v>
      </c>
    </row>
    <row r="789">
      <c r="A789" t="n">
        <v>118</v>
      </c>
      <c r="B789" t="n">
        <v>110</v>
      </c>
      <c r="C789" t="inlineStr">
        <is>
          <t xml:space="preserve">CONCLUIDO	</t>
        </is>
      </c>
      <c r="D789" t="n">
        <v>9.3565</v>
      </c>
      <c r="E789" t="n">
        <v>10.69</v>
      </c>
      <c r="F789" t="n">
        <v>7.91</v>
      </c>
      <c r="G789" t="n">
        <v>118.59</v>
      </c>
      <c r="H789" t="n">
        <v>2.05</v>
      </c>
      <c r="I789" t="n">
        <v>4</v>
      </c>
      <c r="J789" t="n">
        <v>264.7</v>
      </c>
      <c r="K789" t="n">
        <v>56.13</v>
      </c>
      <c r="L789" t="n">
        <v>30.5</v>
      </c>
      <c r="M789" t="n">
        <v>2</v>
      </c>
      <c r="N789" t="n">
        <v>68.08</v>
      </c>
      <c r="O789" t="n">
        <v>32880.94</v>
      </c>
      <c r="P789" t="n">
        <v>104.74</v>
      </c>
      <c r="Q789" t="n">
        <v>198.05</v>
      </c>
      <c r="R789" t="n">
        <v>28.93</v>
      </c>
      <c r="S789" t="n">
        <v>21.27</v>
      </c>
      <c r="T789" t="n">
        <v>1135.09</v>
      </c>
      <c r="U789" t="n">
        <v>0.74</v>
      </c>
      <c r="V789" t="n">
        <v>0.77</v>
      </c>
      <c r="W789" t="n">
        <v>0.11</v>
      </c>
      <c r="X789" t="n">
        <v>0.05</v>
      </c>
      <c r="Y789" t="n">
        <v>1</v>
      </c>
      <c r="Z789" t="n">
        <v>10</v>
      </c>
    </row>
    <row r="790">
      <c r="A790" t="n">
        <v>119</v>
      </c>
      <c r="B790" t="n">
        <v>110</v>
      </c>
      <c r="C790" t="inlineStr">
        <is>
          <t xml:space="preserve">CONCLUIDO	</t>
        </is>
      </c>
      <c r="D790" t="n">
        <v>9.3482</v>
      </c>
      <c r="E790" t="n">
        <v>10.7</v>
      </c>
      <c r="F790" t="n">
        <v>7.92</v>
      </c>
      <c r="G790" t="n">
        <v>118.73</v>
      </c>
      <c r="H790" t="n">
        <v>2.06</v>
      </c>
      <c r="I790" t="n">
        <v>4</v>
      </c>
      <c r="J790" t="n">
        <v>265.17</v>
      </c>
      <c r="K790" t="n">
        <v>56.13</v>
      </c>
      <c r="L790" t="n">
        <v>30.75</v>
      </c>
      <c r="M790" t="n">
        <v>2</v>
      </c>
      <c r="N790" t="n">
        <v>68.3</v>
      </c>
      <c r="O790" t="n">
        <v>32938.83</v>
      </c>
      <c r="P790" t="n">
        <v>104.81</v>
      </c>
      <c r="Q790" t="n">
        <v>198.05</v>
      </c>
      <c r="R790" t="n">
        <v>29.25</v>
      </c>
      <c r="S790" t="n">
        <v>21.27</v>
      </c>
      <c r="T790" t="n">
        <v>1294.19</v>
      </c>
      <c r="U790" t="n">
        <v>0.73</v>
      </c>
      <c r="V790" t="n">
        <v>0.77</v>
      </c>
      <c r="W790" t="n">
        <v>0.11</v>
      </c>
      <c r="X790" t="n">
        <v>0.06</v>
      </c>
      <c r="Y790" t="n">
        <v>1</v>
      </c>
      <c r="Z790" t="n">
        <v>10</v>
      </c>
    </row>
    <row r="791">
      <c r="A791" t="n">
        <v>120</v>
      </c>
      <c r="B791" t="n">
        <v>110</v>
      </c>
      <c r="C791" t="inlineStr">
        <is>
          <t xml:space="preserve">CONCLUIDO	</t>
        </is>
      </c>
      <c r="D791" t="n">
        <v>9.347300000000001</v>
      </c>
      <c r="E791" t="n">
        <v>10.7</v>
      </c>
      <c r="F791" t="n">
        <v>7.92</v>
      </c>
      <c r="G791" t="n">
        <v>118.75</v>
      </c>
      <c r="H791" t="n">
        <v>2.08</v>
      </c>
      <c r="I791" t="n">
        <v>4</v>
      </c>
      <c r="J791" t="n">
        <v>265.64</v>
      </c>
      <c r="K791" t="n">
        <v>56.13</v>
      </c>
      <c r="L791" t="n">
        <v>31</v>
      </c>
      <c r="M791" t="n">
        <v>2</v>
      </c>
      <c r="N791" t="n">
        <v>68.52</v>
      </c>
      <c r="O791" t="n">
        <v>32996.81</v>
      </c>
      <c r="P791" t="n">
        <v>104.67</v>
      </c>
      <c r="Q791" t="n">
        <v>198.05</v>
      </c>
      <c r="R791" t="n">
        <v>29.27</v>
      </c>
      <c r="S791" t="n">
        <v>21.27</v>
      </c>
      <c r="T791" t="n">
        <v>1305.33</v>
      </c>
      <c r="U791" t="n">
        <v>0.73</v>
      </c>
      <c r="V791" t="n">
        <v>0.77</v>
      </c>
      <c r="W791" t="n">
        <v>0.11</v>
      </c>
      <c r="X791" t="n">
        <v>0.06</v>
      </c>
      <c r="Y791" t="n">
        <v>1</v>
      </c>
      <c r="Z791" t="n">
        <v>10</v>
      </c>
    </row>
    <row r="792">
      <c r="A792" t="n">
        <v>121</v>
      </c>
      <c r="B792" t="n">
        <v>110</v>
      </c>
      <c r="C792" t="inlineStr">
        <is>
          <t xml:space="preserve">CONCLUIDO	</t>
        </is>
      </c>
      <c r="D792" t="n">
        <v>9.3468</v>
      </c>
      <c r="E792" t="n">
        <v>10.7</v>
      </c>
      <c r="F792" t="n">
        <v>7.92</v>
      </c>
      <c r="G792" t="n">
        <v>118.76</v>
      </c>
      <c r="H792" t="n">
        <v>2.09</v>
      </c>
      <c r="I792" t="n">
        <v>4</v>
      </c>
      <c r="J792" t="n">
        <v>266.11</v>
      </c>
      <c r="K792" t="n">
        <v>56.13</v>
      </c>
      <c r="L792" t="n">
        <v>31.25</v>
      </c>
      <c r="M792" t="n">
        <v>2</v>
      </c>
      <c r="N792" t="n">
        <v>68.73999999999999</v>
      </c>
      <c r="O792" t="n">
        <v>33054.88</v>
      </c>
      <c r="P792" t="n">
        <v>104.41</v>
      </c>
      <c r="Q792" t="n">
        <v>198.05</v>
      </c>
      <c r="R792" t="n">
        <v>29.29</v>
      </c>
      <c r="S792" t="n">
        <v>21.27</v>
      </c>
      <c r="T792" t="n">
        <v>1314.88</v>
      </c>
      <c r="U792" t="n">
        <v>0.73</v>
      </c>
      <c r="V792" t="n">
        <v>0.77</v>
      </c>
      <c r="W792" t="n">
        <v>0.11</v>
      </c>
      <c r="X792" t="n">
        <v>0.06</v>
      </c>
      <c r="Y792" t="n">
        <v>1</v>
      </c>
      <c r="Z792" t="n">
        <v>10</v>
      </c>
    </row>
    <row r="793">
      <c r="A793" t="n">
        <v>122</v>
      </c>
      <c r="B793" t="n">
        <v>110</v>
      </c>
      <c r="C793" t="inlineStr">
        <is>
          <t xml:space="preserve">CONCLUIDO	</t>
        </is>
      </c>
      <c r="D793" t="n">
        <v>9.3453</v>
      </c>
      <c r="E793" t="n">
        <v>10.7</v>
      </c>
      <c r="F793" t="n">
        <v>7.92</v>
      </c>
      <c r="G793" t="n">
        <v>118.78</v>
      </c>
      <c r="H793" t="n">
        <v>2.1</v>
      </c>
      <c r="I793" t="n">
        <v>4</v>
      </c>
      <c r="J793" t="n">
        <v>266.59</v>
      </c>
      <c r="K793" t="n">
        <v>56.13</v>
      </c>
      <c r="L793" t="n">
        <v>31.5</v>
      </c>
      <c r="M793" t="n">
        <v>2</v>
      </c>
      <c r="N793" t="n">
        <v>68.95999999999999</v>
      </c>
      <c r="O793" t="n">
        <v>33113.03</v>
      </c>
      <c r="P793" t="n">
        <v>104.24</v>
      </c>
      <c r="Q793" t="n">
        <v>198.05</v>
      </c>
      <c r="R793" t="n">
        <v>29.37</v>
      </c>
      <c r="S793" t="n">
        <v>21.27</v>
      </c>
      <c r="T793" t="n">
        <v>1351.61</v>
      </c>
      <c r="U793" t="n">
        <v>0.72</v>
      </c>
      <c r="V793" t="n">
        <v>0.77</v>
      </c>
      <c r="W793" t="n">
        <v>0.11</v>
      </c>
      <c r="X793" t="n">
        <v>0.07000000000000001</v>
      </c>
      <c r="Y793" t="n">
        <v>1</v>
      </c>
      <c r="Z793" t="n">
        <v>10</v>
      </c>
    </row>
    <row r="794">
      <c r="A794" t="n">
        <v>123</v>
      </c>
      <c r="B794" t="n">
        <v>110</v>
      </c>
      <c r="C794" t="inlineStr">
        <is>
          <t xml:space="preserve">CONCLUIDO	</t>
        </is>
      </c>
      <c r="D794" t="n">
        <v>9.344799999999999</v>
      </c>
      <c r="E794" t="n">
        <v>10.7</v>
      </c>
      <c r="F794" t="n">
        <v>7.92</v>
      </c>
      <c r="G794" t="n">
        <v>118.79</v>
      </c>
      <c r="H794" t="n">
        <v>2.12</v>
      </c>
      <c r="I794" t="n">
        <v>4</v>
      </c>
      <c r="J794" t="n">
        <v>267.06</v>
      </c>
      <c r="K794" t="n">
        <v>56.13</v>
      </c>
      <c r="L794" t="n">
        <v>31.75</v>
      </c>
      <c r="M794" t="n">
        <v>2</v>
      </c>
      <c r="N794" t="n">
        <v>69.18000000000001</v>
      </c>
      <c r="O794" t="n">
        <v>33171.26</v>
      </c>
      <c r="P794" t="n">
        <v>103.82</v>
      </c>
      <c r="Q794" t="n">
        <v>198.05</v>
      </c>
      <c r="R794" t="n">
        <v>29.31</v>
      </c>
      <c r="S794" t="n">
        <v>21.27</v>
      </c>
      <c r="T794" t="n">
        <v>1321.34</v>
      </c>
      <c r="U794" t="n">
        <v>0.73</v>
      </c>
      <c r="V794" t="n">
        <v>0.77</v>
      </c>
      <c r="W794" t="n">
        <v>0.12</v>
      </c>
      <c r="X794" t="n">
        <v>0.07000000000000001</v>
      </c>
      <c r="Y794" t="n">
        <v>1</v>
      </c>
      <c r="Z794" t="n">
        <v>10</v>
      </c>
    </row>
    <row r="795">
      <c r="A795" t="n">
        <v>124</v>
      </c>
      <c r="B795" t="n">
        <v>110</v>
      </c>
      <c r="C795" t="inlineStr">
        <is>
          <t xml:space="preserve">CONCLUIDO	</t>
        </is>
      </c>
      <c r="D795" t="n">
        <v>9.353300000000001</v>
      </c>
      <c r="E795" t="n">
        <v>10.69</v>
      </c>
      <c r="F795" t="n">
        <v>7.91</v>
      </c>
      <c r="G795" t="n">
        <v>118.65</v>
      </c>
      <c r="H795" t="n">
        <v>2.13</v>
      </c>
      <c r="I795" t="n">
        <v>4</v>
      </c>
      <c r="J795" t="n">
        <v>267.53</v>
      </c>
      <c r="K795" t="n">
        <v>56.13</v>
      </c>
      <c r="L795" t="n">
        <v>32</v>
      </c>
      <c r="M795" t="n">
        <v>2</v>
      </c>
      <c r="N795" t="n">
        <v>69.40000000000001</v>
      </c>
      <c r="O795" t="n">
        <v>33229.58</v>
      </c>
      <c r="P795" t="n">
        <v>103.97</v>
      </c>
      <c r="Q795" t="n">
        <v>198.05</v>
      </c>
      <c r="R795" t="n">
        <v>29.01</v>
      </c>
      <c r="S795" t="n">
        <v>21.27</v>
      </c>
      <c r="T795" t="n">
        <v>1171.97</v>
      </c>
      <c r="U795" t="n">
        <v>0.73</v>
      </c>
      <c r="V795" t="n">
        <v>0.77</v>
      </c>
      <c r="W795" t="n">
        <v>0.12</v>
      </c>
      <c r="X795" t="n">
        <v>0.06</v>
      </c>
      <c r="Y795" t="n">
        <v>1</v>
      </c>
      <c r="Z795" t="n">
        <v>10</v>
      </c>
    </row>
    <row r="796">
      <c r="A796" t="n">
        <v>125</v>
      </c>
      <c r="B796" t="n">
        <v>110</v>
      </c>
      <c r="C796" t="inlineStr">
        <is>
          <t xml:space="preserve">CONCLUIDO	</t>
        </is>
      </c>
      <c r="D796" t="n">
        <v>9.3567</v>
      </c>
      <c r="E796" t="n">
        <v>10.69</v>
      </c>
      <c r="F796" t="n">
        <v>7.91</v>
      </c>
      <c r="G796" t="n">
        <v>118.59</v>
      </c>
      <c r="H796" t="n">
        <v>2.14</v>
      </c>
      <c r="I796" t="n">
        <v>4</v>
      </c>
      <c r="J796" t="n">
        <v>268</v>
      </c>
      <c r="K796" t="n">
        <v>56.13</v>
      </c>
      <c r="L796" t="n">
        <v>32.25</v>
      </c>
      <c r="M796" t="n">
        <v>2</v>
      </c>
      <c r="N796" t="n">
        <v>69.63</v>
      </c>
      <c r="O796" t="n">
        <v>33287.98</v>
      </c>
      <c r="P796" t="n">
        <v>103.56</v>
      </c>
      <c r="Q796" t="n">
        <v>198.05</v>
      </c>
      <c r="R796" t="n">
        <v>28.89</v>
      </c>
      <c r="S796" t="n">
        <v>21.27</v>
      </c>
      <c r="T796" t="n">
        <v>1114.64</v>
      </c>
      <c r="U796" t="n">
        <v>0.74</v>
      </c>
      <c r="V796" t="n">
        <v>0.77</v>
      </c>
      <c r="W796" t="n">
        <v>0.11</v>
      </c>
      <c r="X796" t="n">
        <v>0.05</v>
      </c>
      <c r="Y796" t="n">
        <v>1</v>
      </c>
      <c r="Z796" t="n">
        <v>10</v>
      </c>
    </row>
    <row r="797">
      <c r="A797" t="n">
        <v>126</v>
      </c>
      <c r="B797" t="n">
        <v>110</v>
      </c>
      <c r="C797" t="inlineStr">
        <is>
          <t xml:space="preserve">CONCLUIDO	</t>
        </is>
      </c>
      <c r="D797" t="n">
        <v>9.3528</v>
      </c>
      <c r="E797" t="n">
        <v>10.69</v>
      </c>
      <c r="F797" t="n">
        <v>7.91</v>
      </c>
      <c r="G797" t="n">
        <v>118.65</v>
      </c>
      <c r="H797" t="n">
        <v>2.15</v>
      </c>
      <c r="I797" t="n">
        <v>4</v>
      </c>
      <c r="J797" t="n">
        <v>268.48</v>
      </c>
      <c r="K797" t="n">
        <v>56.13</v>
      </c>
      <c r="L797" t="n">
        <v>32.5</v>
      </c>
      <c r="M797" t="n">
        <v>2</v>
      </c>
      <c r="N797" t="n">
        <v>69.84999999999999</v>
      </c>
      <c r="O797" t="n">
        <v>33346.47</v>
      </c>
      <c r="P797" t="n">
        <v>103.45</v>
      </c>
      <c r="Q797" t="n">
        <v>198.05</v>
      </c>
      <c r="R797" t="n">
        <v>29.11</v>
      </c>
      <c r="S797" t="n">
        <v>21.27</v>
      </c>
      <c r="T797" t="n">
        <v>1222.33</v>
      </c>
      <c r="U797" t="n">
        <v>0.73</v>
      </c>
      <c r="V797" t="n">
        <v>0.77</v>
      </c>
      <c r="W797" t="n">
        <v>0.11</v>
      </c>
      <c r="X797" t="n">
        <v>0.06</v>
      </c>
      <c r="Y797" t="n">
        <v>1</v>
      </c>
      <c r="Z797" t="n">
        <v>10</v>
      </c>
    </row>
    <row r="798">
      <c r="A798" t="n">
        <v>127</v>
      </c>
      <c r="B798" t="n">
        <v>110</v>
      </c>
      <c r="C798" t="inlineStr">
        <is>
          <t xml:space="preserve">CONCLUIDO	</t>
        </is>
      </c>
      <c r="D798" t="n">
        <v>9.3446</v>
      </c>
      <c r="E798" t="n">
        <v>10.7</v>
      </c>
      <c r="F798" t="n">
        <v>7.92</v>
      </c>
      <c r="G798" t="n">
        <v>118.8</v>
      </c>
      <c r="H798" t="n">
        <v>2.17</v>
      </c>
      <c r="I798" t="n">
        <v>4</v>
      </c>
      <c r="J798" t="n">
        <v>268.95</v>
      </c>
      <c r="K798" t="n">
        <v>56.13</v>
      </c>
      <c r="L798" t="n">
        <v>32.75</v>
      </c>
      <c r="M798" t="n">
        <v>2</v>
      </c>
      <c r="N798" t="n">
        <v>70.08</v>
      </c>
      <c r="O798" t="n">
        <v>33405.04</v>
      </c>
      <c r="P798" t="n">
        <v>103.25</v>
      </c>
      <c r="Q798" t="n">
        <v>198.05</v>
      </c>
      <c r="R798" t="n">
        <v>29.37</v>
      </c>
      <c r="S798" t="n">
        <v>21.27</v>
      </c>
      <c r="T798" t="n">
        <v>1352.44</v>
      </c>
      <c r="U798" t="n">
        <v>0.72</v>
      </c>
      <c r="V798" t="n">
        <v>0.77</v>
      </c>
      <c r="W798" t="n">
        <v>0.11</v>
      </c>
      <c r="X798" t="n">
        <v>0.07000000000000001</v>
      </c>
      <c r="Y798" t="n">
        <v>1</v>
      </c>
      <c r="Z798" t="n">
        <v>10</v>
      </c>
    </row>
    <row r="799">
      <c r="A799" t="n">
        <v>128</v>
      </c>
      <c r="B799" t="n">
        <v>110</v>
      </c>
      <c r="C799" t="inlineStr">
        <is>
          <t xml:space="preserve">CONCLUIDO	</t>
        </is>
      </c>
      <c r="D799" t="n">
        <v>9.346</v>
      </c>
      <c r="E799" t="n">
        <v>10.7</v>
      </c>
      <c r="F799" t="n">
        <v>7.92</v>
      </c>
      <c r="G799" t="n">
        <v>118.77</v>
      </c>
      <c r="H799" t="n">
        <v>2.18</v>
      </c>
      <c r="I799" t="n">
        <v>4</v>
      </c>
      <c r="J799" t="n">
        <v>269.43</v>
      </c>
      <c r="K799" t="n">
        <v>56.13</v>
      </c>
      <c r="L799" t="n">
        <v>33</v>
      </c>
      <c r="M799" t="n">
        <v>2</v>
      </c>
      <c r="N799" t="n">
        <v>70.3</v>
      </c>
      <c r="O799" t="n">
        <v>33463.7</v>
      </c>
      <c r="P799" t="n">
        <v>102.87</v>
      </c>
      <c r="Q799" t="n">
        <v>198.05</v>
      </c>
      <c r="R799" t="n">
        <v>29.3</v>
      </c>
      <c r="S799" t="n">
        <v>21.27</v>
      </c>
      <c r="T799" t="n">
        <v>1319.37</v>
      </c>
      <c r="U799" t="n">
        <v>0.73</v>
      </c>
      <c r="V799" t="n">
        <v>0.77</v>
      </c>
      <c r="W799" t="n">
        <v>0.11</v>
      </c>
      <c r="X799" t="n">
        <v>0.07000000000000001</v>
      </c>
      <c r="Y799" t="n">
        <v>1</v>
      </c>
      <c r="Z799" t="n">
        <v>10</v>
      </c>
    </row>
    <row r="800">
      <c r="A800" t="n">
        <v>129</v>
      </c>
      <c r="B800" t="n">
        <v>110</v>
      </c>
      <c r="C800" t="inlineStr">
        <is>
          <t xml:space="preserve">CONCLUIDO	</t>
        </is>
      </c>
      <c r="D800" t="n">
        <v>9.3439</v>
      </c>
      <c r="E800" t="n">
        <v>10.7</v>
      </c>
      <c r="F800" t="n">
        <v>7.92</v>
      </c>
      <c r="G800" t="n">
        <v>118.81</v>
      </c>
      <c r="H800" t="n">
        <v>2.19</v>
      </c>
      <c r="I800" t="n">
        <v>4</v>
      </c>
      <c r="J800" t="n">
        <v>269.9</v>
      </c>
      <c r="K800" t="n">
        <v>56.13</v>
      </c>
      <c r="L800" t="n">
        <v>33.25</v>
      </c>
      <c r="M800" t="n">
        <v>2</v>
      </c>
      <c r="N800" t="n">
        <v>70.53</v>
      </c>
      <c r="O800" t="n">
        <v>33522.45</v>
      </c>
      <c r="P800" t="n">
        <v>102.69</v>
      </c>
      <c r="Q800" t="n">
        <v>198.05</v>
      </c>
      <c r="R800" t="n">
        <v>29.42</v>
      </c>
      <c r="S800" t="n">
        <v>21.27</v>
      </c>
      <c r="T800" t="n">
        <v>1377.49</v>
      </c>
      <c r="U800" t="n">
        <v>0.72</v>
      </c>
      <c r="V800" t="n">
        <v>0.77</v>
      </c>
      <c r="W800" t="n">
        <v>0.11</v>
      </c>
      <c r="X800" t="n">
        <v>0.07000000000000001</v>
      </c>
      <c r="Y800" t="n">
        <v>1</v>
      </c>
      <c r="Z800" t="n">
        <v>10</v>
      </c>
    </row>
    <row r="801">
      <c r="A801" t="n">
        <v>130</v>
      </c>
      <c r="B801" t="n">
        <v>110</v>
      </c>
      <c r="C801" t="inlineStr">
        <is>
          <t xml:space="preserve">CONCLUIDO	</t>
        </is>
      </c>
      <c r="D801" t="n">
        <v>9.3436</v>
      </c>
      <c r="E801" t="n">
        <v>10.7</v>
      </c>
      <c r="F801" t="n">
        <v>7.92</v>
      </c>
      <c r="G801" t="n">
        <v>118.81</v>
      </c>
      <c r="H801" t="n">
        <v>2.21</v>
      </c>
      <c r="I801" t="n">
        <v>4</v>
      </c>
      <c r="J801" t="n">
        <v>270.38</v>
      </c>
      <c r="K801" t="n">
        <v>56.13</v>
      </c>
      <c r="L801" t="n">
        <v>33.5</v>
      </c>
      <c r="M801" t="n">
        <v>2</v>
      </c>
      <c r="N801" t="n">
        <v>70.76000000000001</v>
      </c>
      <c r="O801" t="n">
        <v>33581.28</v>
      </c>
      <c r="P801" t="n">
        <v>102.48</v>
      </c>
      <c r="Q801" t="n">
        <v>198.05</v>
      </c>
      <c r="R801" t="n">
        <v>29.4</v>
      </c>
      <c r="S801" t="n">
        <v>21.27</v>
      </c>
      <c r="T801" t="n">
        <v>1365.79</v>
      </c>
      <c r="U801" t="n">
        <v>0.72</v>
      </c>
      <c r="V801" t="n">
        <v>0.77</v>
      </c>
      <c r="W801" t="n">
        <v>0.11</v>
      </c>
      <c r="X801" t="n">
        <v>0.07000000000000001</v>
      </c>
      <c r="Y801" t="n">
        <v>1</v>
      </c>
      <c r="Z801" t="n">
        <v>10</v>
      </c>
    </row>
    <row r="802">
      <c r="A802" t="n">
        <v>131</v>
      </c>
      <c r="B802" t="n">
        <v>110</v>
      </c>
      <c r="C802" t="inlineStr">
        <is>
          <t xml:space="preserve">CONCLUIDO	</t>
        </is>
      </c>
      <c r="D802" t="n">
        <v>9.346299999999999</v>
      </c>
      <c r="E802" t="n">
        <v>10.7</v>
      </c>
      <c r="F802" t="n">
        <v>7.92</v>
      </c>
      <c r="G802" t="n">
        <v>118.77</v>
      </c>
      <c r="H802" t="n">
        <v>2.22</v>
      </c>
      <c r="I802" t="n">
        <v>4</v>
      </c>
      <c r="J802" t="n">
        <v>270.86</v>
      </c>
      <c r="K802" t="n">
        <v>56.13</v>
      </c>
      <c r="L802" t="n">
        <v>33.75</v>
      </c>
      <c r="M802" t="n">
        <v>2</v>
      </c>
      <c r="N802" t="n">
        <v>70.98</v>
      </c>
      <c r="O802" t="n">
        <v>33640.21</v>
      </c>
      <c r="P802" t="n">
        <v>102.28</v>
      </c>
      <c r="Q802" t="n">
        <v>198.05</v>
      </c>
      <c r="R802" t="n">
        <v>29.24</v>
      </c>
      <c r="S802" t="n">
        <v>21.27</v>
      </c>
      <c r="T802" t="n">
        <v>1287.63</v>
      </c>
      <c r="U802" t="n">
        <v>0.73</v>
      </c>
      <c r="V802" t="n">
        <v>0.77</v>
      </c>
      <c r="W802" t="n">
        <v>0.12</v>
      </c>
      <c r="X802" t="n">
        <v>0.07000000000000001</v>
      </c>
      <c r="Y802" t="n">
        <v>1</v>
      </c>
      <c r="Z802" t="n">
        <v>10</v>
      </c>
    </row>
    <row r="803">
      <c r="A803" t="n">
        <v>132</v>
      </c>
      <c r="B803" t="n">
        <v>110</v>
      </c>
      <c r="C803" t="inlineStr">
        <is>
          <t xml:space="preserve">CONCLUIDO	</t>
        </is>
      </c>
      <c r="D803" t="n">
        <v>9.354100000000001</v>
      </c>
      <c r="E803" t="n">
        <v>10.69</v>
      </c>
      <c r="F803" t="n">
        <v>7.91</v>
      </c>
      <c r="G803" t="n">
        <v>118.63</v>
      </c>
      <c r="H803" t="n">
        <v>2.23</v>
      </c>
      <c r="I803" t="n">
        <v>4</v>
      </c>
      <c r="J803" t="n">
        <v>271.34</v>
      </c>
      <c r="K803" t="n">
        <v>56.13</v>
      </c>
      <c r="L803" t="n">
        <v>34</v>
      </c>
      <c r="M803" t="n">
        <v>2</v>
      </c>
      <c r="N803" t="n">
        <v>71.20999999999999</v>
      </c>
      <c r="O803" t="n">
        <v>33699.21</v>
      </c>
      <c r="P803" t="n">
        <v>101.85</v>
      </c>
      <c r="Q803" t="n">
        <v>198.05</v>
      </c>
      <c r="R803" t="n">
        <v>28.95</v>
      </c>
      <c r="S803" t="n">
        <v>21.27</v>
      </c>
      <c r="T803" t="n">
        <v>1143.02</v>
      </c>
      <c r="U803" t="n">
        <v>0.73</v>
      </c>
      <c r="V803" t="n">
        <v>0.77</v>
      </c>
      <c r="W803" t="n">
        <v>0.12</v>
      </c>
      <c r="X803" t="n">
        <v>0.06</v>
      </c>
      <c r="Y803" t="n">
        <v>1</v>
      </c>
      <c r="Z803" t="n">
        <v>10</v>
      </c>
    </row>
    <row r="804">
      <c r="A804" t="n">
        <v>133</v>
      </c>
      <c r="B804" t="n">
        <v>110</v>
      </c>
      <c r="C804" t="inlineStr">
        <is>
          <t xml:space="preserve">CONCLUIDO	</t>
        </is>
      </c>
      <c r="D804" t="n">
        <v>9.3528</v>
      </c>
      <c r="E804" t="n">
        <v>10.69</v>
      </c>
      <c r="F804" t="n">
        <v>7.91</v>
      </c>
      <c r="G804" t="n">
        <v>118.65</v>
      </c>
      <c r="H804" t="n">
        <v>2.24</v>
      </c>
      <c r="I804" t="n">
        <v>4</v>
      </c>
      <c r="J804" t="n">
        <v>271.82</v>
      </c>
      <c r="K804" t="n">
        <v>56.13</v>
      </c>
      <c r="L804" t="n">
        <v>34.25</v>
      </c>
      <c r="M804" t="n">
        <v>2</v>
      </c>
      <c r="N804" t="n">
        <v>71.44</v>
      </c>
      <c r="O804" t="n">
        <v>33758.31</v>
      </c>
      <c r="P804" t="n">
        <v>101.38</v>
      </c>
      <c r="Q804" t="n">
        <v>198.09</v>
      </c>
      <c r="R804" t="n">
        <v>29.06</v>
      </c>
      <c r="S804" t="n">
        <v>21.27</v>
      </c>
      <c r="T804" t="n">
        <v>1197.58</v>
      </c>
      <c r="U804" t="n">
        <v>0.73</v>
      </c>
      <c r="V804" t="n">
        <v>0.77</v>
      </c>
      <c r="W804" t="n">
        <v>0.11</v>
      </c>
      <c r="X804" t="n">
        <v>0.06</v>
      </c>
      <c r="Y804" t="n">
        <v>1</v>
      </c>
      <c r="Z804" t="n">
        <v>10</v>
      </c>
    </row>
    <row r="805">
      <c r="A805" t="n">
        <v>134</v>
      </c>
      <c r="B805" t="n">
        <v>110</v>
      </c>
      <c r="C805" t="inlineStr">
        <is>
          <t xml:space="preserve">CONCLUIDO	</t>
        </is>
      </c>
      <c r="D805" t="n">
        <v>9.344099999999999</v>
      </c>
      <c r="E805" t="n">
        <v>10.7</v>
      </c>
      <c r="F805" t="n">
        <v>7.92</v>
      </c>
      <c r="G805" t="n">
        <v>118.8</v>
      </c>
      <c r="H805" t="n">
        <v>2.26</v>
      </c>
      <c r="I805" t="n">
        <v>4</v>
      </c>
      <c r="J805" t="n">
        <v>272.3</v>
      </c>
      <c r="K805" t="n">
        <v>56.13</v>
      </c>
      <c r="L805" t="n">
        <v>34.5</v>
      </c>
      <c r="M805" t="n">
        <v>2</v>
      </c>
      <c r="N805" t="n">
        <v>71.67</v>
      </c>
      <c r="O805" t="n">
        <v>33817.62</v>
      </c>
      <c r="P805" t="n">
        <v>101.14</v>
      </c>
      <c r="Q805" t="n">
        <v>198.05</v>
      </c>
      <c r="R805" t="n">
        <v>29.42</v>
      </c>
      <c r="S805" t="n">
        <v>21.27</v>
      </c>
      <c r="T805" t="n">
        <v>1378.28</v>
      </c>
      <c r="U805" t="n">
        <v>0.72</v>
      </c>
      <c r="V805" t="n">
        <v>0.77</v>
      </c>
      <c r="W805" t="n">
        <v>0.11</v>
      </c>
      <c r="X805" t="n">
        <v>0.07000000000000001</v>
      </c>
      <c r="Y805" t="n">
        <v>1</v>
      </c>
      <c r="Z805" t="n">
        <v>10</v>
      </c>
    </row>
    <row r="806">
      <c r="A806" t="n">
        <v>135</v>
      </c>
      <c r="B806" t="n">
        <v>110</v>
      </c>
      <c r="C806" t="inlineStr">
        <is>
          <t xml:space="preserve">CONCLUIDO	</t>
        </is>
      </c>
      <c r="D806" t="n">
        <v>9.3431</v>
      </c>
      <c r="E806" t="n">
        <v>10.7</v>
      </c>
      <c r="F806" t="n">
        <v>7.92</v>
      </c>
      <c r="G806" t="n">
        <v>118.82</v>
      </c>
      <c r="H806" t="n">
        <v>2.27</v>
      </c>
      <c r="I806" t="n">
        <v>4</v>
      </c>
      <c r="J806" t="n">
        <v>272.78</v>
      </c>
      <c r="K806" t="n">
        <v>56.13</v>
      </c>
      <c r="L806" t="n">
        <v>34.75</v>
      </c>
      <c r="M806" t="n">
        <v>2</v>
      </c>
      <c r="N806" t="n">
        <v>71.90000000000001</v>
      </c>
      <c r="O806" t="n">
        <v>33876.9</v>
      </c>
      <c r="P806" t="n">
        <v>100.94</v>
      </c>
      <c r="Q806" t="n">
        <v>198.05</v>
      </c>
      <c r="R806" t="n">
        <v>29.43</v>
      </c>
      <c r="S806" t="n">
        <v>21.27</v>
      </c>
      <c r="T806" t="n">
        <v>1382.86</v>
      </c>
      <c r="U806" t="n">
        <v>0.72</v>
      </c>
      <c r="V806" t="n">
        <v>0.77</v>
      </c>
      <c r="W806" t="n">
        <v>0.11</v>
      </c>
      <c r="X806" t="n">
        <v>0.07000000000000001</v>
      </c>
      <c r="Y806" t="n">
        <v>1</v>
      </c>
      <c r="Z806" t="n">
        <v>10</v>
      </c>
    </row>
    <row r="807">
      <c r="A807" t="n">
        <v>136</v>
      </c>
      <c r="B807" t="n">
        <v>110</v>
      </c>
      <c r="C807" t="inlineStr">
        <is>
          <t xml:space="preserve">CONCLUIDO	</t>
        </is>
      </c>
      <c r="D807" t="n">
        <v>9.3422</v>
      </c>
      <c r="E807" t="n">
        <v>10.7</v>
      </c>
      <c r="F807" t="n">
        <v>7.92</v>
      </c>
      <c r="G807" t="n">
        <v>118.84</v>
      </c>
      <c r="H807" t="n">
        <v>2.28</v>
      </c>
      <c r="I807" t="n">
        <v>4</v>
      </c>
      <c r="J807" t="n">
        <v>273.26</v>
      </c>
      <c r="K807" t="n">
        <v>56.13</v>
      </c>
      <c r="L807" t="n">
        <v>35</v>
      </c>
      <c r="M807" t="n">
        <v>2</v>
      </c>
      <c r="N807" t="n">
        <v>72.13</v>
      </c>
      <c r="O807" t="n">
        <v>33936.26</v>
      </c>
      <c r="P807" t="n">
        <v>100.57</v>
      </c>
      <c r="Q807" t="n">
        <v>198.05</v>
      </c>
      <c r="R807" t="n">
        <v>29.47</v>
      </c>
      <c r="S807" t="n">
        <v>21.27</v>
      </c>
      <c r="T807" t="n">
        <v>1402.78</v>
      </c>
      <c r="U807" t="n">
        <v>0.72</v>
      </c>
      <c r="V807" t="n">
        <v>0.77</v>
      </c>
      <c r="W807" t="n">
        <v>0.11</v>
      </c>
      <c r="X807" t="n">
        <v>0.07000000000000001</v>
      </c>
      <c r="Y807" t="n">
        <v>1</v>
      </c>
      <c r="Z807" t="n">
        <v>10</v>
      </c>
    </row>
    <row r="808">
      <c r="A808" t="n">
        <v>137</v>
      </c>
      <c r="B808" t="n">
        <v>110</v>
      </c>
      <c r="C808" t="inlineStr">
        <is>
          <t xml:space="preserve">CONCLUIDO	</t>
        </is>
      </c>
      <c r="D808" t="n">
        <v>9.3453</v>
      </c>
      <c r="E808" t="n">
        <v>10.7</v>
      </c>
      <c r="F808" t="n">
        <v>7.92</v>
      </c>
      <c r="G808" t="n">
        <v>118.78</v>
      </c>
      <c r="H808" t="n">
        <v>2.29</v>
      </c>
      <c r="I808" t="n">
        <v>4</v>
      </c>
      <c r="J808" t="n">
        <v>273.74</v>
      </c>
      <c r="K808" t="n">
        <v>56.13</v>
      </c>
      <c r="L808" t="n">
        <v>35.25</v>
      </c>
      <c r="M808" t="n">
        <v>2</v>
      </c>
      <c r="N808" t="n">
        <v>72.37</v>
      </c>
      <c r="O808" t="n">
        <v>33995.72</v>
      </c>
      <c r="P808" t="n">
        <v>100.33</v>
      </c>
      <c r="Q808" t="n">
        <v>198.05</v>
      </c>
      <c r="R808" t="n">
        <v>29.35</v>
      </c>
      <c r="S808" t="n">
        <v>21.27</v>
      </c>
      <c r="T808" t="n">
        <v>1342.77</v>
      </c>
      <c r="U808" t="n">
        <v>0.72</v>
      </c>
      <c r="V808" t="n">
        <v>0.77</v>
      </c>
      <c r="W808" t="n">
        <v>0.11</v>
      </c>
      <c r="X808" t="n">
        <v>0.07000000000000001</v>
      </c>
      <c r="Y808" t="n">
        <v>1</v>
      </c>
      <c r="Z808" t="n">
        <v>10</v>
      </c>
    </row>
    <row r="809">
      <c r="A809" t="n">
        <v>138</v>
      </c>
      <c r="B809" t="n">
        <v>110</v>
      </c>
      <c r="C809" t="inlineStr">
        <is>
          <t xml:space="preserve">CONCLUIDO	</t>
        </is>
      </c>
      <c r="D809" t="n">
        <v>9.3429</v>
      </c>
      <c r="E809" t="n">
        <v>10.7</v>
      </c>
      <c r="F809" t="n">
        <v>7.92</v>
      </c>
      <c r="G809" t="n">
        <v>118.83</v>
      </c>
      <c r="H809" t="n">
        <v>2.3</v>
      </c>
      <c r="I809" t="n">
        <v>4</v>
      </c>
      <c r="J809" t="n">
        <v>274.22</v>
      </c>
      <c r="K809" t="n">
        <v>56.13</v>
      </c>
      <c r="L809" t="n">
        <v>35.5</v>
      </c>
      <c r="M809" t="n">
        <v>2</v>
      </c>
      <c r="N809" t="n">
        <v>72.59999999999999</v>
      </c>
      <c r="O809" t="n">
        <v>34055.27</v>
      </c>
      <c r="P809" t="n">
        <v>99.92</v>
      </c>
      <c r="Q809" t="n">
        <v>198.05</v>
      </c>
      <c r="R809" t="n">
        <v>29.43</v>
      </c>
      <c r="S809" t="n">
        <v>21.27</v>
      </c>
      <c r="T809" t="n">
        <v>1383.25</v>
      </c>
      <c r="U809" t="n">
        <v>0.72</v>
      </c>
      <c r="V809" t="n">
        <v>0.77</v>
      </c>
      <c r="W809" t="n">
        <v>0.12</v>
      </c>
      <c r="X809" t="n">
        <v>0.07000000000000001</v>
      </c>
      <c r="Y809" t="n">
        <v>1</v>
      </c>
      <c r="Z809" t="n">
        <v>10</v>
      </c>
    </row>
    <row r="810">
      <c r="A810" t="n">
        <v>139</v>
      </c>
      <c r="B810" t="n">
        <v>110</v>
      </c>
      <c r="C810" t="inlineStr">
        <is>
          <t xml:space="preserve">CONCLUIDO	</t>
        </is>
      </c>
      <c r="D810" t="n">
        <v>9.4125</v>
      </c>
      <c r="E810" t="n">
        <v>10.62</v>
      </c>
      <c r="F810" t="n">
        <v>7.88</v>
      </c>
      <c r="G810" t="n">
        <v>157.69</v>
      </c>
      <c r="H810" t="n">
        <v>2.32</v>
      </c>
      <c r="I810" t="n">
        <v>3</v>
      </c>
      <c r="J810" t="n">
        <v>274.71</v>
      </c>
      <c r="K810" t="n">
        <v>56.13</v>
      </c>
      <c r="L810" t="n">
        <v>35.75</v>
      </c>
      <c r="M810" t="n">
        <v>1</v>
      </c>
      <c r="N810" t="n">
        <v>72.83</v>
      </c>
      <c r="O810" t="n">
        <v>34114.91</v>
      </c>
      <c r="P810" t="n">
        <v>99.38</v>
      </c>
      <c r="Q810" t="n">
        <v>198.05</v>
      </c>
      <c r="R810" t="n">
        <v>28.19</v>
      </c>
      <c r="S810" t="n">
        <v>21.27</v>
      </c>
      <c r="T810" t="n">
        <v>769.88</v>
      </c>
      <c r="U810" t="n">
        <v>0.75</v>
      </c>
      <c r="V810" t="n">
        <v>0.77</v>
      </c>
      <c r="W810" t="n">
        <v>0.11</v>
      </c>
      <c r="X810" t="n">
        <v>0.03</v>
      </c>
      <c r="Y810" t="n">
        <v>1</v>
      </c>
      <c r="Z810" t="n">
        <v>10</v>
      </c>
    </row>
    <row r="811">
      <c r="A811" t="n">
        <v>140</v>
      </c>
      <c r="B811" t="n">
        <v>110</v>
      </c>
      <c r="C811" t="inlineStr">
        <is>
          <t xml:space="preserve">CONCLUIDO	</t>
        </is>
      </c>
      <c r="D811" t="n">
        <v>9.413</v>
      </c>
      <c r="E811" t="n">
        <v>10.62</v>
      </c>
      <c r="F811" t="n">
        <v>7.88</v>
      </c>
      <c r="G811" t="n">
        <v>157.68</v>
      </c>
      <c r="H811" t="n">
        <v>2.33</v>
      </c>
      <c r="I811" t="n">
        <v>3</v>
      </c>
      <c r="J811" t="n">
        <v>275.19</v>
      </c>
      <c r="K811" t="n">
        <v>56.13</v>
      </c>
      <c r="L811" t="n">
        <v>36</v>
      </c>
      <c r="M811" t="n">
        <v>1</v>
      </c>
      <c r="N811" t="n">
        <v>73.06999999999999</v>
      </c>
      <c r="O811" t="n">
        <v>34174.63</v>
      </c>
      <c r="P811" t="n">
        <v>99.47</v>
      </c>
      <c r="Q811" t="n">
        <v>198.05</v>
      </c>
      <c r="R811" t="n">
        <v>28.22</v>
      </c>
      <c r="S811" t="n">
        <v>21.27</v>
      </c>
      <c r="T811" t="n">
        <v>781.22</v>
      </c>
      <c r="U811" t="n">
        <v>0.75</v>
      </c>
      <c r="V811" t="n">
        <v>0.77</v>
      </c>
      <c r="W811" t="n">
        <v>0.11</v>
      </c>
      <c r="X811" t="n">
        <v>0.03</v>
      </c>
      <c r="Y811" t="n">
        <v>1</v>
      </c>
      <c r="Z811" t="n">
        <v>10</v>
      </c>
    </row>
    <row r="812">
      <c r="A812" t="n">
        <v>141</v>
      </c>
      <c r="B812" t="n">
        <v>110</v>
      </c>
      <c r="C812" t="inlineStr">
        <is>
          <t xml:space="preserve">CONCLUIDO	</t>
        </is>
      </c>
      <c r="D812" t="n">
        <v>9.410500000000001</v>
      </c>
      <c r="E812" t="n">
        <v>10.63</v>
      </c>
      <c r="F812" t="n">
        <v>7.89</v>
      </c>
      <c r="G812" t="n">
        <v>157.74</v>
      </c>
      <c r="H812" t="n">
        <v>2.34</v>
      </c>
      <c r="I812" t="n">
        <v>3</v>
      </c>
      <c r="J812" t="n">
        <v>275.68</v>
      </c>
      <c r="K812" t="n">
        <v>56.13</v>
      </c>
      <c r="L812" t="n">
        <v>36.25</v>
      </c>
      <c r="M812" t="n">
        <v>1</v>
      </c>
      <c r="N812" t="n">
        <v>73.3</v>
      </c>
      <c r="O812" t="n">
        <v>34234.45</v>
      </c>
      <c r="P812" t="n">
        <v>99.59999999999999</v>
      </c>
      <c r="Q812" t="n">
        <v>198.05</v>
      </c>
      <c r="R812" t="n">
        <v>28.32</v>
      </c>
      <c r="S812" t="n">
        <v>21.27</v>
      </c>
      <c r="T812" t="n">
        <v>834.02</v>
      </c>
      <c r="U812" t="n">
        <v>0.75</v>
      </c>
      <c r="V812" t="n">
        <v>0.77</v>
      </c>
      <c r="W812" t="n">
        <v>0.11</v>
      </c>
      <c r="X812" t="n">
        <v>0.03</v>
      </c>
      <c r="Y812" t="n">
        <v>1</v>
      </c>
      <c r="Z812" t="n">
        <v>10</v>
      </c>
    </row>
    <row r="813">
      <c r="A813" t="n">
        <v>142</v>
      </c>
      <c r="B813" t="n">
        <v>110</v>
      </c>
      <c r="C813" t="inlineStr">
        <is>
          <t xml:space="preserve">CONCLUIDO	</t>
        </is>
      </c>
      <c r="D813" t="n">
        <v>9.4068</v>
      </c>
      <c r="E813" t="n">
        <v>10.63</v>
      </c>
      <c r="F813" t="n">
        <v>7.89</v>
      </c>
      <c r="G813" t="n">
        <v>157.82</v>
      </c>
      <c r="H813" t="n">
        <v>2.35</v>
      </c>
      <c r="I813" t="n">
        <v>3</v>
      </c>
      <c r="J813" t="n">
        <v>276.16</v>
      </c>
      <c r="K813" t="n">
        <v>56.13</v>
      </c>
      <c r="L813" t="n">
        <v>36.5</v>
      </c>
      <c r="M813" t="n">
        <v>1</v>
      </c>
      <c r="N813" t="n">
        <v>73.54000000000001</v>
      </c>
      <c r="O813" t="n">
        <v>34294.37</v>
      </c>
      <c r="P813" t="n">
        <v>99.88</v>
      </c>
      <c r="Q813" t="n">
        <v>198.05</v>
      </c>
      <c r="R813" t="n">
        <v>28.48</v>
      </c>
      <c r="S813" t="n">
        <v>21.27</v>
      </c>
      <c r="T813" t="n">
        <v>912.52</v>
      </c>
      <c r="U813" t="n">
        <v>0.75</v>
      </c>
      <c r="V813" t="n">
        <v>0.77</v>
      </c>
      <c r="W813" t="n">
        <v>0.11</v>
      </c>
      <c r="X813" t="n">
        <v>0.04</v>
      </c>
      <c r="Y813" t="n">
        <v>1</v>
      </c>
      <c r="Z813" t="n">
        <v>10</v>
      </c>
    </row>
    <row r="814">
      <c r="A814" t="n">
        <v>143</v>
      </c>
      <c r="B814" t="n">
        <v>110</v>
      </c>
      <c r="C814" t="inlineStr">
        <is>
          <t xml:space="preserve">CONCLUIDO	</t>
        </is>
      </c>
      <c r="D814" t="n">
        <v>9.4024</v>
      </c>
      <c r="E814" t="n">
        <v>10.64</v>
      </c>
      <c r="F814" t="n">
        <v>7.9</v>
      </c>
      <c r="G814" t="n">
        <v>157.92</v>
      </c>
      <c r="H814" t="n">
        <v>2.36</v>
      </c>
      <c r="I814" t="n">
        <v>3</v>
      </c>
      <c r="J814" t="n">
        <v>276.65</v>
      </c>
      <c r="K814" t="n">
        <v>56.13</v>
      </c>
      <c r="L814" t="n">
        <v>36.75</v>
      </c>
      <c r="M814" t="n">
        <v>1</v>
      </c>
      <c r="N814" t="n">
        <v>73.77</v>
      </c>
      <c r="O814" t="n">
        <v>34354.37</v>
      </c>
      <c r="P814" t="n">
        <v>100.16</v>
      </c>
      <c r="Q814" t="n">
        <v>198.05</v>
      </c>
      <c r="R814" t="n">
        <v>28.66</v>
      </c>
      <c r="S814" t="n">
        <v>21.27</v>
      </c>
      <c r="T814" t="n">
        <v>1003.41</v>
      </c>
      <c r="U814" t="n">
        <v>0.74</v>
      </c>
      <c r="V814" t="n">
        <v>0.77</v>
      </c>
      <c r="W814" t="n">
        <v>0.11</v>
      </c>
      <c r="X814" t="n">
        <v>0.04</v>
      </c>
      <c r="Y814" t="n">
        <v>1</v>
      </c>
      <c r="Z814" t="n">
        <v>10</v>
      </c>
    </row>
    <row r="815">
      <c r="A815" t="n">
        <v>144</v>
      </c>
      <c r="B815" t="n">
        <v>110</v>
      </c>
      <c r="C815" t="inlineStr">
        <is>
          <t xml:space="preserve">CONCLUIDO	</t>
        </is>
      </c>
      <c r="D815" t="n">
        <v>9.404400000000001</v>
      </c>
      <c r="E815" t="n">
        <v>10.63</v>
      </c>
      <c r="F815" t="n">
        <v>7.89</v>
      </c>
      <c r="G815" t="n">
        <v>157.88</v>
      </c>
      <c r="H815" t="n">
        <v>2.38</v>
      </c>
      <c r="I815" t="n">
        <v>3</v>
      </c>
      <c r="J815" t="n">
        <v>277.14</v>
      </c>
      <c r="K815" t="n">
        <v>56.13</v>
      </c>
      <c r="L815" t="n">
        <v>37</v>
      </c>
      <c r="M815" t="n">
        <v>1</v>
      </c>
      <c r="N815" t="n">
        <v>74.01000000000001</v>
      </c>
      <c r="O815" t="n">
        <v>34414.47</v>
      </c>
      <c r="P815" t="n">
        <v>100.21</v>
      </c>
      <c r="Q815" t="n">
        <v>198.05</v>
      </c>
      <c r="R815" t="n">
        <v>28.52</v>
      </c>
      <c r="S815" t="n">
        <v>21.27</v>
      </c>
      <c r="T815" t="n">
        <v>934.08</v>
      </c>
      <c r="U815" t="n">
        <v>0.75</v>
      </c>
      <c r="V815" t="n">
        <v>0.77</v>
      </c>
      <c r="W815" t="n">
        <v>0.11</v>
      </c>
      <c r="X815" t="n">
        <v>0.04</v>
      </c>
      <c r="Y815" t="n">
        <v>1</v>
      </c>
      <c r="Z815" t="n">
        <v>10</v>
      </c>
    </row>
    <row r="816">
      <c r="A816" t="n">
        <v>145</v>
      </c>
      <c r="B816" t="n">
        <v>110</v>
      </c>
      <c r="C816" t="inlineStr">
        <is>
          <t xml:space="preserve">CONCLUIDO	</t>
        </is>
      </c>
      <c r="D816" t="n">
        <v>9.408799999999999</v>
      </c>
      <c r="E816" t="n">
        <v>10.63</v>
      </c>
      <c r="F816" t="n">
        <v>7.89</v>
      </c>
      <c r="G816" t="n">
        <v>157.78</v>
      </c>
      <c r="H816" t="n">
        <v>2.39</v>
      </c>
      <c r="I816" t="n">
        <v>3</v>
      </c>
      <c r="J816" t="n">
        <v>277.63</v>
      </c>
      <c r="K816" t="n">
        <v>56.13</v>
      </c>
      <c r="L816" t="n">
        <v>37.25</v>
      </c>
      <c r="M816" t="n">
        <v>1</v>
      </c>
      <c r="N816" t="n">
        <v>74.25</v>
      </c>
      <c r="O816" t="n">
        <v>34474.66</v>
      </c>
      <c r="P816" t="n">
        <v>100.34</v>
      </c>
      <c r="Q816" t="n">
        <v>198.05</v>
      </c>
      <c r="R816" t="n">
        <v>28.33</v>
      </c>
      <c r="S816" t="n">
        <v>21.27</v>
      </c>
      <c r="T816" t="n">
        <v>838.51</v>
      </c>
      <c r="U816" t="n">
        <v>0.75</v>
      </c>
      <c r="V816" t="n">
        <v>0.77</v>
      </c>
      <c r="W816" t="n">
        <v>0.11</v>
      </c>
      <c r="X816" t="n">
        <v>0.04</v>
      </c>
      <c r="Y816" t="n">
        <v>1</v>
      </c>
      <c r="Z816" t="n">
        <v>10</v>
      </c>
    </row>
    <row r="817">
      <c r="A817" t="n">
        <v>146</v>
      </c>
      <c r="B817" t="n">
        <v>110</v>
      </c>
      <c r="C817" t="inlineStr">
        <is>
          <t xml:space="preserve">CONCLUIDO	</t>
        </is>
      </c>
      <c r="D817" t="n">
        <v>9.412000000000001</v>
      </c>
      <c r="E817" t="n">
        <v>10.62</v>
      </c>
      <c r="F817" t="n">
        <v>7.89</v>
      </c>
      <c r="G817" t="n">
        <v>157.71</v>
      </c>
      <c r="H817" t="n">
        <v>2.4</v>
      </c>
      <c r="I817" t="n">
        <v>3</v>
      </c>
      <c r="J817" t="n">
        <v>278.11</v>
      </c>
      <c r="K817" t="n">
        <v>56.13</v>
      </c>
      <c r="L817" t="n">
        <v>37.5</v>
      </c>
      <c r="M817" t="n">
        <v>1</v>
      </c>
      <c r="N817" t="n">
        <v>74.48999999999999</v>
      </c>
      <c r="O817" t="n">
        <v>34534.94</v>
      </c>
      <c r="P817" t="n">
        <v>100.52</v>
      </c>
      <c r="Q817" t="n">
        <v>198.05</v>
      </c>
      <c r="R817" t="n">
        <v>28.22</v>
      </c>
      <c r="S817" t="n">
        <v>21.27</v>
      </c>
      <c r="T817" t="n">
        <v>782.84</v>
      </c>
      <c r="U817" t="n">
        <v>0.75</v>
      </c>
      <c r="V817" t="n">
        <v>0.77</v>
      </c>
      <c r="W817" t="n">
        <v>0.11</v>
      </c>
      <c r="X817" t="n">
        <v>0.03</v>
      </c>
      <c r="Y817" t="n">
        <v>1</v>
      </c>
      <c r="Z817" t="n">
        <v>10</v>
      </c>
    </row>
    <row r="818">
      <c r="A818" t="n">
        <v>147</v>
      </c>
      <c r="B818" t="n">
        <v>110</v>
      </c>
      <c r="C818" t="inlineStr">
        <is>
          <t xml:space="preserve">CONCLUIDO	</t>
        </is>
      </c>
      <c r="D818" t="n">
        <v>9.4115</v>
      </c>
      <c r="E818" t="n">
        <v>10.63</v>
      </c>
      <c r="F818" t="n">
        <v>7.89</v>
      </c>
      <c r="G818" t="n">
        <v>157.72</v>
      </c>
      <c r="H818" t="n">
        <v>2.41</v>
      </c>
      <c r="I818" t="n">
        <v>3</v>
      </c>
      <c r="J818" t="n">
        <v>278.6</v>
      </c>
      <c r="K818" t="n">
        <v>56.13</v>
      </c>
      <c r="L818" t="n">
        <v>37.75</v>
      </c>
      <c r="M818" t="n">
        <v>0</v>
      </c>
      <c r="N818" t="n">
        <v>74.73</v>
      </c>
      <c r="O818" t="n">
        <v>34595.32</v>
      </c>
      <c r="P818" t="n">
        <v>100.85</v>
      </c>
      <c r="Q818" t="n">
        <v>198.05</v>
      </c>
      <c r="R818" t="n">
        <v>28.24</v>
      </c>
      <c r="S818" t="n">
        <v>21.27</v>
      </c>
      <c r="T818" t="n">
        <v>790.97</v>
      </c>
      <c r="U818" t="n">
        <v>0.75</v>
      </c>
      <c r="V818" t="n">
        <v>0.77</v>
      </c>
      <c r="W818" t="n">
        <v>0.11</v>
      </c>
      <c r="X818" t="n">
        <v>0.03</v>
      </c>
      <c r="Y818" t="n">
        <v>1</v>
      </c>
      <c r="Z818" t="n">
        <v>10</v>
      </c>
    </row>
    <row r="819">
      <c r="A819" t="n">
        <v>0</v>
      </c>
      <c r="B819" t="n">
        <v>150</v>
      </c>
      <c r="C819" t="inlineStr">
        <is>
          <t xml:space="preserve">CONCLUIDO	</t>
        </is>
      </c>
      <c r="D819" t="n">
        <v>4.6132</v>
      </c>
      <c r="E819" t="n">
        <v>21.68</v>
      </c>
      <c r="F819" t="n">
        <v>10.79</v>
      </c>
      <c r="G819" t="n">
        <v>4.56</v>
      </c>
      <c r="H819" t="n">
        <v>0.06</v>
      </c>
      <c r="I819" t="n">
        <v>142</v>
      </c>
      <c r="J819" t="n">
        <v>296.65</v>
      </c>
      <c r="K819" t="n">
        <v>61.82</v>
      </c>
      <c r="L819" t="n">
        <v>1</v>
      </c>
      <c r="M819" t="n">
        <v>140</v>
      </c>
      <c r="N819" t="n">
        <v>83.83</v>
      </c>
      <c r="O819" t="n">
        <v>36821.52</v>
      </c>
      <c r="P819" t="n">
        <v>195.77</v>
      </c>
      <c r="Q819" t="n">
        <v>198.2</v>
      </c>
      <c r="R819" t="n">
        <v>119.2</v>
      </c>
      <c r="S819" t="n">
        <v>21.27</v>
      </c>
      <c r="T819" t="n">
        <v>45577.11</v>
      </c>
      <c r="U819" t="n">
        <v>0.18</v>
      </c>
      <c r="V819" t="n">
        <v>0.5600000000000001</v>
      </c>
      <c r="W819" t="n">
        <v>0.33</v>
      </c>
      <c r="X819" t="n">
        <v>2.93</v>
      </c>
      <c r="Y819" t="n">
        <v>1</v>
      </c>
      <c r="Z819" t="n">
        <v>10</v>
      </c>
    </row>
    <row r="820">
      <c r="A820" t="n">
        <v>1</v>
      </c>
      <c r="B820" t="n">
        <v>150</v>
      </c>
      <c r="C820" t="inlineStr">
        <is>
          <t xml:space="preserve">CONCLUIDO	</t>
        </is>
      </c>
      <c r="D820" t="n">
        <v>5.3161</v>
      </c>
      <c r="E820" t="n">
        <v>18.81</v>
      </c>
      <c r="F820" t="n">
        <v>9.98</v>
      </c>
      <c r="G820" t="n">
        <v>5.7</v>
      </c>
      <c r="H820" t="n">
        <v>0.07000000000000001</v>
      </c>
      <c r="I820" t="n">
        <v>105</v>
      </c>
      <c r="J820" t="n">
        <v>297.17</v>
      </c>
      <c r="K820" t="n">
        <v>61.82</v>
      </c>
      <c r="L820" t="n">
        <v>1.25</v>
      </c>
      <c r="M820" t="n">
        <v>103</v>
      </c>
      <c r="N820" t="n">
        <v>84.09999999999999</v>
      </c>
      <c r="O820" t="n">
        <v>36885.7</v>
      </c>
      <c r="P820" t="n">
        <v>180.93</v>
      </c>
      <c r="Q820" t="n">
        <v>198.13</v>
      </c>
      <c r="R820" t="n">
        <v>93.90000000000001</v>
      </c>
      <c r="S820" t="n">
        <v>21.27</v>
      </c>
      <c r="T820" t="n">
        <v>33114.17</v>
      </c>
      <c r="U820" t="n">
        <v>0.23</v>
      </c>
      <c r="V820" t="n">
        <v>0.61</v>
      </c>
      <c r="W820" t="n">
        <v>0.27</v>
      </c>
      <c r="X820" t="n">
        <v>2.13</v>
      </c>
      <c r="Y820" t="n">
        <v>1</v>
      </c>
      <c r="Z820" t="n">
        <v>10</v>
      </c>
    </row>
    <row r="821">
      <c r="A821" t="n">
        <v>2</v>
      </c>
      <c r="B821" t="n">
        <v>150</v>
      </c>
      <c r="C821" t="inlineStr">
        <is>
          <t xml:space="preserve">CONCLUIDO	</t>
        </is>
      </c>
      <c r="D821" t="n">
        <v>5.8109</v>
      </c>
      <c r="E821" t="n">
        <v>17.21</v>
      </c>
      <c r="F821" t="n">
        <v>9.550000000000001</v>
      </c>
      <c r="G821" t="n">
        <v>6.82</v>
      </c>
      <c r="H821" t="n">
        <v>0.09</v>
      </c>
      <c r="I821" t="n">
        <v>84</v>
      </c>
      <c r="J821" t="n">
        <v>297.7</v>
      </c>
      <c r="K821" t="n">
        <v>61.82</v>
      </c>
      <c r="L821" t="n">
        <v>1.5</v>
      </c>
      <c r="M821" t="n">
        <v>82</v>
      </c>
      <c r="N821" t="n">
        <v>84.37</v>
      </c>
      <c r="O821" t="n">
        <v>36949.99</v>
      </c>
      <c r="P821" t="n">
        <v>172.96</v>
      </c>
      <c r="Q821" t="n">
        <v>198.13</v>
      </c>
      <c r="R821" t="n">
        <v>80.15000000000001</v>
      </c>
      <c r="S821" t="n">
        <v>21.27</v>
      </c>
      <c r="T821" t="n">
        <v>26344.54</v>
      </c>
      <c r="U821" t="n">
        <v>0.27</v>
      </c>
      <c r="V821" t="n">
        <v>0.64</v>
      </c>
      <c r="W821" t="n">
        <v>0.24</v>
      </c>
      <c r="X821" t="n">
        <v>1.69</v>
      </c>
      <c r="Y821" t="n">
        <v>1</v>
      </c>
      <c r="Z821" t="n">
        <v>10</v>
      </c>
    </row>
    <row r="822">
      <c r="A822" t="n">
        <v>3</v>
      </c>
      <c r="B822" t="n">
        <v>150</v>
      </c>
      <c r="C822" t="inlineStr">
        <is>
          <t xml:space="preserve">CONCLUIDO	</t>
        </is>
      </c>
      <c r="D822" t="n">
        <v>6.2011</v>
      </c>
      <c r="E822" t="n">
        <v>16.13</v>
      </c>
      <c r="F822" t="n">
        <v>9.24</v>
      </c>
      <c r="G822" t="n">
        <v>7.92</v>
      </c>
      <c r="H822" t="n">
        <v>0.1</v>
      </c>
      <c r="I822" t="n">
        <v>70</v>
      </c>
      <c r="J822" t="n">
        <v>298.22</v>
      </c>
      <c r="K822" t="n">
        <v>61.82</v>
      </c>
      <c r="L822" t="n">
        <v>1.75</v>
      </c>
      <c r="M822" t="n">
        <v>68</v>
      </c>
      <c r="N822" t="n">
        <v>84.65000000000001</v>
      </c>
      <c r="O822" t="n">
        <v>37014.39</v>
      </c>
      <c r="P822" t="n">
        <v>167.35</v>
      </c>
      <c r="Q822" t="n">
        <v>198.15</v>
      </c>
      <c r="R822" t="n">
        <v>70.40000000000001</v>
      </c>
      <c r="S822" t="n">
        <v>21.27</v>
      </c>
      <c r="T822" t="n">
        <v>21538.27</v>
      </c>
      <c r="U822" t="n">
        <v>0.3</v>
      </c>
      <c r="V822" t="n">
        <v>0.66</v>
      </c>
      <c r="W822" t="n">
        <v>0.22</v>
      </c>
      <c r="X822" t="n">
        <v>1.39</v>
      </c>
      <c r="Y822" t="n">
        <v>1</v>
      </c>
      <c r="Z822" t="n">
        <v>10</v>
      </c>
    </row>
    <row r="823">
      <c r="A823" t="n">
        <v>4</v>
      </c>
      <c r="B823" t="n">
        <v>150</v>
      </c>
      <c r="C823" t="inlineStr">
        <is>
          <t xml:space="preserve">CONCLUIDO	</t>
        </is>
      </c>
      <c r="D823" t="n">
        <v>6.5037</v>
      </c>
      <c r="E823" t="n">
        <v>15.38</v>
      </c>
      <c r="F823" t="n">
        <v>9.050000000000001</v>
      </c>
      <c r="G823" t="n">
        <v>9.050000000000001</v>
      </c>
      <c r="H823" t="n">
        <v>0.12</v>
      </c>
      <c r="I823" t="n">
        <v>60</v>
      </c>
      <c r="J823" t="n">
        <v>298.74</v>
      </c>
      <c r="K823" t="n">
        <v>61.82</v>
      </c>
      <c r="L823" t="n">
        <v>2</v>
      </c>
      <c r="M823" t="n">
        <v>58</v>
      </c>
      <c r="N823" t="n">
        <v>84.92</v>
      </c>
      <c r="O823" t="n">
        <v>37078.91</v>
      </c>
      <c r="P823" t="n">
        <v>163.75</v>
      </c>
      <c r="Q823" t="n">
        <v>198.08</v>
      </c>
      <c r="R823" t="n">
        <v>64.40000000000001</v>
      </c>
      <c r="S823" t="n">
        <v>21.27</v>
      </c>
      <c r="T823" t="n">
        <v>18588.49</v>
      </c>
      <c r="U823" t="n">
        <v>0.33</v>
      </c>
      <c r="V823" t="n">
        <v>0.67</v>
      </c>
      <c r="W823" t="n">
        <v>0.2</v>
      </c>
      <c r="X823" t="n">
        <v>1.19</v>
      </c>
      <c r="Y823" t="n">
        <v>1</v>
      </c>
      <c r="Z823" t="n">
        <v>10</v>
      </c>
    </row>
    <row r="824">
      <c r="A824" t="n">
        <v>5</v>
      </c>
      <c r="B824" t="n">
        <v>150</v>
      </c>
      <c r="C824" t="inlineStr">
        <is>
          <t xml:space="preserve">CONCLUIDO	</t>
        </is>
      </c>
      <c r="D824" t="n">
        <v>6.7309</v>
      </c>
      <c r="E824" t="n">
        <v>14.86</v>
      </c>
      <c r="F824" t="n">
        <v>8.92</v>
      </c>
      <c r="G824" t="n">
        <v>10.09</v>
      </c>
      <c r="H824" t="n">
        <v>0.13</v>
      </c>
      <c r="I824" t="n">
        <v>53</v>
      </c>
      <c r="J824" t="n">
        <v>299.26</v>
      </c>
      <c r="K824" t="n">
        <v>61.82</v>
      </c>
      <c r="L824" t="n">
        <v>2.25</v>
      </c>
      <c r="M824" t="n">
        <v>51</v>
      </c>
      <c r="N824" t="n">
        <v>85.19</v>
      </c>
      <c r="O824" t="n">
        <v>37143.54</v>
      </c>
      <c r="P824" t="n">
        <v>161.35</v>
      </c>
      <c r="Q824" t="n">
        <v>198.05</v>
      </c>
      <c r="R824" t="n">
        <v>60.37</v>
      </c>
      <c r="S824" t="n">
        <v>21.27</v>
      </c>
      <c r="T824" t="n">
        <v>16609.5</v>
      </c>
      <c r="U824" t="n">
        <v>0.35</v>
      </c>
      <c r="V824" t="n">
        <v>0.68</v>
      </c>
      <c r="W824" t="n">
        <v>0.19</v>
      </c>
      <c r="X824" t="n">
        <v>1.06</v>
      </c>
      <c r="Y824" t="n">
        <v>1</v>
      </c>
      <c r="Z824" t="n">
        <v>10</v>
      </c>
    </row>
    <row r="825">
      <c r="A825" t="n">
        <v>6</v>
      </c>
      <c r="B825" t="n">
        <v>150</v>
      </c>
      <c r="C825" t="inlineStr">
        <is>
          <t xml:space="preserve">CONCLUIDO	</t>
        </is>
      </c>
      <c r="D825" t="n">
        <v>6.9524</v>
      </c>
      <c r="E825" t="n">
        <v>14.38</v>
      </c>
      <c r="F825" t="n">
        <v>8.779999999999999</v>
      </c>
      <c r="G825" t="n">
        <v>11.2</v>
      </c>
      <c r="H825" t="n">
        <v>0.15</v>
      </c>
      <c r="I825" t="n">
        <v>47</v>
      </c>
      <c r="J825" t="n">
        <v>299.79</v>
      </c>
      <c r="K825" t="n">
        <v>61.82</v>
      </c>
      <c r="L825" t="n">
        <v>2.5</v>
      </c>
      <c r="M825" t="n">
        <v>45</v>
      </c>
      <c r="N825" t="n">
        <v>85.47</v>
      </c>
      <c r="O825" t="n">
        <v>37208.42</v>
      </c>
      <c r="P825" t="n">
        <v>158.75</v>
      </c>
      <c r="Q825" t="n">
        <v>198.07</v>
      </c>
      <c r="R825" t="n">
        <v>55.95</v>
      </c>
      <c r="S825" t="n">
        <v>21.27</v>
      </c>
      <c r="T825" t="n">
        <v>14428.19</v>
      </c>
      <c r="U825" t="n">
        <v>0.38</v>
      </c>
      <c r="V825" t="n">
        <v>0.6899999999999999</v>
      </c>
      <c r="W825" t="n">
        <v>0.18</v>
      </c>
      <c r="X825" t="n">
        <v>0.92</v>
      </c>
      <c r="Y825" t="n">
        <v>1</v>
      </c>
      <c r="Z825" t="n">
        <v>10</v>
      </c>
    </row>
    <row r="826">
      <c r="A826" t="n">
        <v>7</v>
      </c>
      <c r="B826" t="n">
        <v>150</v>
      </c>
      <c r="C826" t="inlineStr">
        <is>
          <t xml:space="preserve">CONCLUIDO	</t>
        </is>
      </c>
      <c r="D826" t="n">
        <v>7.1473</v>
      </c>
      <c r="E826" t="n">
        <v>13.99</v>
      </c>
      <c r="F826" t="n">
        <v>8.66</v>
      </c>
      <c r="G826" t="n">
        <v>12.37</v>
      </c>
      <c r="H826" t="n">
        <v>0.16</v>
      </c>
      <c r="I826" t="n">
        <v>42</v>
      </c>
      <c r="J826" t="n">
        <v>300.32</v>
      </c>
      <c r="K826" t="n">
        <v>61.82</v>
      </c>
      <c r="L826" t="n">
        <v>2.75</v>
      </c>
      <c r="M826" t="n">
        <v>40</v>
      </c>
      <c r="N826" t="n">
        <v>85.73999999999999</v>
      </c>
      <c r="O826" t="n">
        <v>37273.29</v>
      </c>
      <c r="P826" t="n">
        <v>156.62</v>
      </c>
      <c r="Q826" t="n">
        <v>198.07</v>
      </c>
      <c r="R826" t="n">
        <v>52.27</v>
      </c>
      <c r="S826" t="n">
        <v>21.27</v>
      </c>
      <c r="T826" t="n">
        <v>12611.16</v>
      </c>
      <c r="U826" t="n">
        <v>0.41</v>
      </c>
      <c r="V826" t="n">
        <v>0.7</v>
      </c>
      <c r="W826" t="n">
        <v>0.18</v>
      </c>
      <c r="X826" t="n">
        <v>0.8100000000000001</v>
      </c>
      <c r="Y826" t="n">
        <v>1</v>
      </c>
      <c r="Z826" t="n">
        <v>10</v>
      </c>
    </row>
    <row r="827">
      <c r="A827" t="n">
        <v>8</v>
      </c>
      <c r="B827" t="n">
        <v>150</v>
      </c>
      <c r="C827" t="inlineStr">
        <is>
          <t xml:space="preserve">CONCLUIDO	</t>
        </is>
      </c>
      <c r="D827" t="n">
        <v>7.323</v>
      </c>
      <c r="E827" t="n">
        <v>13.66</v>
      </c>
      <c r="F827" t="n">
        <v>8.550000000000001</v>
      </c>
      <c r="G827" t="n">
        <v>13.5</v>
      </c>
      <c r="H827" t="n">
        <v>0.18</v>
      </c>
      <c r="I827" t="n">
        <v>38</v>
      </c>
      <c r="J827" t="n">
        <v>300.84</v>
      </c>
      <c r="K827" t="n">
        <v>61.82</v>
      </c>
      <c r="L827" t="n">
        <v>3</v>
      </c>
      <c r="M827" t="n">
        <v>36</v>
      </c>
      <c r="N827" t="n">
        <v>86.02</v>
      </c>
      <c r="O827" t="n">
        <v>37338.27</v>
      </c>
      <c r="P827" t="n">
        <v>154.54</v>
      </c>
      <c r="Q827" t="n">
        <v>198.05</v>
      </c>
      <c r="R827" t="n">
        <v>48.52</v>
      </c>
      <c r="S827" t="n">
        <v>21.27</v>
      </c>
      <c r="T827" t="n">
        <v>10756.2</v>
      </c>
      <c r="U827" t="n">
        <v>0.44</v>
      </c>
      <c r="V827" t="n">
        <v>0.71</v>
      </c>
      <c r="W827" t="n">
        <v>0.17</v>
      </c>
      <c r="X827" t="n">
        <v>0.6899999999999999</v>
      </c>
      <c r="Y827" t="n">
        <v>1</v>
      </c>
      <c r="Z827" t="n">
        <v>10</v>
      </c>
    </row>
    <row r="828">
      <c r="A828" t="n">
        <v>9</v>
      </c>
      <c r="B828" t="n">
        <v>150</v>
      </c>
      <c r="C828" t="inlineStr">
        <is>
          <t xml:space="preserve">CONCLUIDO	</t>
        </is>
      </c>
      <c r="D828" t="n">
        <v>7.465</v>
      </c>
      <c r="E828" t="n">
        <v>13.4</v>
      </c>
      <c r="F828" t="n">
        <v>8.449999999999999</v>
      </c>
      <c r="G828" t="n">
        <v>14.49</v>
      </c>
      <c r="H828" t="n">
        <v>0.19</v>
      </c>
      <c r="I828" t="n">
        <v>35</v>
      </c>
      <c r="J828" t="n">
        <v>301.37</v>
      </c>
      <c r="K828" t="n">
        <v>61.82</v>
      </c>
      <c r="L828" t="n">
        <v>3.25</v>
      </c>
      <c r="M828" t="n">
        <v>33</v>
      </c>
      <c r="N828" t="n">
        <v>86.3</v>
      </c>
      <c r="O828" t="n">
        <v>37403.38</v>
      </c>
      <c r="P828" t="n">
        <v>152.75</v>
      </c>
      <c r="Q828" t="n">
        <v>198.06</v>
      </c>
      <c r="R828" t="n">
        <v>46.26</v>
      </c>
      <c r="S828" t="n">
        <v>21.27</v>
      </c>
      <c r="T828" t="n">
        <v>9642.41</v>
      </c>
      <c r="U828" t="n">
        <v>0.46</v>
      </c>
      <c r="V828" t="n">
        <v>0.72</v>
      </c>
      <c r="W828" t="n">
        <v>0.15</v>
      </c>
      <c r="X828" t="n">
        <v>0.6</v>
      </c>
      <c r="Y828" t="n">
        <v>1</v>
      </c>
      <c r="Z828" t="n">
        <v>10</v>
      </c>
    </row>
    <row r="829">
      <c r="A829" t="n">
        <v>10</v>
      </c>
      <c r="B829" t="n">
        <v>150</v>
      </c>
      <c r="C829" t="inlineStr">
        <is>
          <t xml:space="preserve">CONCLUIDO	</t>
        </is>
      </c>
      <c r="D829" t="n">
        <v>7.4666</v>
      </c>
      <c r="E829" t="n">
        <v>13.39</v>
      </c>
      <c r="F829" t="n">
        <v>8.56</v>
      </c>
      <c r="G829" t="n">
        <v>15.57</v>
      </c>
      <c r="H829" t="n">
        <v>0.21</v>
      </c>
      <c r="I829" t="n">
        <v>33</v>
      </c>
      <c r="J829" t="n">
        <v>301.9</v>
      </c>
      <c r="K829" t="n">
        <v>61.82</v>
      </c>
      <c r="L829" t="n">
        <v>3.5</v>
      </c>
      <c r="M829" t="n">
        <v>31</v>
      </c>
      <c r="N829" t="n">
        <v>86.58</v>
      </c>
      <c r="O829" t="n">
        <v>37468.6</v>
      </c>
      <c r="P829" t="n">
        <v>154.75</v>
      </c>
      <c r="Q829" t="n">
        <v>198.05</v>
      </c>
      <c r="R829" t="n">
        <v>49.47</v>
      </c>
      <c r="S829" t="n">
        <v>21.27</v>
      </c>
      <c r="T829" t="n">
        <v>11256.98</v>
      </c>
      <c r="U829" t="n">
        <v>0.43</v>
      </c>
      <c r="V829" t="n">
        <v>0.71</v>
      </c>
      <c r="W829" t="n">
        <v>0.17</v>
      </c>
      <c r="X829" t="n">
        <v>0.71</v>
      </c>
      <c r="Y829" t="n">
        <v>1</v>
      </c>
      <c r="Z829" t="n">
        <v>10</v>
      </c>
    </row>
    <row r="830">
      <c r="A830" t="n">
        <v>11</v>
      </c>
      <c r="B830" t="n">
        <v>150</v>
      </c>
      <c r="C830" t="inlineStr">
        <is>
          <t xml:space="preserve">CONCLUIDO	</t>
        </is>
      </c>
      <c r="D830" t="n">
        <v>7.5772</v>
      </c>
      <c r="E830" t="n">
        <v>13.2</v>
      </c>
      <c r="F830" t="n">
        <v>8.48</v>
      </c>
      <c r="G830" t="n">
        <v>16.41</v>
      </c>
      <c r="H830" t="n">
        <v>0.22</v>
      </c>
      <c r="I830" t="n">
        <v>31</v>
      </c>
      <c r="J830" t="n">
        <v>302.43</v>
      </c>
      <c r="K830" t="n">
        <v>61.82</v>
      </c>
      <c r="L830" t="n">
        <v>3.75</v>
      </c>
      <c r="M830" t="n">
        <v>29</v>
      </c>
      <c r="N830" t="n">
        <v>86.86</v>
      </c>
      <c r="O830" t="n">
        <v>37533.94</v>
      </c>
      <c r="P830" t="n">
        <v>153.15</v>
      </c>
      <c r="Q830" t="n">
        <v>198.06</v>
      </c>
      <c r="R830" t="n">
        <v>46.85</v>
      </c>
      <c r="S830" t="n">
        <v>21.27</v>
      </c>
      <c r="T830" t="n">
        <v>9959.469999999999</v>
      </c>
      <c r="U830" t="n">
        <v>0.45</v>
      </c>
      <c r="V830" t="n">
        <v>0.72</v>
      </c>
      <c r="W830" t="n">
        <v>0.16</v>
      </c>
      <c r="X830" t="n">
        <v>0.62</v>
      </c>
      <c r="Y830" t="n">
        <v>1</v>
      </c>
      <c r="Z830" t="n">
        <v>10</v>
      </c>
    </row>
    <row r="831">
      <c r="A831" t="n">
        <v>12</v>
      </c>
      <c r="B831" t="n">
        <v>150</v>
      </c>
      <c r="C831" t="inlineStr">
        <is>
          <t xml:space="preserve">CONCLUIDO	</t>
        </is>
      </c>
      <c r="D831" t="n">
        <v>7.6695</v>
      </c>
      <c r="E831" t="n">
        <v>13.04</v>
      </c>
      <c r="F831" t="n">
        <v>8.43</v>
      </c>
      <c r="G831" t="n">
        <v>17.44</v>
      </c>
      <c r="H831" t="n">
        <v>0.24</v>
      </c>
      <c r="I831" t="n">
        <v>29</v>
      </c>
      <c r="J831" t="n">
        <v>302.96</v>
      </c>
      <c r="K831" t="n">
        <v>61.82</v>
      </c>
      <c r="L831" t="n">
        <v>4</v>
      </c>
      <c r="M831" t="n">
        <v>27</v>
      </c>
      <c r="N831" t="n">
        <v>87.14</v>
      </c>
      <c r="O831" t="n">
        <v>37599.4</v>
      </c>
      <c r="P831" t="n">
        <v>152.28</v>
      </c>
      <c r="Q831" t="n">
        <v>198.06</v>
      </c>
      <c r="R831" t="n">
        <v>45.38</v>
      </c>
      <c r="S831" t="n">
        <v>21.27</v>
      </c>
      <c r="T831" t="n">
        <v>9235.299999999999</v>
      </c>
      <c r="U831" t="n">
        <v>0.47</v>
      </c>
      <c r="V831" t="n">
        <v>0.72</v>
      </c>
      <c r="W831" t="n">
        <v>0.15</v>
      </c>
      <c r="X831" t="n">
        <v>0.58</v>
      </c>
      <c r="Y831" t="n">
        <v>1</v>
      </c>
      <c r="Z831" t="n">
        <v>10</v>
      </c>
    </row>
    <row r="832">
      <c r="A832" t="n">
        <v>13</v>
      </c>
      <c r="B832" t="n">
        <v>150</v>
      </c>
      <c r="C832" t="inlineStr">
        <is>
          <t xml:space="preserve">CONCLUIDO	</t>
        </is>
      </c>
      <c r="D832" t="n">
        <v>7.7662</v>
      </c>
      <c r="E832" t="n">
        <v>12.88</v>
      </c>
      <c r="F832" t="n">
        <v>8.380000000000001</v>
      </c>
      <c r="G832" t="n">
        <v>18.62</v>
      </c>
      <c r="H832" t="n">
        <v>0.25</v>
      </c>
      <c r="I832" t="n">
        <v>27</v>
      </c>
      <c r="J832" t="n">
        <v>303.49</v>
      </c>
      <c r="K832" t="n">
        <v>61.82</v>
      </c>
      <c r="L832" t="n">
        <v>4.25</v>
      </c>
      <c r="M832" t="n">
        <v>25</v>
      </c>
      <c r="N832" t="n">
        <v>87.42</v>
      </c>
      <c r="O832" t="n">
        <v>37664.98</v>
      </c>
      <c r="P832" t="n">
        <v>151.32</v>
      </c>
      <c r="Q832" t="n">
        <v>198.07</v>
      </c>
      <c r="R832" t="n">
        <v>43.67</v>
      </c>
      <c r="S832" t="n">
        <v>21.27</v>
      </c>
      <c r="T832" t="n">
        <v>8386.92</v>
      </c>
      <c r="U832" t="n">
        <v>0.49</v>
      </c>
      <c r="V832" t="n">
        <v>0.72</v>
      </c>
      <c r="W832" t="n">
        <v>0.15</v>
      </c>
      <c r="X832" t="n">
        <v>0.53</v>
      </c>
      <c r="Y832" t="n">
        <v>1</v>
      </c>
      <c r="Z832" t="n">
        <v>10</v>
      </c>
    </row>
    <row r="833">
      <c r="A833" t="n">
        <v>14</v>
      </c>
      <c r="B833" t="n">
        <v>150</v>
      </c>
      <c r="C833" t="inlineStr">
        <is>
          <t xml:space="preserve">CONCLUIDO	</t>
        </is>
      </c>
      <c r="D833" t="n">
        <v>7.8599</v>
      </c>
      <c r="E833" t="n">
        <v>12.72</v>
      </c>
      <c r="F833" t="n">
        <v>8.34</v>
      </c>
      <c r="G833" t="n">
        <v>20.01</v>
      </c>
      <c r="H833" t="n">
        <v>0.26</v>
      </c>
      <c r="I833" t="n">
        <v>25</v>
      </c>
      <c r="J833" t="n">
        <v>304.03</v>
      </c>
      <c r="K833" t="n">
        <v>61.82</v>
      </c>
      <c r="L833" t="n">
        <v>4.5</v>
      </c>
      <c r="M833" t="n">
        <v>23</v>
      </c>
      <c r="N833" t="n">
        <v>87.7</v>
      </c>
      <c r="O833" t="n">
        <v>37730.68</v>
      </c>
      <c r="P833" t="n">
        <v>150.47</v>
      </c>
      <c r="Q833" t="n">
        <v>198.06</v>
      </c>
      <c r="R833" t="n">
        <v>42.36</v>
      </c>
      <c r="S833" t="n">
        <v>21.27</v>
      </c>
      <c r="T833" t="n">
        <v>7741.41</v>
      </c>
      <c r="U833" t="n">
        <v>0.5</v>
      </c>
      <c r="V833" t="n">
        <v>0.73</v>
      </c>
      <c r="W833" t="n">
        <v>0.15</v>
      </c>
      <c r="X833" t="n">
        <v>0.48</v>
      </c>
      <c r="Y833" t="n">
        <v>1</v>
      </c>
      <c r="Z833" t="n">
        <v>10</v>
      </c>
    </row>
    <row r="834">
      <c r="A834" t="n">
        <v>15</v>
      </c>
      <c r="B834" t="n">
        <v>150</v>
      </c>
      <c r="C834" t="inlineStr">
        <is>
          <t xml:space="preserve">CONCLUIDO	</t>
        </is>
      </c>
      <c r="D834" t="n">
        <v>7.8984</v>
      </c>
      <c r="E834" t="n">
        <v>12.66</v>
      </c>
      <c r="F834" t="n">
        <v>8.33</v>
      </c>
      <c r="G834" t="n">
        <v>20.83</v>
      </c>
      <c r="H834" t="n">
        <v>0.28</v>
      </c>
      <c r="I834" t="n">
        <v>24</v>
      </c>
      <c r="J834" t="n">
        <v>304.56</v>
      </c>
      <c r="K834" t="n">
        <v>61.82</v>
      </c>
      <c r="L834" t="n">
        <v>4.75</v>
      </c>
      <c r="M834" t="n">
        <v>22</v>
      </c>
      <c r="N834" t="n">
        <v>87.98999999999999</v>
      </c>
      <c r="O834" t="n">
        <v>37796.51</v>
      </c>
      <c r="P834" t="n">
        <v>150.34</v>
      </c>
      <c r="Q834" t="n">
        <v>198.05</v>
      </c>
      <c r="R834" t="n">
        <v>42.19</v>
      </c>
      <c r="S834" t="n">
        <v>21.27</v>
      </c>
      <c r="T834" t="n">
        <v>7663.57</v>
      </c>
      <c r="U834" t="n">
        <v>0.5</v>
      </c>
      <c r="V834" t="n">
        <v>0.73</v>
      </c>
      <c r="W834" t="n">
        <v>0.15</v>
      </c>
      <c r="X834" t="n">
        <v>0.48</v>
      </c>
      <c r="Y834" t="n">
        <v>1</v>
      </c>
      <c r="Z834" t="n">
        <v>10</v>
      </c>
    </row>
    <row r="835">
      <c r="A835" t="n">
        <v>16</v>
      </c>
      <c r="B835" t="n">
        <v>150</v>
      </c>
      <c r="C835" t="inlineStr">
        <is>
          <t xml:space="preserve">CONCLUIDO	</t>
        </is>
      </c>
      <c r="D835" t="n">
        <v>7.9553</v>
      </c>
      <c r="E835" t="n">
        <v>12.57</v>
      </c>
      <c r="F835" t="n">
        <v>8.300000000000001</v>
      </c>
      <c r="G835" t="n">
        <v>21.64</v>
      </c>
      <c r="H835" t="n">
        <v>0.29</v>
      </c>
      <c r="I835" t="n">
        <v>23</v>
      </c>
      <c r="J835" t="n">
        <v>305.09</v>
      </c>
      <c r="K835" t="n">
        <v>61.82</v>
      </c>
      <c r="L835" t="n">
        <v>5</v>
      </c>
      <c r="M835" t="n">
        <v>21</v>
      </c>
      <c r="N835" t="n">
        <v>88.27</v>
      </c>
      <c r="O835" t="n">
        <v>37862.45</v>
      </c>
      <c r="P835" t="n">
        <v>149.68</v>
      </c>
      <c r="Q835" t="n">
        <v>198.07</v>
      </c>
      <c r="R835" t="n">
        <v>41.03</v>
      </c>
      <c r="S835" t="n">
        <v>21.27</v>
      </c>
      <c r="T835" t="n">
        <v>7085.87</v>
      </c>
      <c r="U835" t="n">
        <v>0.52</v>
      </c>
      <c r="V835" t="n">
        <v>0.73</v>
      </c>
      <c r="W835" t="n">
        <v>0.15</v>
      </c>
      <c r="X835" t="n">
        <v>0.44</v>
      </c>
      <c r="Y835" t="n">
        <v>1</v>
      </c>
      <c r="Z835" t="n">
        <v>10</v>
      </c>
    </row>
    <row r="836">
      <c r="A836" t="n">
        <v>17</v>
      </c>
      <c r="B836" t="n">
        <v>150</v>
      </c>
      <c r="C836" t="inlineStr">
        <is>
          <t xml:space="preserve">CONCLUIDO	</t>
        </is>
      </c>
      <c r="D836" t="n">
        <v>8.0062</v>
      </c>
      <c r="E836" t="n">
        <v>12.49</v>
      </c>
      <c r="F836" t="n">
        <v>8.27</v>
      </c>
      <c r="G836" t="n">
        <v>22.56</v>
      </c>
      <c r="H836" t="n">
        <v>0.31</v>
      </c>
      <c r="I836" t="n">
        <v>22</v>
      </c>
      <c r="J836" t="n">
        <v>305.63</v>
      </c>
      <c r="K836" t="n">
        <v>61.82</v>
      </c>
      <c r="L836" t="n">
        <v>5.25</v>
      </c>
      <c r="M836" t="n">
        <v>20</v>
      </c>
      <c r="N836" t="n">
        <v>88.56</v>
      </c>
      <c r="O836" t="n">
        <v>37928.52</v>
      </c>
      <c r="P836" t="n">
        <v>149.28</v>
      </c>
      <c r="Q836" t="n">
        <v>198.06</v>
      </c>
      <c r="R836" t="n">
        <v>40.33</v>
      </c>
      <c r="S836" t="n">
        <v>21.27</v>
      </c>
      <c r="T836" t="n">
        <v>6745.02</v>
      </c>
      <c r="U836" t="n">
        <v>0.53</v>
      </c>
      <c r="V836" t="n">
        <v>0.73</v>
      </c>
      <c r="W836" t="n">
        <v>0.14</v>
      </c>
      <c r="X836" t="n">
        <v>0.42</v>
      </c>
      <c r="Y836" t="n">
        <v>1</v>
      </c>
      <c r="Z836" t="n">
        <v>10</v>
      </c>
    </row>
    <row r="837">
      <c r="A837" t="n">
        <v>18</v>
      </c>
      <c r="B837" t="n">
        <v>150</v>
      </c>
      <c r="C837" t="inlineStr">
        <is>
          <t xml:space="preserve">CONCLUIDO	</t>
        </is>
      </c>
      <c r="D837" t="n">
        <v>8.0526</v>
      </c>
      <c r="E837" t="n">
        <v>12.42</v>
      </c>
      <c r="F837" t="n">
        <v>8.25</v>
      </c>
      <c r="G837" t="n">
        <v>23.58</v>
      </c>
      <c r="H837" t="n">
        <v>0.32</v>
      </c>
      <c r="I837" t="n">
        <v>21</v>
      </c>
      <c r="J837" t="n">
        <v>306.17</v>
      </c>
      <c r="K837" t="n">
        <v>61.82</v>
      </c>
      <c r="L837" t="n">
        <v>5.5</v>
      </c>
      <c r="M837" t="n">
        <v>19</v>
      </c>
      <c r="N837" t="n">
        <v>88.84</v>
      </c>
      <c r="O837" t="n">
        <v>37994.72</v>
      </c>
      <c r="P837" t="n">
        <v>148.86</v>
      </c>
      <c r="Q837" t="n">
        <v>198.05</v>
      </c>
      <c r="R837" t="n">
        <v>39.77</v>
      </c>
      <c r="S837" t="n">
        <v>21.27</v>
      </c>
      <c r="T837" t="n">
        <v>6465.62</v>
      </c>
      <c r="U837" t="n">
        <v>0.53</v>
      </c>
      <c r="V837" t="n">
        <v>0.74</v>
      </c>
      <c r="W837" t="n">
        <v>0.14</v>
      </c>
      <c r="X837" t="n">
        <v>0.4</v>
      </c>
      <c r="Y837" t="n">
        <v>1</v>
      </c>
      <c r="Z837" t="n">
        <v>10</v>
      </c>
    </row>
    <row r="838">
      <c r="A838" t="n">
        <v>19</v>
      </c>
      <c r="B838" t="n">
        <v>150</v>
      </c>
      <c r="C838" t="inlineStr">
        <is>
          <t xml:space="preserve">CONCLUIDO	</t>
        </is>
      </c>
      <c r="D838" t="n">
        <v>8.106299999999999</v>
      </c>
      <c r="E838" t="n">
        <v>12.34</v>
      </c>
      <c r="F838" t="n">
        <v>8.23</v>
      </c>
      <c r="G838" t="n">
        <v>24.68</v>
      </c>
      <c r="H838" t="n">
        <v>0.33</v>
      </c>
      <c r="I838" t="n">
        <v>20</v>
      </c>
      <c r="J838" t="n">
        <v>306.7</v>
      </c>
      <c r="K838" t="n">
        <v>61.82</v>
      </c>
      <c r="L838" t="n">
        <v>5.75</v>
      </c>
      <c r="M838" t="n">
        <v>18</v>
      </c>
      <c r="N838" t="n">
        <v>89.13</v>
      </c>
      <c r="O838" t="n">
        <v>38061.04</v>
      </c>
      <c r="P838" t="n">
        <v>148.4</v>
      </c>
      <c r="Q838" t="n">
        <v>198.07</v>
      </c>
      <c r="R838" t="n">
        <v>38.83</v>
      </c>
      <c r="S838" t="n">
        <v>21.27</v>
      </c>
      <c r="T838" t="n">
        <v>6003.48</v>
      </c>
      <c r="U838" t="n">
        <v>0.55</v>
      </c>
      <c r="V838" t="n">
        <v>0.74</v>
      </c>
      <c r="W838" t="n">
        <v>0.14</v>
      </c>
      <c r="X838" t="n">
        <v>0.37</v>
      </c>
      <c r="Y838" t="n">
        <v>1</v>
      </c>
      <c r="Z838" t="n">
        <v>10</v>
      </c>
    </row>
    <row r="839">
      <c r="A839" t="n">
        <v>20</v>
      </c>
      <c r="B839" t="n">
        <v>150</v>
      </c>
      <c r="C839" t="inlineStr">
        <is>
          <t xml:space="preserve">CONCLUIDO	</t>
        </is>
      </c>
      <c r="D839" t="n">
        <v>8.164400000000001</v>
      </c>
      <c r="E839" t="n">
        <v>12.25</v>
      </c>
      <c r="F839" t="n">
        <v>8.199999999999999</v>
      </c>
      <c r="G839" t="n">
        <v>25.88</v>
      </c>
      <c r="H839" t="n">
        <v>0.35</v>
      </c>
      <c r="I839" t="n">
        <v>19</v>
      </c>
      <c r="J839" t="n">
        <v>307.24</v>
      </c>
      <c r="K839" t="n">
        <v>61.82</v>
      </c>
      <c r="L839" t="n">
        <v>6</v>
      </c>
      <c r="M839" t="n">
        <v>17</v>
      </c>
      <c r="N839" t="n">
        <v>89.42</v>
      </c>
      <c r="O839" t="n">
        <v>38127.48</v>
      </c>
      <c r="P839" t="n">
        <v>147.78</v>
      </c>
      <c r="Q839" t="n">
        <v>198.06</v>
      </c>
      <c r="R839" t="n">
        <v>37.7</v>
      </c>
      <c r="S839" t="n">
        <v>21.27</v>
      </c>
      <c r="T839" t="n">
        <v>5442.65</v>
      </c>
      <c r="U839" t="n">
        <v>0.5600000000000001</v>
      </c>
      <c r="V839" t="n">
        <v>0.74</v>
      </c>
      <c r="W839" t="n">
        <v>0.14</v>
      </c>
      <c r="X839" t="n">
        <v>0.34</v>
      </c>
      <c r="Y839" t="n">
        <v>1</v>
      </c>
      <c r="Z839" t="n">
        <v>10</v>
      </c>
    </row>
    <row r="840">
      <c r="A840" t="n">
        <v>21</v>
      </c>
      <c r="B840" t="n">
        <v>150</v>
      </c>
      <c r="C840" t="inlineStr">
        <is>
          <t xml:space="preserve">CONCLUIDO	</t>
        </is>
      </c>
      <c r="D840" t="n">
        <v>8.247</v>
      </c>
      <c r="E840" t="n">
        <v>12.13</v>
      </c>
      <c r="F840" t="n">
        <v>8.130000000000001</v>
      </c>
      <c r="G840" t="n">
        <v>27.09</v>
      </c>
      <c r="H840" t="n">
        <v>0.36</v>
      </c>
      <c r="I840" t="n">
        <v>18</v>
      </c>
      <c r="J840" t="n">
        <v>307.78</v>
      </c>
      <c r="K840" t="n">
        <v>61.82</v>
      </c>
      <c r="L840" t="n">
        <v>6.25</v>
      </c>
      <c r="M840" t="n">
        <v>16</v>
      </c>
      <c r="N840" t="n">
        <v>89.70999999999999</v>
      </c>
      <c r="O840" t="n">
        <v>38194.05</v>
      </c>
      <c r="P840" t="n">
        <v>146.5</v>
      </c>
      <c r="Q840" t="n">
        <v>198.05</v>
      </c>
      <c r="R840" t="n">
        <v>35.86</v>
      </c>
      <c r="S840" t="n">
        <v>21.27</v>
      </c>
      <c r="T840" t="n">
        <v>4529.72</v>
      </c>
      <c r="U840" t="n">
        <v>0.59</v>
      </c>
      <c r="V840" t="n">
        <v>0.75</v>
      </c>
      <c r="W840" t="n">
        <v>0.13</v>
      </c>
      <c r="X840" t="n">
        <v>0.28</v>
      </c>
      <c r="Y840" t="n">
        <v>1</v>
      </c>
      <c r="Z840" t="n">
        <v>10</v>
      </c>
    </row>
    <row r="841">
      <c r="A841" t="n">
        <v>22</v>
      </c>
      <c r="B841" t="n">
        <v>150</v>
      </c>
      <c r="C841" t="inlineStr">
        <is>
          <t xml:space="preserve">CONCLUIDO	</t>
        </is>
      </c>
      <c r="D841" t="n">
        <v>8.1805</v>
      </c>
      <c r="E841" t="n">
        <v>12.22</v>
      </c>
      <c r="F841" t="n">
        <v>8.23</v>
      </c>
      <c r="G841" t="n">
        <v>27.42</v>
      </c>
      <c r="H841" t="n">
        <v>0.38</v>
      </c>
      <c r="I841" t="n">
        <v>18</v>
      </c>
      <c r="J841" t="n">
        <v>308.32</v>
      </c>
      <c r="K841" t="n">
        <v>61.82</v>
      </c>
      <c r="L841" t="n">
        <v>6.5</v>
      </c>
      <c r="M841" t="n">
        <v>16</v>
      </c>
      <c r="N841" t="n">
        <v>90</v>
      </c>
      <c r="O841" t="n">
        <v>38260.74</v>
      </c>
      <c r="P841" t="n">
        <v>148.35</v>
      </c>
      <c r="Q841" t="n">
        <v>198.07</v>
      </c>
      <c r="R841" t="n">
        <v>39</v>
      </c>
      <c r="S841" t="n">
        <v>21.27</v>
      </c>
      <c r="T841" t="n">
        <v>6095.78</v>
      </c>
      <c r="U841" t="n">
        <v>0.55</v>
      </c>
      <c r="V841" t="n">
        <v>0.74</v>
      </c>
      <c r="W841" t="n">
        <v>0.14</v>
      </c>
      <c r="X841" t="n">
        <v>0.37</v>
      </c>
      <c r="Y841" t="n">
        <v>1</v>
      </c>
      <c r="Z841" t="n">
        <v>10</v>
      </c>
    </row>
    <row r="842">
      <c r="A842" t="n">
        <v>23</v>
      </c>
      <c r="B842" t="n">
        <v>150</v>
      </c>
      <c r="C842" t="inlineStr">
        <is>
          <t xml:space="preserve">CONCLUIDO	</t>
        </is>
      </c>
      <c r="D842" t="n">
        <v>8.249700000000001</v>
      </c>
      <c r="E842" t="n">
        <v>12.12</v>
      </c>
      <c r="F842" t="n">
        <v>8.18</v>
      </c>
      <c r="G842" t="n">
        <v>28.87</v>
      </c>
      <c r="H842" t="n">
        <v>0.39</v>
      </c>
      <c r="I842" t="n">
        <v>17</v>
      </c>
      <c r="J842" t="n">
        <v>308.86</v>
      </c>
      <c r="K842" t="n">
        <v>61.82</v>
      </c>
      <c r="L842" t="n">
        <v>6.75</v>
      </c>
      <c r="M842" t="n">
        <v>15</v>
      </c>
      <c r="N842" t="n">
        <v>90.29000000000001</v>
      </c>
      <c r="O842" t="n">
        <v>38327.57</v>
      </c>
      <c r="P842" t="n">
        <v>147.36</v>
      </c>
      <c r="Q842" t="n">
        <v>198.05</v>
      </c>
      <c r="R842" t="n">
        <v>37.57</v>
      </c>
      <c r="S842" t="n">
        <v>21.27</v>
      </c>
      <c r="T842" t="n">
        <v>5386.01</v>
      </c>
      <c r="U842" t="n">
        <v>0.57</v>
      </c>
      <c r="V842" t="n">
        <v>0.74</v>
      </c>
      <c r="W842" t="n">
        <v>0.13</v>
      </c>
      <c r="X842" t="n">
        <v>0.33</v>
      </c>
      <c r="Y842" t="n">
        <v>1</v>
      </c>
      <c r="Z842" t="n">
        <v>10</v>
      </c>
    </row>
    <row r="843">
      <c r="A843" t="n">
        <v>24</v>
      </c>
      <c r="B843" t="n">
        <v>150</v>
      </c>
      <c r="C843" t="inlineStr">
        <is>
          <t xml:space="preserve">CONCLUIDO	</t>
        </is>
      </c>
      <c r="D843" t="n">
        <v>8.241</v>
      </c>
      <c r="E843" t="n">
        <v>12.13</v>
      </c>
      <c r="F843" t="n">
        <v>8.19</v>
      </c>
      <c r="G843" t="n">
        <v>28.92</v>
      </c>
      <c r="H843" t="n">
        <v>0.4</v>
      </c>
      <c r="I843" t="n">
        <v>17</v>
      </c>
      <c r="J843" t="n">
        <v>309.41</v>
      </c>
      <c r="K843" t="n">
        <v>61.82</v>
      </c>
      <c r="L843" t="n">
        <v>7</v>
      </c>
      <c r="M843" t="n">
        <v>15</v>
      </c>
      <c r="N843" t="n">
        <v>90.59</v>
      </c>
      <c r="O843" t="n">
        <v>38394.52</v>
      </c>
      <c r="P843" t="n">
        <v>147.57</v>
      </c>
      <c r="Q843" t="n">
        <v>198.07</v>
      </c>
      <c r="R843" t="n">
        <v>37.9</v>
      </c>
      <c r="S843" t="n">
        <v>21.27</v>
      </c>
      <c r="T843" t="n">
        <v>5552.35</v>
      </c>
      <c r="U843" t="n">
        <v>0.5600000000000001</v>
      </c>
      <c r="V843" t="n">
        <v>0.74</v>
      </c>
      <c r="W843" t="n">
        <v>0.13</v>
      </c>
      <c r="X843" t="n">
        <v>0.34</v>
      </c>
      <c r="Y843" t="n">
        <v>1</v>
      </c>
      <c r="Z843" t="n">
        <v>10</v>
      </c>
    </row>
    <row r="844">
      <c r="A844" t="n">
        <v>25</v>
      </c>
      <c r="B844" t="n">
        <v>150</v>
      </c>
      <c r="C844" t="inlineStr">
        <is>
          <t xml:space="preserve">CONCLUIDO	</t>
        </is>
      </c>
      <c r="D844" t="n">
        <v>8.302</v>
      </c>
      <c r="E844" t="n">
        <v>12.05</v>
      </c>
      <c r="F844" t="n">
        <v>8.16</v>
      </c>
      <c r="G844" t="n">
        <v>30.6</v>
      </c>
      <c r="H844" t="n">
        <v>0.42</v>
      </c>
      <c r="I844" t="n">
        <v>16</v>
      </c>
      <c r="J844" t="n">
        <v>309.95</v>
      </c>
      <c r="K844" t="n">
        <v>61.82</v>
      </c>
      <c r="L844" t="n">
        <v>7.25</v>
      </c>
      <c r="M844" t="n">
        <v>14</v>
      </c>
      <c r="N844" t="n">
        <v>90.88</v>
      </c>
      <c r="O844" t="n">
        <v>38461.6</v>
      </c>
      <c r="P844" t="n">
        <v>146.87</v>
      </c>
      <c r="Q844" t="n">
        <v>198.06</v>
      </c>
      <c r="R844" t="n">
        <v>36.88</v>
      </c>
      <c r="S844" t="n">
        <v>21.27</v>
      </c>
      <c r="T844" t="n">
        <v>5047.7</v>
      </c>
      <c r="U844" t="n">
        <v>0.58</v>
      </c>
      <c r="V844" t="n">
        <v>0.74</v>
      </c>
      <c r="W844" t="n">
        <v>0.13</v>
      </c>
      <c r="X844" t="n">
        <v>0.31</v>
      </c>
      <c r="Y844" t="n">
        <v>1</v>
      </c>
      <c r="Z844" t="n">
        <v>10</v>
      </c>
    </row>
    <row r="845">
      <c r="A845" t="n">
        <v>26</v>
      </c>
      <c r="B845" t="n">
        <v>150</v>
      </c>
      <c r="C845" t="inlineStr">
        <is>
          <t xml:space="preserve">CONCLUIDO	</t>
        </is>
      </c>
      <c r="D845" t="n">
        <v>8.356400000000001</v>
      </c>
      <c r="E845" t="n">
        <v>11.97</v>
      </c>
      <c r="F845" t="n">
        <v>8.140000000000001</v>
      </c>
      <c r="G845" t="n">
        <v>32.55</v>
      </c>
      <c r="H845" t="n">
        <v>0.43</v>
      </c>
      <c r="I845" t="n">
        <v>15</v>
      </c>
      <c r="J845" t="n">
        <v>310.5</v>
      </c>
      <c r="K845" t="n">
        <v>61.82</v>
      </c>
      <c r="L845" t="n">
        <v>7.5</v>
      </c>
      <c r="M845" t="n">
        <v>13</v>
      </c>
      <c r="N845" t="n">
        <v>91.18000000000001</v>
      </c>
      <c r="O845" t="n">
        <v>38528.81</v>
      </c>
      <c r="P845" t="n">
        <v>146.44</v>
      </c>
      <c r="Q845" t="n">
        <v>198.05</v>
      </c>
      <c r="R845" t="n">
        <v>36.08</v>
      </c>
      <c r="S845" t="n">
        <v>21.27</v>
      </c>
      <c r="T845" t="n">
        <v>4654.41</v>
      </c>
      <c r="U845" t="n">
        <v>0.59</v>
      </c>
      <c r="V845" t="n">
        <v>0.75</v>
      </c>
      <c r="W845" t="n">
        <v>0.13</v>
      </c>
      <c r="X845" t="n">
        <v>0.28</v>
      </c>
      <c r="Y845" t="n">
        <v>1</v>
      </c>
      <c r="Z845" t="n">
        <v>10</v>
      </c>
    </row>
    <row r="846">
      <c r="A846" t="n">
        <v>27</v>
      </c>
      <c r="B846" t="n">
        <v>150</v>
      </c>
      <c r="C846" t="inlineStr">
        <is>
          <t xml:space="preserve">CONCLUIDO	</t>
        </is>
      </c>
      <c r="D846" t="n">
        <v>8.35</v>
      </c>
      <c r="E846" t="n">
        <v>11.98</v>
      </c>
      <c r="F846" t="n">
        <v>8.15</v>
      </c>
      <c r="G846" t="n">
        <v>32.58</v>
      </c>
      <c r="H846" t="n">
        <v>0.44</v>
      </c>
      <c r="I846" t="n">
        <v>15</v>
      </c>
      <c r="J846" t="n">
        <v>311.04</v>
      </c>
      <c r="K846" t="n">
        <v>61.82</v>
      </c>
      <c r="L846" t="n">
        <v>7.75</v>
      </c>
      <c r="M846" t="n">
        <v>13</v>
      </c>
      <c r="N846" t="n">
        <v>91.47</v>
      </c>
      <c r="O846" t="n">
        <v>38596.15</v>
      </c>
      <c r="P846" t="n">
        <v>146.65</v>
      </c>
      <c r="Q846" t="n">
        <v>198.06</v>
      </c>
      <c r="R846" t="n">
        <v>36.49</v>
      </c>
      <c r="S846" t="n">
        <v>21.27</v>
      </c>
      <c r="T846" t="n">
        <v>4855.52</v>
      </c>
      <c r="U846" t="n">
        <v>0.58</v>
      </c>
      <c r="V846" t="n">
        <v>0.75</v>
      </c>
      <c r="W846" t="n">
        <v>0.13</v>
      </c>
      <c r="X846" t="n">
        <v>0.29</v>
      </c>
      <c r="Y846" t="n">
        <v>1</v>
      </c>
      <c r="Z846" t="n">
        <v>10</v>
      </c>
    </row>
    <row r="847">
      <c r="A847" t="n">
        <v>28</v>
      </c>
      <c r="B847" t="n">
        <v>150</v>
      </c>
      <c r="C847" t="inlineStr">
        <is>
          <t xml:space="preserve">CONCLUIDO	</t>
        </is>
      </c>
      <c r="D847" t="n">
        <v>8.3536</v>
      </c>
      <c r="E847" t="n">
        <v>11.97</v>
      </c>
      <c r="F847" t="n">
        <v>8.140000000000001</v>
      </c>
      <c r="G847" t="n">
        <v>32.56</v>
      </c>
      <c r="H847" t="n">
        <v>0.46</v>
      </c>
      <c r="I847" t="n">
        <v>15</v>
      </c>
      <c r="J847" t="n">
        <v>311.59</v>
      </c>
      <c r="K847" t="n">
        <v>61.82</v>
      </c>
      <c r="L847" t="n">
        <v>8</v>
      </c>
      <c r="M847" t="n">
        <v>13</v>
      </c>
      <c r="N847" t="n">
        <v>91.77</v>
      </c>
      <c r="O847" t="n">
        <v>38663.62</v>
      </c>
      <c r="P847" t="n">
        <v>146.48</v>
      </c>
      <c r="Q847" t="n">
        <v>198.05</v>
      </c>
      <c r="R847" t="n">
        <v>36.27</v>
      </c>
      <c r="S847" t="n">
        <v>21.27</v>
      </c>
      <c r="T847" t="n">
        <v>4745.72</v>
      </c>
      <c r="U847" t="n">
        <v>0.59</v>
      </c>
      <c r="V847" t="n">
        <v>0.75</v>
      </c>
      <c r="W847" t="n">
        <v>0.13</v>
      </c>
      <c r="X847" t="n">
        <v>0.29</v>
      </c>
      <c r="Y847" t="n">
        <v>1</v>
      </c>
      <c r="Z847" t="n">
        <v>10</v>
      </c>
    </row>
    <row r="848">
      <c r="A848" t="n">
        <v>29</v>
      </c>
      <c r="B848" t="n">
        <v>150</v>
      </c>
      <c r="C848" t="inlineStr">
        <is>
          <t xml:space="preserve">CONCLUIDO	</t>
        </is>
      </c>
      <c r="D848" t="n">
        <v>8.413</v>
      </c>
      <c r="E848" t="n">
        <v>11.89</v>
      </c>
      <c r="F848" t="n">
        <v>8.109999999999999</v>
      </c>
      <c r="G848" t="n">
        <v>34.76</v>
      </c>
      <c r="H848" t="n">
        <v>0.47</v>
      </c>
      <c r="I848" t="n">
        <v>14</v>
      </c>
      <c r="J848" t="n">
        <v>312.14</v>
      </c>
      <c r="K848" t="n">
        <v>61.82</v>
      </c>
      <c r="L848" t="n">
        <v>8.25</v>
      </c>
      <c r="M848" t="n">
        <v>12</v>
      </c>
      <c r="N848" t="n">
        <v>92.06999999999999</v>
      </c>
      <c r="O848" t="n">
        <v>38731.35</v>
      </c>
      <c r="P848" t="n">
        <v>146.12</v>
      </c>
      <c r="Q848" t="n">
        <v>198.06</v>
      </c>
      <c r="R848" t="n">
        <v>35.23</v>
      </c>
      <c r="S848" t="n">
        <v>21.27</v>
      </c>
      <c r="T848" t="n">
        <v>4231.87</v>
      </c>
      <c r="U848" t="n">
        <v>0.6</v>
      </c>
      <c r="V848" t="n">
        <v>0.75</v>
      </c>
      <c r="W848" t="n">
        <v>0.13</v>
      </c>
      <c r="X848" t="n">
        <v>0.26</v>
      </c>
      <c r="Y848" t="n">
        <v>1</v>
      </c>
      <c r="Z848" t="n">
        <v>10</v>
      </c>
    </row>
    <row r="849">
      <c r="A849" t="n">
        <v>30</v>
      </c>
      <c r="B849" t="n">
        <v>150</v>
      </c>
      <c r="C849" t="inlineStr">
        <is>
          <t xml:space="preserve">CONCLUIDO	</t>
        </is>
      </c>
      <c r="D849" t="n">
        <v>8.408899999999999</v>
      </c>
      <c r="E849" t="n">
        <v>11.89</v>
      </c>
      <c r="F849" t="n">
        <v>8.119999999999999</v>
      </c>
      <c r="G849" t="n">
        <v>34.79</v>
      </c>
      <c r="H849" t="n">
        <v>0.48</v>
      </c>
      <c r="I849" t="n">
        <v>14</v>
      </c>
      <c r="J849" t="n">
        <v>312.69</v>
      </c>
      <c r="K849" t="n">
        <v>61.82</v>
      </c>
      <c r="L849" t="n">
        <v>8.5</v>
      </c>
      <c r="M849" t="n">
        <v>12</v>
      </c>
      <c r="N849" t="n">
        <v>92.37</v>
      </c>
      <c r="O849" t="n">
        <v>38799.09</v>
      </c>
      <c r="P849" t="n">
        <v>146.16</v>
      </c>
      <c r="Q849" t="n">
        <v>198.07</v>
      </c>
      <c r="R849" t="n">
        <v>35.46</v>
      </c>
      <c r="S849" t="n">
        <v>21.27</v>
      </c>
      <c r="T849" t="n">
        <v>4350.14</v>
      </c>
      <c r="U849" t="n">
        <v>0.6</v>
      </c>
      <c r="V849" t="n">
        <v>0.75</v>
      </c>
      <c r="W849" t="n">
        <v>0.13</v>
      </c>
      <c r="X849" t="n">
        <v>0.26</v>
      </c>
      <c r="Y849" t="n">
        <v>1</v>
      </c>
      <c r="Z849" t="n">
        <v>10</v>
      </c>
    </row>
    <row r="850">
      <c r="A850" t="n">
        <v>31</v>
      </c>
      <c r="B850" t="n">
        <v>150</v>
      </c>
      <c r="C850" t="inlineStr">
        <is>
          <t xml:space="preserve">CONCLUIDO	</t>
        </is>
      </c>
      <c r="D850" t="n">
        <v>8.4712</v>
      </c>
      <c r="E850" t="n">
        <v>11.8</v>
      </c>
      <c r="F850" t="n">
        <v>8.09</v>
      </c>
      <c r="G850" t="n">
        <v>37.32</v>
      </c>
      <c r="H850" t="n">
        <v>0.5</v>
      </c>
      <c r="I850" t="n">
        <v>13</v>
      </c>
      <c r="J850" t="n">
        <v>313.24</v>
      </c>
      <c r="K850" t="n">
        <v>61.82</v>
      </c>
      <c r="L850" t="n">
        <v>8.75</v>
      </c>
      <c r="M850" t="n">
        <v>11</v>
      </c>
      <c r="N850" t="n">
        <v>92.67</v>
      </c>
      <c r="O850" t="n">
        <v>38866.96</v>
      </c>
      <c r="P850" t="n">
        <v>145.45</v>
      </c>
      <c r="Q850" t="n">
        <v>198.05</v>
      </c>
      <c r="R850" t="n">
        <v>34.49</v>
      </c>
      <c r="S850" t="n">
        <v>21.27</v>
      </c>
      <c r="T850" t="n">
        <v>3867.87</v>
      </c>
      <c r="U850" t="n">
        <v>0.62</v>
      </c>
      <c r="V850" t="n">
        <v>0.75</v>
      </c>
      <c r="W850" t="n">
        <v>0.13</v>
      </c>
      <c r="X850" t="n">
        <v>0.23</v>
      </c>
      <c r="Y850" t="n">
        <v>1</v>
      </c>
      <c r="Z850" t="n">
        <v>10</v>
      </c>
    </row>
    <row r="851">
      <c r="A851" t="n">
        <v>32</v>
      </c>
      <c r="B851" t="n">
        <v>150</v>
      </c>
      <c r="C851" t="inlineStr">
        <is>
          <t xml:space="preserve">CONCLUIDO	</t>
        </is>
      </c>
      <c r="D851" t="n">
        <v>8.480399999999999</v>
      </c>
      <c r="E851" t="n">
        <v>11.79</v>
      </c>
      <c r="F851" t="n">
        <v>8.07</v>
      </c>
      <c r="G851" t="n">
        <v>37.26</v>
      </c>
      <c r="H851" t="n">
        <v>0.51</v>
      </c>
      <c r="I851" t="n">
        <v>13</v>
      </c>
      <c r="J851" t="n">
        <v>313.79</v>
      </c>
      <c r="K851" t="n">
        <v>61.82</v>
      </c>
      <c r="L851" t="n">
        <v>9</v>
      </c>
      <c r="M851" t="n">
        <v>11</v>
      </c>
      <c r="N851" t="n">
        <v>92.97</v>
      </c>
      <c r="O851" t="n">
        <v>38934.97</v>
      </c>
      <c r="P851" t="n">
        <v>145.18</v>
      </c>
      <c r="Q851" t="n">
        <v>198.05</v>
      </c>
      <c r="R851" t="n">
        <v>33.96</v>
      </c>
      <c r="S851" t="n">
        <v>21.27</v>
      </c>
      <c r="T851" t="n">
        <v>3601.41</v>
      </c>
      <c r="U851" t="n">
        <v>0.63</v>
      </c>
      <c r="V851" t="n">
        <v>0.75</v>
      </c>
      <c r="W851" t="n">
        <v>0.13</v>
      </c>
      <c r="X851" t="n">
        <v>0.22</v>
      </c>
      <c r="Y851" t="n">
        <v>1</v>
      </c>
      <c r="Z851" t="n">
        <v>10</v>
      </c>
    </row>
    <row r="852">
      <c r="A852" t="n">
        <v>33</v>
      </c>
      <c r="B852" t="n">
        <v>150</v>
      </c>
      <c r="C852" t="inlineStr">
        <is>
          <t xml:space="preserve">CONCLUIDO	</t>
        </is>
      </c>
      <c r="D852" t="n">
        <v>8.495200000000001</v>
      </c>
      <c r="E852" t="n">
        <v>11.77</v>
      </c>
      <c r="F852" t="n">
        <v>8.050000000000001</v>
      </c>
      <c r="G852" t="n">
        <v>37.16</v>
      </c>
      <c r="H852" t="n">
        <v>0.52</v>
      </c>
      <c r="I852" t="n">
        <v>13</v>
      </c>
      <c r="J852" t="n">
        <v>314.34</v>
      </c>
      <c r="K852" t="n">
        <v>61.82</v>
      </c>
      <c r="L852" t="n">
        <v>9.25</v>
      </c>
      <c r="M852" t="n">
        <v>11</v>
      </c>
      <c r="N852" t="n">
        <v>93.27</v>
      </c>
      <c r="O852" t="n">
        <v>39003.11</v>
      </c>
      <c r="P852" t="n">
        <v>144.67</v>
      </c>
      <c r="Q852" t="n">
        <v>198.05</v>
      </c>
      <c r="R852" t="n">
        <v>33.45</v>
      </c>
      <c r="S852" t="n">
        <v>21.27</v>
      </c>
      <c r="T852" t="n">
        <v>3349.5</v>
      </c>
      <c r="U852" t="n">
        <v>0.64</v>
      </c>
      <c r="V852" t="n">
        <v>0.75</v>
      </c>
      <c r="W852" t="n">
        <v>0.12</v>
      </c>
      <c r="X852" t="n">
        <v>0.2</v>
      </c>
      <c r="Y852" t="n">
        <v>1</v>
      </c>
      <c r="Z852" t="n">
        <v>10</v>
      </c>
    </row>
    <row r="853">
      <c r="A853" t="n">
        <v>34</v>
      </c>
      <c r="B853" t="n">
        <v>150</v>
      </c>
      <c r="C853" t="inlineStr">
        <is>
          <t xml:space="preserve">CONCLUIDO	</t>
        </is>
      </c>
      <c r="D853" t="n">
        <v>8.495799999999999</v>
      </c>
      <c r="E853" t="n">
        <v>11.77</v>
      </c>
      <c r="F853" t="n">
        <v>8.109999999999999</v>
      </c>
      <c r="G853" t="n">
        <v>40.53</v>
      </c>
      <c r="H853" t="n">
        <v>0.54</v>
      </c>
      <c r="I853" t="n">
        <v>12</v>
      </c>
      <c r="J853" t="n">
        <v>314.9</v>
      </c>
      <c r="K853" t="n">
        <v>61.82</v>
      </c>
      <c r="L853" t="n">
        <v>9.5</v>
      </c>
      <c r="M853" t="n">
        <v>10</v>
      </c>
      <c r="N853" t="n">
        <v>93.56999999999999</v>
      </c>
      <c r="O853" t="n">
        <v>39071.38</v>
      </c>
      <c r="P853" t="n">
        <v>145.63</v>
      </c>
      <c r="Q853" t="n">
        <v>198.05</v>
      </c>
      <c r="R853" t="n">
        <v>35.36</v>
      </c>
      <c r="S853" t="n">
        <v>21.27</v>
      </c>
      <c r="T853" t="n">
        <v>4309.14</v>
      </c>
      <c r="U853" t="n">
        <v>0.6</v>
      </c>
      <c r="V853" t="n">
        <v>0.75</v>
      </c>
      <c r="W853" t="n">
        <v>0.13</v>
      </c>
      <c r="X853" t="n">
        <v>0.25</v>
      </c>
      <c r="Y853" t="n">
        <v>1</v>
      </c>
      <c r="Z853" t="n">
        <v>10</v>
      </c>
    </row>
    <row r="854">
      <c r="A854" t="n">
        <v>35</v>
      </c>
      <c r="B854" t="n">
        <v>150</v>
      </c>
      <c r="C854" t="inlineStr">
        <is>
          <t xml:space="preserve">CONCLUIDO	</t>
        </is>
      </c>
      <c r="D854" t="n">
        <v>8.5098</v>
      </c>
      <c r="E854" t="n">
        <v>11.75</v>
      </c>
      <c r="F854" t="n">
        <v>8.09</v>
      </c>
      <c r="G854" t="n">
        <v>40.44</v>
      </c>
      <c r="H854" t="n">
        <v>0.55</v>
      </c>
      <c r="I854" t="n">
        <v>12</v>
      </c>
      <c r="J854" t="n">
        <v>315.45</v>
      </c>
      <c r="K854" t="n">
        <v>61.82</v>
      </c>
      <c r="L854" t="n">
        <v>9.75</v>
      </c>
      <c r="M854" t="n">
        <v>10</v>
      </c>
      <c r="N854" t="n">
        <v>93.88</v>
      </c>
      <c r="O854" t="n">
        <v>39139.8</v>
      </c>
      <c r="P854" t="n">
        <v>145.4</v>
      </c>
      <c r="Q854" t="n">
        <v>198.05</v>
      </c>
      <c r="R854" t="n">
        <v>34.64</v>
      </c>
      <c r="S854" t="n">
        <v>21.27</v>
      </c>
      <c r="T854" t="n">
        <v>3946.23</v>
      </c>
      <c r="U854" t="n">
        <v>0.61</v>
      </c>
      <c r="V854" t="n">
        <v>0.75</v>
      </c>
      <c r="W854" t="n">
        <v>0.13</v>
      </c>
      <c r="X854" t="n">
        <v>0.23</v>
      </c>
      <c r="Y854" t="n">
        <v>1</v>
      </c>
      <c r="Z854" t="n">
        <v>10</v>
      </c>
    </row>
    <row r="855">
      <c r="A855" t="n">
        <v>36</v>
      </c>
      <c r="B855" t="n">
        <v>150</v>
      </c>
      <c r="C855" t="inlineStr">
        <is>
          <t xml:space="preserve">CONCLUIDO	</t>
        </is>
      </c>
      <c r="D855" t="n">
        <v>8.5129</v>
      </c>
      <c r="E855" t="n">
        <v>11.75</v>
      </c>
      <c r="F855" t="n">
        <v>8.08</v>
      </c>
      <c r="G855" t="n">
        <v>40.42</v>
      </c>
      <c r="H855" t="n">
        <v>0.5600000000000001</v>
      </c>
      <c r="I855" t="n">
        <v>12</v>
      </c>
      <c r="J855" t="n">
        <v>316.01</v>
      </c>
      <c r="K855" t="n">
        <v>61.82</v>
      </c>
      <c r="L855" t="n">
        <v>10</v>
      </c>
      <c r="M855" t="n">
        <v>10</v>
      </c>
      <c r="N855" t="n">
        <v>94.18000000000001</v>
      </c>
      <c r="O855" t="n">
        <v>39208.35</v>
      </c>
      <c r="P855" t="n">
        <v>145.35</v>
      </c>
      <c r="Q855" t="n">
        <v>198.06</v>
      </c>
      <c r="R855" t="n">
        <v>34.43</v>
      </c>
      <c r="S855" t="n">
        <v>21.27</v>
      </c>
      <c r="T855" t="n">
        <v>3843.3</v>
      </c>
      <c r="U855" t="n">
        <v>0.62</v>
      </c>
      <c r="V855" t="n">
        <v>0.75</v>
      </c>
      <c r="W855" t="n">
        <v>0.13</v>
      </c>
      <c r="X855" t="n">
        <v>0.23</v>
      </c>
      <c r="Y855" t="n">
        <v>1</v>
      </c>
      <c r="Z855" t="n">
        <v>10</v>
      </c>
    </row>
    <row r="856">
      <c r="A856" t="n">
        <v>37</v>
      </c>
      <c r="B856" t="n">
        <v>150</v>
      </c>
      <c r="C856" t="inlineStr">
        <is>
          <t xml:space="preserve">CONCLUIDO	</t>
        </is>
      </c>
      <c r="D856" t="n">
        <v>8.5159</v>
      </c>
      <c r="E856" t="n">
        <v>11.74</v>
      </c>
      <c r="F856" t="n">
        <v>8.08</v>
      </c>
      <c r="G856" t="n">
        <v>40.39</v>
      </c>
      <c r="H856" t="n">
        <v>0.58</v>
      </c>
      <c r="I856" t="n">
        <v>12</v>
      </c>
      <c r="J856" t="n">
        <v>316.56</v>
      </c>
      <c r="K856" t="n">
        <v>61.82</v>
      </c>
      <c r="L856" t="n">
        <v>10.25</v>
      </c>
      <c r="M856" t="n">
        <v>10</v>
      </c>
      <c r="N856" t="n">
        <v>94.48999999999999</v>
      </c>
      <c r="O856" t="n">
        <v>39277.04</v>
      </c>
      <c r="P856" t="n">
        <v>145.21</v>
      </c>
      <c r="Q856" t="n">
        <v>198.06</v>
      </c>
      <c r="R856" t="n">
        <v>34.33</v>
      </c>
      <c r="S856" t="n">
        <v>21.27</v>
      </c>
      <c r="T856" t="n">
        <v>3792.09</v>
      </c>
      <c r="U856" t="n">
        <v>0.62</v>
      </c>
      <c r="V856" t="n">
        <v>0.75</v>
      </c>
      <c r="W856" t="n">
        <v>0.13</v>
      </c>
      <c r="X856" t="n">
        <v>0.23</v>
      </c>
      <c r="Y856" t="n">
        <v>1</v>
      </c>
      <c r="Z856" t="n">
        <v>10</v>
      </c>
    </row>
    <row r="857">
      <c r="A857" t="n">
        <v>38</v>
      </c>
      <c r="B857" t="n">
        <v>150</v>
      </c>
      <c r="C857" t="inlineStr">
        <is>
          <t xml:space="preserve">CONCLUIDO	</t>
        </is>
      </c>
      <c r="D857" t="n">
        <v>8.571999999999999</v>
      </c>
      <c r="E857" t="n">
        <v>11.67</v>
      </c>
      <c r="F857" t="n">
        <v>8.06</v>
      </c>
      <c r="G857" t="n">
        <v>43.95</v>
      </c>
      <c r="H857" t="n">
        <v>0.59</v>
      </c>
      <c r="I857" t="n">
        <v>11</v>
      </c>
      <c r="J857" t="n">
        <v>317.12</v>
      </c>
      <c r="K857" t="n">
        <v>61.82</v>
      </c>
      <c r="L857" t="n">
        <v>10.5</v>
      </c>
      <c r="M857" t="n">
        <v>9</v>
      </c>
      <c r="N857" t="n">
        <v>94.8</v>
      </c>
      <c r="O857" t="n">
        <v>39345.87</v>
      </c>
      <c r="P857" t="n">
        <v>144.74</v>
      </c>
      <c r="Q857" t="n">
        <v>198.05</v>
      </c>
      <c r="R857" t="n">
        <v>33.62</v>
      </c>
      <c r="S857" t="n">
        <v>21.27</v>
      </c>
      <c r="T857" t="n">
        <v>3443.64</v>
      </c>
      <c r="U857" t="n">
        <v>0.63</v>
      </c>
      <c r="V857" t="n">
        <v>0.75</v>
      </c>
      <c r="W857" t="n">
        <v>0.13</v>
      </c>
      <c r="X857" t="n">
        <v>0.2</v>
      </c>
      <c r="Y857" t="n">
        <v>1</v>
      </c>
      <c r="Z857" t="n">
        <v>10</v>
      </c>
    </row>
    <row r="858">
      <c r="A858" t="n">
        <v>39</v>
      </c>
      <c r="B858" t="n">
        <v>150</v>
      </c>
      <c r="C858" t="inlineStr">
        <is>
          <t xml:space="preserve">CONCLUIDO	</t>
        </is>
      </c>
      <c r="D858" t="n">
        <v>8.5649</v>
      </c>
      <c r="E858" t="n">
        <v>11.68</v>
      </c>
      <c r="F858" t="n">
        <v>8.07</v>
      </c>
      <c r="G858" t="n">
        <v>44</v>
      </c>
      <c r="H858" t="n">
        <v>0.6</v>
      </c>
      <c r="I858" t="n">
        <v>11</v>
      </c>
      <c r="J858" t="n">
        <v>317.68</v>
      </c>
      <c r="K858" t="n">
        <v>61.82</v>
      </c>
      <c r="L858" t="n">
        <v>10.75</v>
      </c>
      <c r="M858" t="n">
        <v>9</v>
      </c>
      <c r="N858" t="n">
        <v>95.11</v>
      </c>
      <c r="O858" t="n">
        <v>39414.84</v>
      </c>
      <c r="P858" t="n">
        <v>144.91</v>
      </c>
      <c r="Q858" t="n">
        <v>198.05</v>
      </c>
      <c r="R858" t="n">
        <v>34</v>
      </c>
      <c r="S858" t="n">
        <v>21.27</v>
      </c>
      <c r="T858" t="n">
        <v>3631.83</v>
      </c>
      <c r="U858" t="n">
        <v>0.63</v>
      </c>
      <c r="V858" t="n">
        <v>0.75</v>
      </c>
      <c r="W858" t="n">
        <v>0.13</v>
      </c>
      <c r="X858" t="n">
        <v>0.21</v>
      </c>
      <c r="Y858" t="n">
        <v>1</v>
      </c>
      <c r="Z858" t="n">
        <v>10</v>
      </c>
    </row>
    <row r="859">
      <c r="A859" t="n">
        <v>40</v>
      </c>
      <c r="B859" t="n">
        <v>150</v>
      </c>
      <c r="C859" t="inlineStr">
        <is>
          <t xml:space="preserve">CONCLUIDO	</t>
        </is>
      </c>
      <c r="D859" t="n">
        <v>8.5722</v>
      </c>
      <c r="E859" t="n">
        <v>11.67</v>
      </c>
      <c r="F859" t="n">
        <v>8.06</v>
      </c>
      <c r="G859" t="n">
        <v>43.95</v>
      </c>
      <c r="H859" t="n">
        <v>0.62</v>
      </c>
      <c r="I859" t="n">
        <v>11</v>
      </c>
      <c r="J859" t="n">
        <v>318.24</v>
      </c>
      <c r="K859" t="n">
        <v>61.82</v>
      </c>
      <c r="L859" t="n">
        <v>11</v>
      </c>
      <c r="M859" t="n">
        <v>9</v>
      </c>
      <c r="N859" t="n">
        <v>95.42</v>
      </c>
      <c r="O859" t="n">
        <v>39483.95</v>
      </c>
      <c r="P859" t="n">
        <v>144.77</v>
      </c>
      <c r="Q859" t="n">
        <v>198.05</v>
      </c>
      <c r="R859" t="n">
        <v>33.62</v>
      </c>
      <c r="S859" t="n">
        <v>21.27</v>
      </c>
      <c r="T859" t="n">
        <v>3443.31</v>
      </c>
      <c r="U859" t="n">
        <v>0.63</v>
      </c>
      <c r="V859" t="n">
        <v>0.75</v>
      </c>
      <c r="W859" t="n">
        <v>0.13</v>
      </c>
      <c r="X859" t="n">
        <v>0.2</v>
      </c>
      <c r="Y859" t="n">
        <v>1</v>
      </c>
      <c r="Z859" t="n">
        <v>10</v>
      </c>
    </row>
    <row r="860">
      <c r="A860" t="n">
        <v>41</v>
      </c>
      <c r="B860" t="n">
        <v>150</v>
      </c>
      <c r="C860" t="inlineStr">
        <is>
          <t xml:space="preserve">CONCLUIDO	</t>
        </is>
      </c>
      <c r="D860" t="n">
        <v>8.5755</v>
      </c>
      <c r="E860" t="n">
        <v>11.66</v>
      </c>
      <c r="F860" t="n">
        <v>8.050000000000001</v>
      </c>
      <c r="G860" t="n">
        <v>43.92</v>
      </c>
      <c r="H860" t="n">
        <v>0.63</v>
      </c>
      <c r="I860" t="n">
        <v>11</v>
      </c>
      <c r="J860" t="n">
        <v>318.8</v>
      </c>
      <c r="K860" t="n">
        <v>61.82</v>
      </c>
      <c r="L860" t="n">
        <v>11.25</v>
      </c>
      <c r="M860" t="n">
        <v>9</v>
      </c>
      <c r="N860" t="n">
        <v>95.73</v>
      </c>
      <c r="O860" t="n">
        <v>39553.2</v>
      </c>
      <c r="P860" t="n">
        <v>144.69</v>
      </c>
      <c r="Q860" t="n">
        <v>198.05</v>
      </c>
      <c r="R860" t="n">
        <v>33.53</v>
      </c>
      <c r="S860" t="n">
        <v>21.27</v>
      </c>
      <c r="T860" t="n">
        <v>3397.1</v>
      </c>
      <c r="U860" t="n">
        <v>0.63</v>
      </c>
      <c r="V860" t="n">
        <v>0.75</v>
      </c>
      <c r="W860" t="n">
        <v>0.13</v>
      </c>
      <c r="X860" t="n">
        <v>0.2</v>
      </c>
      <c r="Y860" t="n">
        <v>1</v>
      </c>
      <c r="Z860" t="n">
        <v>10</v>
      </c>
    </row>
    <row r="861">
      <c r="A861" t="n">
        <v>42</v>
      </c>
      <c r="B861" t="n">
        <v>150</v>
      </c>
      <c r="C861" t="inlineStr">
        <is>
          <t xml:space="preserve">CONCLUIDO	</t>
        </is>
      </c>
      <c r="D861" t="n">
        <v>8.6319</v>
      </c>
      <c r="E861" t="n">
        <v>11.58</v>
      </c>
      <c r="F861" t="n">
        <v>8.029999999999999</v>
      </c>
      <c r="G861" t="n">
        <v>48.19</v>
      </c>
      <c r="H861" t="n">
        <v>0.64</v>
      </c>
      <c r="I861" t="n">
        <v>10</v>
      </c>
      <c r="J861" t="n">
        <v>319.36</v>
      </c>
      <c r="K861" t="n">
        <v>61.82</v>
      </c>
      <c r="L861" t="n">
        <v>11.5</v>
      </c>
      <c r="M861" t="n">
        <v>8</v>
      </c>
      <c r="N861" t="n">
        <v>96.04000000000001</v>
      </c>
      <c r="O861" t="n">
        <v>39622.59</v>
      </c>
      <c r="P861" t="n">
        <v>144.21</v>
      </c>
      <c r="Q861" t="n">
        <v>198.05</v>
      </c>
      <c r="R861" t="n">
        <v>32.76</v>
      </c>
      <c r="S861" t="n">
        <v>21.27</v>
      </c>
      <c r="T861" t="n">
        <v>3018.02</v>
      </c>
      <c r="U861" t="n">
        <v>0.65</v>
      </c>
      <c r="V861" t="n">
        <v>0.76</v>
      </c>
      <c r="W861" t="n">
        <v>0.13</v>
      </c>
      <c r="X861" t="n">
        <v>0.18</v>
      </c>
      <c r="Y861" t="n">
        <v>1</v>
      </c>
      <c r="Z861" t="n">
        <v>10</v>
      </c>
    </row>
    <row r="862">
      <c r="A862" t="n">
        <v>43</v>
      </c>
      <c r="B862" t="n">
        <v>150</v>
      </c>
      <c r="C862" t="inlineStr">
        <is>
          <t xml:space="preserve">CONCLUIDO	</t>
        </is>
      </c>
      <c r="D862" t="n">
        <v>8.633900000000001</v>
      </c>
      <c r="E862" t="n">
        <v>11.58</v>
      </c>
      <c r="F862" t="n">
        <v>8.029999999999999</v>
      </c>
      <c r="G862" t="n">
        <v>48.18</v>
      </c>
      <c r="H862" t="n">
        <v>0.65</v>
      </c>
      <c r="I862" t="n">
        <v>10</v>
      </c>
      <c r="J862" t="n">
        <v>319.93</v>
      </c>
      <c r="K862" t="n">
        <v>61.82</v>
      </c>
      <c r="L862" t="n">
        <v>11.75</v>
      </c>
      <c r="M862" t="n">
        <v>8</v>
      </c>
      <c r="N862" t="n">
        <v>96.36</v>
      </c>
      <c r="O862" t="n">
        <v>39692.13</v>
      </c>
      <c r="P862" t="n">
        <v>144.34</v>
      </c>
      <c r="Q862" t="n">
        <v>198.05</v>
      </c>
      <c r="R862" t="n">
        <v>32.72</v>
      </c>
      <c r="S862" t="n">
        <v>21.27</v>
      </c>
      <c r="T862" t="n">
        <v>2996.98</v>
      </c>
      <c r="U862" t="n">
        <v>0.65</v>
      </c>
      <c r="V862" t="n">
        <v>0.76</v>
      </c>
      <c r="W862" t="n">
        <v>0.12</v>
      </c>
      <c r="X862" t="n">
        <v>0.18</v>
      </c>
      <c r="Y862" t="n">
        <v>1</v>
      </c>
      <c r="Z862" t="n">
        <v>10</v>
      </c>
    </row>
    <row r="863">
      <c r="A863" t="n">
        <v>44</v>
      </c>
      <c r="B863" t="n">
        <v>150</v>
      </c>
      <c r="C863" t="inlineStr">
        <is>
          <t xml:space="preserve">CONCLUIDO	</t>
        </is>
      </c>
      <c r="D863" t="n">
        <v>8.6412</v>
      </c>
      <c r="E863" t="n">
        <v>11.57</v>
      </c>
      <c r="F863" t="n">
        <v>8.02</v>
      </c>
      <c r="G863" t="n">
        <v>48.12</v>
      </c>
      <c r="H863" t="n">
        <v>0.67</v>
      </c>
      <c r="I863" t="n">
        <v>10</v>
      </c>
      <c r="J863" t="n">
        <v>320.49</v>
      </c>
      <c r="K863" t="n">
        <v>61.82</v>
      </c>
      <c r="L863" t="n">
        <v>12</v>
      </c>
      <c r="M863" t="n">
        <v>8</v>
      </c>
      <c r="N863" t="n">
        <v>96.67</v>
      </c>
      <c r="O863" t="n">
        <v>39761.81</v>
      </c>
      <c r="P863" t="n">
        <v>144.28</v>
      </c>
      <c r="Q863" t="n">
        <v>198.05</v>
      </c>
      <c r="R863" t="n">
        <v>32.29</v>
      </c>
      <c r="S863" t="n">
        <v>21.27</v>
      </c>
      <c r="T863" t="n">
        <v>2781.84</v>
      </c>
      <c r="U863" t="n">
        <v>0.66</v>
      </c>
      <c r="V863" t="n">
        <v>0.76</v>
      </c>
      <c r="W863" t="n">
        <v>0.13</v>
      </c>
      <c r="X863" t="n">
        <v>0.17</v>
      </c>
      <c r="Y863" t="n">
        <v>1</v>
      </c>
      <c r="Z863" t="n">
        <v>10</v>
      </c>
    </row>
    <row r="864">
      <c r="A864" t="n">
        <v>45</v>
      </c>
      <c r="B864" t="n">
        <v>150</v>
      </c>
      <c r="C864" t="inlineStr">
        <is>
          <t xml:space="preserve">CONCLUIDO	</t>
        </is>
      </c>
      <c r="D864" t="n">
        <v>8.6593</v>
      </c>
      <c r="E864" t="n">
        <v>11.55</v>
      </c>
      <c r="F864" t="n">
        <v>8</v>
      </c>
      <c r="G864" t="n">
        <v>47.97</v>
      </c>
      <c r="H864" t="n">
        <v>0.68</v>
      </c>
      <c r="I864" t="n">
        <v>10</v>
      </c>
      <c r="J864" t="n">
        <v>321.06</v>
      </c>
      <c r="K864" t="n">
        <v>61.82</v>
      </c>
      <c r="L864" t="n">
        <v>12.25</v>
      </c>
      <c r="M864" t="n">
        <v>8</v>
      </c>
      <c r="N864" t="n">
        <v>96.98999999999999</v>
      </c>
      <c r="O864" t="n">
        <v>39831.64</v>
      </c>
      <c r="P864" t="n">
        <v>143.67</v>
      </c>
      <c r="Q864" t="n">
        <v>198.05</v>
      </c>
      <c r="R864" t="n">
        <v>31.75</v>
      </c>
      <c r="S864" t="n">
        <v>21.27</v>
      </c>
      <c r="T864" t="n">
        <v>2514.27</v>
      </c>
      <c r="U864" t="n">
        <v>0.67</v>
      </c>
      <c r="V864" t="n">
        <v>0.76</v>
      </c>
      <c r="W864" t="n">
        <v>0.12</v>
      </c>
      <c r="X864" t="n">
        <v>0.14</v>
      </c>
      <c r="Y864" t="n">
        <v>1</v>
      </c>
      <c r="Z864" t="n">
        <v>10</v>
      </c>
    </row>
    <row r="865">
      <c r="A865" t="n">
        <v>46</v>
      </c>
      <c r="B865" t="n">
        <v>150</v>
      </c>
      <c r="C865" t="inlineStr">
        <is>
          <t xml:space="preserve">CONCLUIDO	</t>
        </is>
      </c>
      <c r="D865" t="n">
        <v>8.6137</v>
      </c>
      <c r="E865" t="n">
        <v>11.61</v>
      </c>
      <c r="F865" t="n">
        <v>8.06</v>
      </c>
      <c r="G865" t="n">
        <v>48.34</v>
      </c>
      <c r="H865" t="n">
        <v>0.6899999999999999</v>
      </c>
      <c r="I865" t="n">
        <v>10</v>
      </c>
      <c r="J865" t="n">
        <v>321.63</v>
      </c>
      <c r="K865" t="n">
        <v>61.82</v>
      </c>
      <c r="L865" t="n">
        <v>12.5</v>
      </c>
      <c r="M865" t="n">
        <v>8</v>
      </c>
      <c r="N865" t="n">
        <v>97.31</v>
      </c>
      <c r="O865" t="n">
        <v>39901.61</v>
      </c>
      <c r="P865" t="n">
        <v>144.76</v>
      </c>
      <c r="Q865" t="n">
        <v>198.07</v>
      </c>
      <c r="R865" t="n">
        <v>33.93</v>
      </c>
      <c r="S865" t="n">
        <v>21.27</v>
      </c>
      <c r="T865" t="n">
        <v>3604.19</v>
      </c>
      <c r="U865" t="n">
        <v>0.63</v>
      </c>
      <c r="V865" t="n">
        <v>0.75</v>
      </c>
      <c r="W865" t="n">
        <v>0.12</v>
      </c>
      <c r="X865" t="n">
        <v>0.2</v>
      </c>
      <c r="Y865" t="n">
        <v>1</v>
      </c>
      <c r="Z865" t="n">
        <v>10</v>
      </c>
    </row>
    <row r="866">
      <c r="A866" t="n">
        <v>47</v>
      </c>
      <c r="B866" t="n">
        <v>150</v>
      </c>
      <c r="C866" t="inlineStr">
        <is>
          <t xml:space="preserve">CONCLUIDO	</t>
        </is>
      </c>
      <c r="D866" t="n">
        <v>8.624599999999999</v>
      </c>
      <c r="E866" t="n">
        <v>11.59</v>
      </c>
      <c r="F866" t="n">
        <v>8.039999999999999</v>
      </c>
      <c r="G866" t="n">
        <v>48.25</v>
      </c>
      <c r="H866" t="n">
        <v>0.71</v>
      </c>
      <c r="I866" t="n">
        <v>10</v>
      </c>
      <c r="J866" t="n">
        <v>322.2</v>
      </c>
      <c r="K866" t="n">
        <v>61.82</v>
      </c>
      <c r="L866" t="n">
        <v>12.75</v>
      </c>
      <c r="M866" t="n">
        <v>8</v>
      </c>
      <c r="N866" t="n">
        <v>97.62</v>
      </c>
      <c r="O866" t="n">
        <v>39971.73</v>
      </c>
      <c r="P866" t="n">
        <v>144.34</v>
      </c>
      <c r="Q866" t="n">
        <v>198.05</v>
      </c>
      <c r="R866" t="n">
        <v>33.2</v>
      </c>
      <c r="S866" t="n">
        <v>21.27</v>
      </c>
      <c r="T866" t="n">
        <v>3240.48</v>
      </c>
      <c r="U866" t="n">
        <v>0.64</v>
      </c>
      <c r="V866" t="n">
        <v>0.76</v>
      </c>
      <c r="W866" t="n">
        <v>0.12</v>
      </c>
      <c r="X866" t="n">
        <v>0.19</v>
      </c>
      <c r="Y866" t="n">
        <v>1</v>
      </c>
      <c r="Z866" t="n">
        <v>10</v>
      </c>
    </row>
    <row r="867">
      <c r="A867" t="n">
        <v>48</v>
      </c>
      <c r="B867" t="n">
        <v>150</v>
      </c>
      <c r="C867" t="inlineStr">
        <is>
          <t xml:space="preserve">CONCLUIDO	</t>
        </is>
      </c>
      <c r="D867" t="n">
        <v>8.6791</v>
      </c>
      <c r="E867" t="n">
        <v>11.52</v>
      </c>
      <c r="F867" t="n">
        <v>8.02</v>
      </c>
      <c r="G867" t="n">
        <v>53.5</v>
      </c>
      <c r="H867" t="n">
        <v>0.72</v>
      </c>
      <c r="I867" t="n">
        <v>9</v>
      </c>
      <c r="J867" t="n">
        <v>322.77</v>
      </c>
      <c r="K867" t="n">
        <v>61.82</v>
      </c>
      <c r="L867" t="n">
        <v>13</v>
      </c>
      <c r="M867" t="n">
        <v>7</v>
      </c>
      <c r="N867" t="n">
        <v>97.94</v>
      </c>
      <c r="O867" t="n">
        <v>40042</v>
      </c>
      <c r="P867" t="n">
        <v>143.88</v>
      </c>
      <c r="Q867" t="n">
        <v>198.06</v>
      </c>
      <c r="R867" t="n">
        <v>32.63</v>
      </c>
      <c r="S867" t="n">
        <v>21.27</v>
      </c>
      <c r="T867" t="n">
        <v>2956.7</v>
      </c>
      <c r="U867" t="n">
        <v>0.65</v>
      </c>
      <c r="V867" t="n">
        <v>0.76</v>
      </c>
      <c r="W867" t="n">
        <v>0.12</v>
      </c>
      <c r="X867" t="n">
        <v>0.17</v>
      </c>
      <c r="Y867" t="n">
        <v>1</v>
      </c>
      <c r="Z867" t="n">
        <v>10</v>
      </c>
    </row>
    <row r="868">
      <c r="A868" t="n">
        <v>49</v>
      </c>
      <c r="B868" t="n">
        <v>150</v>
      </c>
      <c r="C868" t="inlineStr">
        <is>
          <t xml:space="preserve">CONCLUIDO	</t>
        </is>
      </c>
      <c r="D868" t="n">
        <v>8.688700000000001</v>
      </c>
      <c r="E868" t="n">
        <v>11.51</v>
      </c>
      <c r="F868" t="n">
        <v>8.01</v>
      </c>
      <c r="G868" t="n">
        <v>53.41</v>
      </c>
      <c r="H868" t="n">
        <v>0.73</v>
      </c>
      <c r="I868" t="n">
        <v>9</v>
      </c>
      <c r="J868" t="n">
        <v>323.34</v>
      </c>
      <c r="K868" t="n">
        <v>61.82</v>
      </c>
      <c r="L868" t="n">
        <v>13.25</v>
      </c>
      <c r="M868" t="n">
        <v>7</v>
      </c>
      <c r="N868" t="n">
        <v>98.27</v>
      </c>
      <c r="O868" t="n">
        <v>40112.54</v>
      </c>
      <c r="P868" t="n">
        <v>143.76</v>
      </c>
      <c r="Q868" t="n">
        <v>198.05</v>
      </c>
      <c r="R868" t="n">
        <v>32.26</v>
      </c>
      <c r="S868" t="n">
        <v>21.27</v>
      </c>
      <c r="T868" t="n">
        <v>2775.27</v>
      </c>
      <c r="U868" t="n">
        <v>0.66</v>
      </c>
      <c r="V868" t="n">
        <v>0.76</v>
      </c>
      <c r="W868" t="n">
        <v>0.12</v>
      </c>
      <c r="X868" t="n">
        <v>0.16</v>
      </c>
      <c r="Y868" t="n">
        <v>1</v>
      </c>
      <c r="Z868" t="n">
        <v>10</v>
      </c>
    </row>
    <row r="869">
      <c r="A869" t="n">
        <v>50</v>
      </c>
      <c r="B869" t="n">
        <v>150</v>
      </c>
      <c r="C869" t="inlineStr">
        <is>
          <t xml:space="preserve">CONCLUIDO	</t>
        </is>
      </c>
      <c r="D869" t="n">
        <v>8.6829</v>
      </c>
      <c r="E869" t="n">
        <v>11.52</v>
      </c>
      <c r="F869" t="n">
        <v>8.02</v>
      </c>
      <c r="G869" t="n">
        <v>53.46</v>
      </c>
      <c r="H869" t="n">
        <v>0.74</v>
      </c>
      <c r="I869" t="n">
        <v>9</v>
      </c>
      <c r="J869" t="n">
        <v>323.91</v>
      </c>
      <c r="K869" t="n">
        <v>61.82</v>
      </c>
      <c r="L869" t="n">
        <v>13.5</v>
      </c>
      <c r="M869" t="n">
        <v>7</v>
      </c>
      <c r="N869" t="n">
        <v>98.59</v>
      </c>
      <c r="O869" t="n">
        <v>40183.11</v>
      </c>
      <c r="P869" t="n">
        <v>144.04</v>
      </c>
      <c r="Q869" t="n">
        <v>198.05</v>
      </c>
      <c r="R869" t="n">
        <v>32.42</v>
      </c>
      <c r="S869" t="n">
        <v>21.27</v>
      </c>
      <c r="T869" t="n">
        <v>2854.77</v>
      </c>
      <c r="U869" t="n">
        <v>0.66</v>
      </c>
      <c r="V869" t="n">
        <v>0.76</v>
      </c>
      <c r="W869" t="n">
        <v>0.12</v>
      </c>
      <c r="X869" t="n">
        <v>0.17</v>
      </c>
      <c r="Y869" t="n">
        <v>1</v>
      </c>
      <c r="Z869" t="n">
        <v>10</v>
      </c>
    </row>
    <row r="870">
      <c r="A870" t="n">
        <v>51</v>
      </c>
      <c r="B870" t="n">
        <v>150</v>
      </c>
      <c r="C870" t="inlineStr">
        <is>
          <t xml:space="preserve">CONCLUIDO	</t>
        </is>
      </c>
      <c r="D870" t="n">
        <v>8.6783</v>
      </c>
      <c r="E870" t="n">
        <v>11.52</v>
      </c>
      <c r="F870" t="n">
        <v>8.029999999999999</v>
      </c>
      <c r="G870" t="n">
        <v>53.51</v>
      </c>
      <c r="H870" t="n">
        <v>0.76</v>
      </c>
      <c r="I870" t="n">
        <v>9</v>
      </c>
      <c r="J870" t="n">
        <v>324.48</v>
      </c>
      <c r="K870" t="n">
        <v>61.82</v>
      </c>
      <c r="L870" t="n">
        <v>13.75</v>
      </c>
      <c r="M870" t="n">
        <v>7</v>
      </c>
      <c r="N870" t="n">
        <v>98.91</v>
      </c>
      <c r="O870" t="n">
        <v>40253.84</v>
      </c>
      <c r="P870" t="n">
        <v>144.19</v>
      </c>
      <c r="Q870" t="n">
        <v>198.05</v>
      </c>
      <c r="R870" t="n">
        <v>32.68</v>
      </c>
      <c r="S870" t="n">
        <v>21.27</v>
      </c>
      <c r="T870" t="n">
        <v>2985.02</v>
      </c>
      <c r="U870" t="n">
        <v>0.65</v>
      </c>
      <c r="V870" t="n">
        <v>0.76</v>
      </c>
      <c r="W870" t="n">
        <v>0.12</v>
      </c>
      <c r="X870" t="n">
        <v>0.17</v>
      </c>
      <c r="Y870" t="n">
        <v>1</v>
      </c>
      <c r="Z870" t="n">
        <v>10</v>
      </c>
    </row>
    <row r="871">
      <c r="A871" t="n">
        <v>52</v>
      </c>
      <c r="B871" t="n">
        <v>150</v>
      </c>
      <c r="C871" t="inlineStr">
        <is>
          <t xml:space="preserve">CONCLUIDO	</t>
        </is>
      </c>
      <c r="D871" t="n">
        <v>8.684100000000001</v>
      </c>
      <c r="E871" t="n">
        <v>11.52</v>
      </c>
      <c r="F871" t="n">
        <v>8.02</v>
      </c>
      <c r="G871" t="n">
        <v>53.45</v>
      </c>
      <c r="H871" t="n">
        <v>0.77</v>
      </c>
      <c r="I871" t="n">
        <v>9</v>
      </c>
      <c r="J871" t="n">
        <v>325.06</v>
      </c>
      <c r="K871" t="n">
        <v>61.82</v>
      </c>
      <c r="L871" t="n">
        <v>14</v>
      </c>
      <c r="M871" t="n">
        <v>7</v>
      </c>
      <c r="N871" t="n">
        <v>99.23999999999999</v>
      </c>
      <c r="O871" t="n">
        <v>40324.71</v>
      </c>
      <c r="P871" t="n">
        <v>143.91</v>
      </c>
      <c r="Q871" t="n">
        <v>198.05</v>
      </c>
      <c r="R871" t="n">
        <v>32.43</v>
      </c>
      <c r="S871" t="n">
        <v>21.27</v>
      </c>
      <c r="T871" t="n">
        <v>2857.49</v>
      </c>
      <c r="U871" t="n">
        <v>0.66</v>
      </c>
      <c r="V871" t="n">
        <v>0.76</v>
      </c>
      <c r="W871" t="n">
        <v>0.12</v>
      </c>
      <c r="X871" t="n">
        <v>0.17</v>
      </c>
      <c r="Y871" t="n">
        <v>1</v>
      </c>
      <c r="Z871" t="n">
        <v>10</v>
      </c>
    </row>
    <row r="872">
      <c r="A872" t="n">
        <v>53</v>
      </c>
      <c r="B872" t="n">
        <v>150</v>
      </c>
      <c r="C872" t="inlineStr">
        <is>
          <t xml:space="preserve">CONCLUIDO	</t>
        </is>
      </c>
      <c r="D872" t="n">
        <v>8.6843</v>
      </c>
      <c r="E872" t="n">
        <v>11.52</v>
      </c>
      <c r="F872" t="n">
        <v>8.02</v>
      </c>
      <c r="G872" t="n">
        <v>53.45</v>
      </c>
      <c r="H872" t="n">
        <v>0.78</v>
      </c>
      <c r="I872" t="n">
        <v>9</v>
      </c>
      <c r="J872" t="n">
        <v>325.63</v>
      </c>
      <c r="K872" t="n">
        <v>61.82</v>
      </c>
      <c r="L872" t="n">
        <v>14.25</v>
      </c>
      <c r="M872" t="n">
        <v>7</v>
      </c>
      <c r="N872" t="n">
        <v>99.56</v>
      </c>
      <c r="O872" t="n">
        <v>40395.74</v>
      </c>
      <c r="P872" t="n">
        <v>143.85</v>
      </c>
      <c r="Q872" t="n">
        <v>198.05</v>
      </c>
      <c r="R872" t="n">
        <v>32.43</v>
      </c>
      <c r="S872" t="n">
        <v>21.27</v>
      </c>
      <c r="T872" t="n">
        <v>2857.81</v>
      </c>
      <c r="U872" t="n">
        <v>0.66</v>
      </c>
      <c r="V872" t="n">
        <v>0.76</v>
      </c>
      <c r="W872" t="n">
        <v>0.12</v>
      </c>
      <c r="X872" t="n">
        <v>0.16</v>
      </c>
      <c r="Y872" t="n">
        <v>1</v>
      </c>
      <c r="Z872" t="n">
        <v>10</v>
      </c>
    </row>
    <row r="873">
      <c r="A873" t="n">
        <v>54</v>
      </c>
      <c r="B873" t="n">
        <v>150</v>
      </c>
      <c r="C873" t="inlineStr">
        <is>
          <t xml:space="preserve">CONCLUIDO	</t>
        </is>
      </c>
      <c r="D873" t="n">
        <v>8.6822</v>
      </c>
      <c r="E873" t="n">
        <v>11.52</v>
      </c>
      <c r="F873" t="n">
        <v>8.02</v>
      </c>
      <c r="G873" t="n">
        <v>53.47</v>
      </c>
      <c r="H873" t="n">
        <v>0.79</v>
      </c>
      <c r="I873" t="n">
        <v>9</v>
      </c>
      <c r="J873" t="n">
        <v>326.21</v>
      </c>
      <c r="K873" t="n">
        <v>61.82</v>
      </c>
      <c r="L873" t="n">
        <v>14.5</v>
      </c>
      <c r="M873" t="n">
        <v>7</v>
      </c>
      <c r="N873" t="n">
        <v>99.89</v>
      </c>
      <c r="O873" t="n">
        <v>40466.92</v>
      </c>
      <c r="P873" t="n">
        <v>143.77</v>
      </c>
      <c r="Q873" t="n">
        <v>198.06</v>
      </c>
      <c r="R873" t="n">
        <v>32.5</v>
      </c>
      <c r="S873" t="n">
        <v>21.27</v>
      </c>
      <c r="T873" t="n">
        <v>2892.05</v>
      </c>
      <c r="U873" t="n">
        <v>0.65</v>
      </c>
      <c r="V873" t="n">
        <v>0.76</v>
      </c>
      <c r="W873" t="n">
        <v>0.12</v>
      </c>
      <c r="X873" t="n">
        <v>0.17</v>
      </c>
      <c r="Y873" t="n">
        <v>1</v>
      </c>
      <c r="Z873" t="n">
        <v>10</v>
      </c>
    </row>
    <row r="874">
      <c r="A874" t="n">
        <v>55</v>
      </c>
      <c r="B874" t="n">
        <v>150</v>
      </c>
      <c r="C874" t="inlineStr">
        <is>
          <t xml:space="preserve">CONCLUIDO	</t>
        </is>
      </c>
      <c r="D874" t="n">
        <v>8.7498</v>
      </c>
      <c r="E874" t="n">
        <v>11.43</v>
      </c>
      <c r="F874" t="n">
        <v>7.99</v>
      </c>
      <c r="G874" t="n">
        <v>59.9</v>
      </c>
      <c r="H874" t="n">
        <v>0.8</v>
      </c>
      <c r="I874" t="n">
        <v>8</v>
      </c>
      <c r="J874" t="n">
        <v>326.79</v>
      </c>
      <c r="K874" t="n">
        <v>61.82</v>
      </c>
      <c r="L874" t="n">
        <v>14.75</v>
      </c>
      <c r="M874" t="n">
        <v>6</v>
      </c>
      <c r="N874" t="n">
        <v>100.22</v>
      </c>
      <c r="O874" t="n">
        <v>40538.25</v>
      </c>
      <c r="P874" t="n">
        <v>143.13</v>
      </c>
      <c r="Q874" t="n">
        <v>198.05</v>
      </c>
      <c r="R874" t="n">
        <v>31.41</v>
      </c>
      <c r="S874" t="n">
        <v>21.27</v>
      </c>
      <c r="T874" t="n">
        <v>2352.82</v>
      </c>
      <c r="U874" t="n">
        <v>0.68</v>
      </c>
      <c r="V874" t="n">
        <v>0.76</v>
      </c>
      <c r="W874" t="n">
        <v>0.12</v>
      </c>
      <c r="X874" t="n">
        <v>0.13</v>
      </c>
      <c r="Y874" t="n">
        <v>1</v>
      </c>
      <c r="Z874" t="n">
        <v>10</v>
      </c>
    </row>
    <row r="875">
      <c r="A875" t="n">
        <v>56</v>
      </c>
      <c r="B875" t="n">
        <v>150</v>
      </c>
      <c r="C875" t="inlineStr">
        <is>
          <t xml:space="preserve">CONCLUIDO	</t>
        </is>
      </c>
      <c r="D875" t="n">
        <v>8.7621</v>
      </c>
      <c r="E875" t="n">
        <v>11.41</v>
      </c>
      <c r="F875" t="n">
        <v>7.97</v>
      </c>
      <c r="G875" t="n">
        <v>59.78</v>
      </c>
      <c r="H875" t="n">
        <v>0.82</v>
      </c>
      <c r="I875" t="n">
        <v>8</v>
      </c>
      <c r="J875" t="n">
        <v>327.37</v>
      </c>
      <c r="K875" t="n">
        <v>61.82</v>
      </c>
      <c r="L875" t="n">
        <v>15</v>
      </c>
      <c r="M875" t="n">
        <v>6</v>
      </c>
      <c r="N875" t="n">
        <v>100.55</v>
      </c>
      <c r="O875" t="n">
        <v>40609.74</v>
      </c>
      <c r="P875" t="n">
        <v>143.11</v>
      </c>
      <c r="Q875" t="n">
        <v>198.05</v>
      </c>
      <c r="R875" t="n">
        <v>30.76</v>
      </c>
      <c r="S875" t="n">
        <v>21.27</v>
      </c>
      <c r="T875" t="n">
        <v>2028.08</v>
      </c>
      <c r="U875" t="n">
        <v>0.6899999999999999</v>
      </c>
      <c r="V875" t="n">
        <v>0.76</v>
      </c>
      <c r="W875" t="n">
        <v>0.12</v>
      </c>
      <c r="X875" t="n">
        <v>0.12</v>
      </c>
      <c r="Y875" t="n">
        <v>1</v>
      </c>
      <c r="Z875" t="n">
        <v>10</v>
      </c>
    </row>
    <row r="876">
      <c r="A876" t="n">
        <v>57</v>
      </c>
      <c r="B876" t="n">
        <v>150</v>
      </c>
      <c r="C876" t="inlineStr">
        <is>
          <t xml:space="preserve">CONCLUIDO	</t>
        </is>
      </c>
      <c r="D876" t="n">
        <v>8.767200000000001</v>
      </c>
      <c r="E876" t="n">
        <v>11.41</v>
      </c>
      <c r="F876" t="n">
        <v>7.96</v>
      </c>
      <c r="G876" t="n">
        <v>59.73</v>
      </c>
      <c r="H876" t="n">
        <v>0.83</v>
      </c>
      <c r="I876" t="n">
        <v>8</v>
      </c>
      <c r="J876" t="n">
        <v>327.95</v>
      </c>
      <c r="K876" t="n">
        <v>61.82</v>
      </c>
      <c r="L876" t="n">
        <v>15.25</v>
      </c>
      <c r="M876" t="n">
        <v>6</v>
      </c>
      <c r="N876" t="n">
        <v>100.88</v>
      </c>
      <c r="O876" t="n">
        <v>40681.39</v>
      </c>
      <c r="P876" t="n">
        <v>142.96</v>
      </c>
      <c r="Q876" t="n">
        <v>198.05</v>
      </c>
      <c r="R876" t="n">
        <v>30.73</v>
      </c>
      <c r="S876" t="n">
        <v>21.27</v>
      </c>
      <c r="T876" t="n">
        <v>2011.78</v>
      </c>
      <c r="U876" t="n">
        <v>0.6899999999999999</v>
      </c>
      <c r="V876" t="n">
        <v>0.76</v>
      </c>
      <c r="W876" t="n">
        <v>0.12</v>
      </c>
      <c r="X876" t="n">
        <v>0.11</v>
      </c>
      <c r="Y876" t="n">
        <v>1</v>
      </c>
      <c r="Z876" t="n">
        <v>10</v>
      </c>
    </row>
    <row r="877">
      <c r="A877" t="n">
        <v>58</v>
      </c>
      <c r="B877" t="n">
        <v>150</v>
      </c>
      <c r="C877" t="inlineStr">
        <is>
          <t xml:space="preserve">CONCLUIDO	</t>
        </is>
      </c>
      <c r="D877" t="n">
        <v>8.7362</v>
      </c>
      <c r="E877" t="n">
        <v>11.45</v>
      </c>
      <c r="F877" t="n">
        <v>8.01</v>
      </c>
      <c r="G877" t="n">
        <v>60.04</v>
      </c>
      <c r="H877" t="n">
        <v>0.84</v>
      </c>
      <c r="I877" t="n">
        <v>8</v>
      </c>
      <c r="J877" t="n">
        <v>328.53</v>
      </c>
      <c r="K877" t="n">
        <v>61.82</v>
      </c>
      <c r="L877" t="n">
        <v>15.5</v>
      </c>
      <c r="M877" t="n">
        <v>6</v>
      </c>
      <c r="N877" t="n">
        <v>101.21</v>
      </c>
      <c r="O877" t="n">
        <v>40753.2</v>
      </c>
      <c r="P877" t="n">
        <v>143.68</v>
      </c>
      <c r="Q877" t="n">
        <v>198.05</v>
      </c>
      <c r="R877" t="n">
        <v>32.18</v>
      </c>
      <c r="S877" t="n">
        <v>21.27</v>
      </c>
      <c r="T877" t="n">
        <v>2737.02</v>
      </c>
      <c r="U877" t="n">
        <v>0.66</v>
      </c>
      <c r="V877" t="n">
        <v>0.76</v>
      </c>
      <c r="W877" t="n">
        <v>0.12</v>
      </c>
      <c r="X877" t="n">
        <v>0.15</v>
      </c>
      <c r="Y877" t="n">
        <v>1</v>
      </c>
      <c r="Z877" t="n">
        <v>10</v>
      </c>
    </row>
    <row r="878">
      <c r="A878" t="n">
        <v>59</v>
      </c>
      <c r="B878" t="n">
        <v>150</v>
      </c>
      <c r="C878" t="inlineStr">
        <is>
          <t xml:space="preserve">CONCLUIDO	</t>
        </is>
      </c>
      <c r="D878" t="n">
        <v>8.740600000000001</v>
      </c>
      <c r="E878" t="n">
        <v>11.44</v>
      </c>
      <c r="F878" t="n">
        <v>8</v>
      </c>
      <c r="G878" t="n">
        <v>59.99</v>
      </c>
      <c r="H878" t="n">
        <v>0.85</v>
      </c>
      <c r="I878" t="n">
        <v>8</v>
      </c>
      <c r="J878" t="n">
        <v>329.12</v>
      </c>
      <c r="K878" t="n">
        <v>61.82</v>
      </c>
      <c r="L878" t="n">
        <v>15.75</v>
      </c>
      <c r="M878" t="n">
        <v>6</v>
      </c>
      <c r="N878" t="n">
        <v>101.54</v>
      </c>
      <c r="O878" t="n">
        <v>40825.16</v>
      </c>
      <c r="P878" t="n">
        <v>143.61</v>
      </c>
      <c r="Q878" t="n">
        <v>198.05</v>
      </c>
      <c r="R878" t="n">
        <v>31.86</v>
      </c>
      <c r="S878" t="n">
        <v>21.27</v>
      </c>
      <c r="T878" t="n">
        <v>2580.47</v>
      </c>
      <c r="U878" t="n">
        <v>0.67</v>
      </c>
      <c r="V878" t="n">
        <v>0.76</v>
      </c>
      <c r="W878" t="n">
        <v>0.12</v>
      </c>
      <c r="X878" t="n">
        <v>0.15</v>
      </c>
      <c r="Y878" t="n">
        <v>1</v>
      </c>
      <c r="Z878" t="n">
        <v>10</v>
      </c>
    </row>
    <row r="879">
      <c r="A879" t="n">
        <v>60</v>
      </c>
      <c r="B879" t="n">
        <v>150</v>
      </c>
      <c r="C879" t="inlineStr">
        <is>
          <t xml:space="preserve">CONCLUIDO	</t>
        </is>
      </c>
      <c r="D879" t="n">
        <v>8.737399999999999</v>
      </c>
      <c r="E879" t="n">
        <v>11.44</v>
      </c>
      <c r="F879" t="n">
        <v>8</v>
      </c>
      <c r="G879" t="n">
        <v>60.02</v>
      </c>
      <c r="H879" t="n">
        <v>0.86</v>
      </c>
      <c r="I879" t="n">
        <v>8</v>
      </c>
      <c r="J879" t="n">
        <v>329.7</v>
      </c>
      <c r="K879" t="n">
        <v>61.82</v>
      </c>
      <c r="L879" t="n">
        <v>16</v>
      </c>
      <c r="M879" t="n">
        <v>6</v>
      </c>
      <c r="N879" t="n">
        <v>101.88</v>
      </c>
      <c r="O879" t="n">
        <v>40897.29</v>
      </c>
      <c r="P879" t="n">
        <v>143.74</v>
      </c>
      <c r="Q879" t="n">
        <v>198.05</v>
      </c>
      <c r="R879" t="n">
        <v>32.03</v>
      </c>
      <c r="S879" t="n">
        <v>21.27</v>
      </c>
      <c r="T879" t="n">
        <v>2663.59</v>
      </c>
      <c r="U879" t="n">
        <v>0.66</v>
      </c>
      <c r="V879" t="n">
        <v>0.76</v>
      </c>
      <c r="W879" t="n">
        <v>0.12</v>
      </c>
      <c r="X879" t="n">
        <v>0.15</v>
      </c>
      <c r="Y879" t="n">
        <v>1</v>
      </c>
      <c r="Z879" t="n">
        <v>10</v>
      </c>
    </row>
    <row r="880">
      <c r="A880" t="n">
        <v>61</v>
      </c>
      <c r="B880" t="n">
        <v>150</v>
      </c>
      <c r="C880" t="inlineStr">
        <is>
          <t xml:space="preserve">CONCLUIDO	</t>
        </is>
      </c>
      <c r="D880" t="n">
        <v>8.741899999999999</v>
      </c>
      <c r="E880" t="n">
        <v>11.44</v>
      </c>
      <c r="F880" t="n">
        <v>8</v>
      </c>
      <c r="G880" t="n">
        <v>59.98</v>
      </c>
      <c r="H880" t="n">
        <v>0.88</v>
      </c>
      <c r="I880" t="n">
        <v>8</v>
      </c>
      <c r="J880" t="n">
        <v>330.29</v>
      </c>
      <c r="K880" t="n">
        <v>61.82</v>
      </c>
      <c r="L880" t="n">
        <v>16.25</v>
      </c>
      <c r="M880" t="n">
        <v>6</v>
      </c>
      <c r="N880" t="n">
        <v>102.21</v>
      </c>
      <c r="O880" t="n">
        <v>40969.57</v>
      </c>
      <c r="P880" t="n">
        <v>143.61</v>
      </c>
      <c r="Q880" t="n">
        <v>198.05</v>
      </c>
      <c r="R880" t="n">
        <v>31.81</v>
      </c>
      <c r="S880" t="n">
        <v>21.27</v>
      </c>
      <c r="T880" t="n">
        <v>2551.55</v>
      </c>
      <c r="U880" t="n">
        <v>0.67</v>
      </c>
      <c r="V880" t="n">
        <v>0.76</v>
      </c>
      <c r="W880" t="n">
        <v>0.12</v>
      </c>
      <c r="X880" t="n">
        <v>0.14</v>
      </c>
      <c r="Y880" t="n">
        <v>1</v>
      </c>
      <c r="Z880" t="n">
        <v>10</v>
      </c>
    </row>
    <row r="881">
      <c r="A881" t="n">
        <v>62</v>
      </c>
      <c r="B881" t="n">
        <v>150</v>
      </c>
      <c r="C881" t="inlineStr">
        <is>
          <t xml:space="preserve">CONCLUIDO	</t>
        </is>
      </c>
      <c r="D881" t="n">
        <v>8.737399999999999</v>
      </c>
      <c r="E881" t="n">
        <v>11.44</v>
      </c>
      <c r="F881" t="n">
        <v>8</v>
      </c>
      <c r="G881" t="n">
        <v>60.02</v>
      </c>
      <c r="H881" t="n">
        <v>0.89</v>
      </c>
      <c r="I881" t="n">
        <v>8</v>
      </c>
      <c r="J881" t="n">
        <v>330.87</v>
      </c>
      <c r="K881" t="n">
        <v>61.82</v>
      </c>
      <c r="L881" t="n">
        <v>16.5</v>
      </c>
      <c r="M881" t="n">
        <v>6</v>
      </c>
      <c r="N881" t="n">
        <v>102.55</v>
      </c>
      <c r="O881" t="n">
        <v>41042.02</v>
      </c>
      <c r="P881" t="n">
        <v>143.42</v>
      </c>
      <c r="Q881" t="n">
        <v>198.05</v>
      </c>
      <c r="R881" t="n">
        <v>31.98</v>
      </c>
      <c r="S881" t="n">
        <v>21.27</v>
      </c>
      <c r="T881" t="n">
        <v>2638.71</v>
      </c>
      <c r="U881" t="n">
        <v>0.67</v>
      </c>
      <c r="V881" t="n">
        <v>0.76</v>
      </c>
      <c r="W881" t="n">
        <v>0.12</v>
      </c>
      <c r="X881" t="n">
        <v>0.15</v>
      </c>
      <c r="Y881" t="n">
        <v>1</v>
      </c>
      <c r="Z881" t="n">
        <v>10</v>
      </c>
    </row>
    <row r="882">
      <c r="A882" t="n">
        <v>63</v>
      </c>
      <c r="B882" t="n">
        <v>150</v>
      </c>
      <c r="C882" t="inlineStr">
        <is>
          <t xml:space="preserve">CONCLUIDO	</t>
        </is>
      </c>
      <c r="D882" t="n">
        <v>8.7355</v>
      </c>
      <c r="E882" t="n">
        <v>11.45</v>
      </c>
      <c r="F882" t="n">
        <v>8.01</v>
      </c>
      <c r="G882" t="n">
        <v>60.04</v>
      </c>
      <c r="H882" t="n">
        <v>0.9</v>
      </c>
      <c r="I882" t="n">
        <v>8</v>
      </c>
      <c r="J882" t="n">
        <v>331.46</v>
      </c>
      <c r="K882" t="n">
        <v>61.82</v>
      </c>
      <c r="L882" t="n">
        <v>16.75</v>
      </c>
      <c r="M882" t="n">
        <v>6</v>
      </c>
      <c r="N882" t="n">
        <v>102.89</v>
      </c>
      <c r="O882" t="n">
        <v>41114.63</v>
      </c>
      <c r="P882" t="n">
        <v>143.39</v>
      </c>
      <c r="Q882" t="n">
        <v>198.05</v>
      </c>
      <c r="R882" t="n">
        <v>32.04</v>
      </c>
      <c r="S882" t="n">
        <v>21.27</v>
      </c>
      <c r="T882" t="n">
        <v>2666.85</v>
      </c>
      <c r="U882" t="n">
        <v>0.66</v>
      </c>
      <c r="V882" t="n">
        <v>0.76</v>
      </c>
      <c r="W882" t="n">
        <v>0.12</v>
      </c>
      <c r="X882" t="n">
        <v>0.15</v>
      </c>
      <c r="Y882" t="n">
        <v>1</v>
      </c>
      <c r="Z882" t="n">
        <v>10</v>
      </c>
    </row>
    <row r="883">
      <c r="A883" t="n">
        <v>64</v>
      </c>
      <c r="B883" t="n">
        <v>150</v>
      </c>
      <c r="C883" t="inlineStr">
        <is>
          <t xml:space="preserve">CONCLUIDO	</t>
        </is>
      </c>
      <c r="D883" t="n">
        <v>8.804500000000001</v>
      </c>
      <c r="E883" t="n">
        <v>11.36</v>
      </c>
      <c r="F883" t="n">
        <v>7.97</v>
      </c>
      <c r="G883" t="n">
        <v>68.33</v>
      </c>
      <c r="H883" t="n">
        <v>0.91</v>
      </c>
      <c r="I883" t="n">
        <v>7</v>
      </c>
      <c r="J883" t="n">
        <v>332.05</v>
      </c>
      <c r="K883" t="n">
        <v>61.82</v>
      </c>
      <c r="L883" t="n">
        <v>17</v>
      </c>
      <c r="M883" t="n">
        <v>5</v>
      </c>
      <c r="N883" t="n">
        <v>103.23</v>
      </c>
      <c r="O883" t="n">
        <v>41187.41</v>
      </c>
      <c r="P883" t="n">
        <v>142.58</v>
      </c>
      <c r="Q883" t="n">
        <v>198.05</v>
      </c>
      <c r="R883" t="n">
        <v>30.93</v>
      </c>
      <c r="S883" t="n">
        <v>21.27</v>
      </c>
      <c r="T883" t="n">
        <v>2119.2</v>
      </c>
      <c r="U883" t="n">
        <v>0.6899999999999999</v>
      </c>
      <c r="V883" t="n">
        <v>0.76</v>
      </c>
      <c r="W883" t="n">
        <v>0.12</v>
      </c>
      <c r="X883" t="n">
        <v>0.12</v>
      </c>
      <c r="Y883" t="n">
        <v>1</v>
      </c>
      <c r="Z883" t="n">
        <v>10</v>
      </c>
    </row>
    <row r="884">
      <c r="A884" t="n">
        <v>65</v>
      </c>
      <c r="B884" t="n">
        <v>150</v>
      </c>
      <c r="C884" t="inlineStr">
        <is>
          <t xml:space="preserve">CONCLUIDO	</t>
        </is>
      </c>
      <c r="D884" t="n">
        <v>8.804500000000001</v>
      </c>
      <c r="E884" t="n">
        <v>11.36</v>
      </c>
      <c r="F884" t="n">
        <v>7.97</v>
      </c>
      <c r="G884" t="n">
        <v>68.33</v>
      </c>
      <c r="H884" t="n">
        <v>0.92</v>
      </c>
      <c r="I884" t="n">
        <v>7</v>
      </c>
      <c r="J884" t="n">
        <v>332.64</v>
      </c>
      <c r="K884" t="n">
        <v>61.82</v>
      </c>
      <c r="L884" t="n">
        <v>17.25</v>
      </c>
      <c r="M884" t="n">
        <v>5</v>
      </c>
      <c r="N884" t="n">
        <v>103.57</v>
      </c>
      <c r="O884" t="n">
        <v>41260.35</v>
      </c>
      <c r="P884" t="n">
        <v>142.71</v>
      </c>
      <c r="Q884" t="n">
        <v>198.06</v>
      </c>
      <c r="R884" t="n">
        <v>30.98</v>
      </c>
      <c r="S884" t="n">
        <v>21.27</v>
      </c>
      <c r="T884" t="n">
        <v>2141.42</v>
      </c>
      <c r="U884" t="n">
        <v>0.6899999999999999</v>
      </c>
      <c r="V884" t="n">
        <v>0.76</v>
      </c>
      <c r="W884" t="n">
        <v>0.12</v>
      </c>
      <c r="X884" t="n">
        <v>0.12</v>
      </c>
      <c r="Y884" t="n">
        <v>1</v>
      </c>
      <c r="Z884" t="n">
        <v>10</v>
      </c>
    </row>
    <row r="885">
      <c r="A885" t="n">
        <v>66</v>
      </c>
      <c r="B885" t="n">
        <v>150</v>
      </c>
      <c r="C885" t="inlineStr">
        <is>
          <t xml:space="preserve">CONCLUIDO	</t>
        </is>
      </c>
      <c r="D885" t="n">
        <v>8.806699999999999</v>
      </c>
      <c r="E885" t="n">
        <v>11.36</v>
      </c>
      <c r="F885" t="n">
        <v>7.97</v>
      </c>
      <c r="G885" t="n">
        <v>68.3</v>
      </c>
      <c r="H885" t="n">
        <v>0.9399999999999999</v>
      </c>
      <c r="I885" t="n">
        <v>7</v>
      </c>
      <c r="J885" t="n">
        <v>333.24</v>
      </c>
      <c r="K885" t="n">
        <v>61.82</v>
      </c>
      <c r="L885" t="n">
        <v>17.5</v>
      </c>
      <c r="M885" t="n">
        <v>5</v>
      </c>
      <c r="N885" t="n">
        <v>103.92</v>
      </c>
      <c r="O885" t="n">
        <v>41333.46</v>
      </c>
      <c r="P885" t="n">
        <v>142.81</v>
      </c>
      <c r="Q885" t="n">
        <v>198.06</v>
      </c>
      <c r="R885" t="n">
        <v>30.85</v>
      </c>
      <c r="S885" t="n">
        <v>21.27</v>
      </c>
      <c r="T885" t="n">
        <v>2078.43</v>
      </c>
      <c r="U885" t="n">
        <v>0.6899999999999999</v>
      </c>
      <c r="V885" t="n">
        <v>0.76</v>
      </c>
      <c r="W885" t="n">
        <v>0.12</v>
      </c>
      <c r="X885" t="n">
        <v>0.12</v>
      </c>
      <c r="Y885" t="n">
        <v>1</v>
      </c>
      <c r="Z885" t="n">
        <v>10</v>
      </c>
    </row>
    <row r="886">
      <c r="A886" t="n">
        <v>67</v>
      </c>
      <c r="B886" t="n">
        <v>150</v>
      </c>
      <c r="C886" t="inlineStr">
        <is>
          <t xml:space="preserve">CONCLUIDO	</t>
        </is>
      </c>
      <c r="D886" t="n">
        <v>8.805400000000001</v>
      </c>
      <c r="E886" t="n">
        <v>11.36</v>
      </c>
      <c r="F886" t="n">
        <v>7.97</v>
      </c>
      <c r="G886" t="n">
        <v>68.31999999999999</v>
      </c>
      <c r="H886" t="n">
        <v>0.95</v>
      </c>
      <c r="I886" t="n">
        <v>7</v>
      </c>
      <c r="J886" t="n">
        <v>333.83</v>
      </c>
      <c r="K886" t="n">
        <v>61.82</v>
      </c>
      <c r="L886" t="n">
        <v>17.75</v>
      </c>
      <c r="M886" t="n">
        <v>5</v>
      </c>
      <c r="N886" t="n">
        <v>104.26</v>
      </c>
      <c r="O886" t="n">
        <v>41406.86</v>
      </c>
      <c r="P886" t="n">
        <v>142.93</v>
      </c>
      <c r="Q886" t="n">
        <v>198.05</v>
      </c>
      <c r="R886" t="n">
        <v>30.89</v>
      </c>
      <c r="S886" t="n">
        <v>21.27</v>
      </c>
      <c r="T886" t="n">
        <v>2100.04</v>
      </c>
      <c r="U886" t="n">
        <v>0.6899999999999999</v>
      </c>
      <c r="V886" t="n">
        <v>0.76</v>
      </c>
      <c r="W886" t="n">
        <v>0.12</v>
      </c>
      <c r="X886" t="n">
        <v>0.12</v>
      </c>
      <c r="Y886" t="n">
        <v>1</v>
      </c>
      <c r="Z886" t="n">
        <v>10</v>
      </c>
    </row>
    <row r="887">
      <c r="A887" t="n">
        <v>68</v>
      </c>
      <c r="B887" t="n">
        <v>150</v>
      </c>
      <c r="C887" t="inlineStr">
        <is>
          <t xml:space="preserve">CONCLUIDO	</t>
        </is>
      </c>
      <c r="D887" t="n">
        <v>8.822699999999999</v>
      </c>
      <c r="E887" t="n">
        <v>11.33</v>
      </c>
      <c r="F887" t="n">
        <v>7.95</v>
      </c>
      <c r="G887" t="n">
        <v>68.13</v>
      </c>
      <c r="H887" t="n">
        <v>0.96</v>
      </c>
      <c r="I887" t="n">
        <v>7</v>
      </c>
      <c r="J887" t="n">
        <v>334.43</v>
      </c>
      <c r="K887" t="n">
        <v>61.82</v>
      </c>
      <c r="L887" t="n">
        <v>18</v>
      </c>
      <c r="M887" t="n">
        <v>5</v>
      </c>
      <c r="N887" t="n">
        <v>104.61</v>
      </c>
      <c r="O887" t="n">
        <v>41480.31</v>
      </c>
      <c r="P887" t="n">
        <v>142.52</v>
      </c>
      <c r="Q887" t="n">
        <v>198.05</v>
      </c>
      <c r="R887" t="n">
        <v>30.06</v>
      </c>
      <c r="S887" t="n">
        <v>21.27</v>
      </c>
      <c r="T887" t="n">
        <v>1685.43</v>
      </c>
      <c r="U887" t="n">
        <v>0.71</v>
      </c>
      <c r="V887" t="n">
        <v>0.76</v>
      </c>
      <c r="W887" t="n">
        <v>0.12</v>
      </c>
      <c r="X887" t="n">
        <v>0.1</v>
      </c>
      <c r="Y887" t="n">
        <v>1</v>
      </c>
      <c r="Z887" t="n">
        <v>10</v>
      </c>
    </row>
    <row r="888">
      <c r="A888" t="n">
        <v>69</v>
      </c>
      <c r="B888" t="n">
        <v>150</v>
      </c>
      <c r="C888" t="inlineStr">
        <is>
          <t xml:space="preserve">CONCLUIDO	</t>
        </is>
      </c>
      <c r="D888" t="n">
        <v>8.8188</v>
      </c>
      <c r="E888" t="n">
        <v>11.34</v>
      </c>
      <c r="F888" t="n">
        <v>7.95</v>
      </c>
      <c r="G888" t="n">
        <v>68.17</v>
      </c>
      <c r="H888" t="n">
        <v>0.97</v>
      </c>
      <c r="I888" t="n">
        <v>7</v>
      </c>
      <c r="J888" t="n">
        <v>335.02</v>
      </c>
      <c r="K888" t="n">
        <v>61.82</v>
      </c>
      <c r="L888" t="n">
        <v>18.25</v>
      </c>
      <c r="M888" t="n">
        <v>5</v>
      </c>
      <c r="N888" t="n">
        <v>104.95</v>
      </c>
      <c r="O888" t="n">
        <v>41553.93</v>
      </c>
      <c r="P888" t="n">
        <v>142.71</v>
      </c>
      <c r="Q888" t="n">
        <v>198.05</v>
      </c>
      <c r="R888" t="n">
        <v>30.39</v>
      </c>
      <c r="S888" t="n">
        <v>21.27</v>
      </c>
      <c r="T888" t="n">
        <v>1850.01</v>
      </c>
      <c r="U888" t="n">
        <v>0.7</v>
      </c>
      <c r="V888" t="n">
        <v>0.76</v>
      </c>
      <c r="W888" t="n">
        <v>0.12</v>
      </c>
      <c r="X888" t="n">
        <v>0.1</v>
      </c>
      <c r="Y888" t="n">
        <v>1</v>
      </c>
      <c r="Z888" t="n">
        <v>10</v>
      </c>
    </row>
    <row r="889">
      <c r="A889" t="n">
        <v>70</v>
      </c>
      <c r="B889" t="n">
        <v>150</v>
      </c>
      <c r="C889" t="inlineStr">
        <is>
          <t xml:space="preserve">CONCLUIDO	</t>
        </is>
      </c>
      <c r="D889" t="n">
        <v>8.7964</v>
      </c>
      <c r="E889" t="n">
        <v>11.37</v>
      </c>
      <c r="F889" t="n">
        <v>7.98</v>
      </c>
      <c r="G889" t="n">
        <v>68.42</v>
      </c>
      <c r="H889" t="n">
        <v>0.98</v>
      </c>
      <c r="I889" t="n">
        <v>7</v>
      </c>
      <c r="J889" t="n">
        <v>335.62</v>
      </c>
      <c r="K889" t="n">
        <v>61.82</v>
      </c>
      <c r="L889" t="n">
        <v>18.5</v>
      </c>
      <c r="M889" t="n">
        <v>5</v>
      </c>
      <c r="N889" t="n">
        <v>105.3</v>
      </c>
      <c r="O889" t="n">
        <v>41627.72</v>
      </c>
      <c r="P889" t="n">
        <v>143.25</v>
      </c>
      <c r="Q889" t="n">
        <v>198.05</v>
      </c>
      <c r="R889" t="n">
        <v>31.44</v>
      </c>
      <c r="S889" t="n">
        <v>21.27</v>
      </c>
      <c r="T889" t="n">
        <v>2373.93</v>
      </c>
      <c r="U889" t="n">
        <v>0.68</v>
      </c>
      <c r="V889" t="n">
        <v>0.76</v>
      </c>
      <c r="W889" t="n">
        <v>0.12</v>
      </c>
      <c r="X889" t="n">
        <v>0.13</v>
      </c>
      <c r="Y889" t="n">
        <v>1</v>
      </c>
      <c r="Z889" t="n">
        <v>10</v>
      </c>
    </row>
    <row r="890">
      <c r="A890" t="n">
        <v>71</v>
      </c>
      <c r="B890" t="n">
        <v>150</v>
      </c>
      <c r="C890" t="inlineStr">
        <is>
          <t xml:space="preserve">CONCLUIDO	</t>
        </is>
      </c>
      <c r="D890" t="n">
        <v>8.796799999999999</v>
      </c>
      <c r="E890" t="n">
        <v>11.37</v>
      </c>
      <c r="F890" t="n">
        <v>7.98</v>
      </c>
      <c r="G890" t="n">
        <v>68.41</v>
      </c>
      <c r="H890" t="n">
        <v>0.99</v>
      </c>
      <c r="I890" t="n">
        <v>7</v>
      </c>
      <c r="J890" t="n">
        <v>336.22</v>
      </c>
      <c r="K890" t="n">
        <v>61.82</v>
      </c>
      <c r="L890" t="n">
        <v>18.75</v>
      </c>
      <c r="M890" t="n">
        <v>5</v>
      </c>
      <c r="N890" t="n">
        <v>105.65</v>
      </c>
      <c r="O890" t="n">
        <v>41701.68</v>
      </c>
      <c r="P890" t="n">
        <v>143.29</v>
      </c>
      <c r="Q890" t="n">
        <v>198.05</v>
      </c>
      <c r="R890" t="n">
        <v>31.25</v>
      </c>
      <c r="S890" t="n">
        <v>21.27</v>
      </c>
      <c r="T890" t="n">
        <v>2278.01</v>
      </c>
      <c r="U890" t="n">
        <v>0.68</v>
      </c>
      <c r="V890" t="n">
        <v>0.76</v>
      </c>
      <c r="W890" t="n">
        <v>0.12</v>
      </c>
      <c r="X890" t="n">
        <v>0.13</v>
      </c>
      <c r="Y890" t="n">
        <v>1</v>
      </c>
      <c r="Z890" t="n">
        <v>10</v>
      </c>
    </row>
    <row r="891">
      <c r="A891" t="n">
        <v>72</v>
      </c>
      <c r="B891" t="n">
        <v>150</v>
      </c>
      <c r="C891" t="inlineStr">
        <is>
          <t xml:space="preserve">CONCLUIDO	</t>
        </is>
      </c>
      <c r="D891" t="n">
        <v>8.801299999999999</v>
      </c>
      <c r="E891" t="n">
        <v>11.36</v>
      </c>
      <c r="F891" t="n">
        <v>7.98</v>
      </c>
      <c r="G891" t="n">
        <v>68.36</v>
      </c>
      <c r="H891" t="n">
        <v>1.01</v>
      </c>
      <c r="I891" t="n">
        <v>7</v>
      </c>
      <c r="J891" t="n">
        <v>336.82</v>
      </c>
      <c r="K891" t="n">
        <v>61.82</v>
      </c>
      <c r="L891" t="n">
        <v>19</v>
      </c>
      <c r="M891" t="n">
        <v>5</v>
      </c>
      <c r="N891" t="n">
        <v>106</v>
      </c>
      <c r="O891" t="n">
        <v>41775.82</v>
      </c>
      <c r="P891" t="n">
        <v>143.08</v>
      </c>
      <c r="Q891" t="n">
        <v>198.05</v>
      </c>
      <c r="R891" t="n">
        <v>31.15</v>
      </c>
      <c r="S891" t="n">
        <v>21.27</v>
      </c>
      <c r="T891" t="n">
        <v>2229.52</v>
      </c>
      <c r="U891" t="n">
        <v>0.68</v>
      </c>
      <c r="V891" t="n">
        <v>0.76</v>
      </c>
      <c r="W891" t="n">
        <v>0.12</v>
      </c>
      <c r="X891" t="n">
        <v>0.12</v>
      </c>
      <c r="Y891" t="n">
        <v>1</v>
      </c>
      <c r="Z891" t="n">
        <v>10</v>
      </c>
    </row>
    <row r="892">
      <c r="A892" t="n">
        <v>73</v>
      </c>
      <c r="B892" t="n">
        <v>150</v>
      </c>
      <c r="C892" t="inlineStr">
        <is>
          <t xml:space="preserve">CONCLUIDO	</t>
        </is>
      </c>
      <c r="D892" t="n">
        <v>8.7979</v>
      </c>
      <c r="E892" t="n">
        <v>11.37</v>
      </c>
      <c r="F892" t="n">
        <v>7.98</v>
      </c>
      <c r="G892" t="n">
        <v>68.40000000000001</v>
      </c>
      <c r="H892" t="n">
        <v>1.02</v>
      </c>
      <c r="I892" t="n">
        <v>7</v>
      </c>
      <c r="J892" t="n">
        <v>337.43</v>
      </c>
      <c r="K892" t="n">
        <v>61.82</v>
      </c>
      <c r="L892" t="n">
        <v>19.25</v>
      </c>
      <c r="M892" t="n">
        <v>5</v>
      </c>
      <c r="N892" t="n">
        <v>106.35</v>
      </c>
      <c r="O892" t="n">
        <v>41850.13</v>
      </c>
      <c r="P892" t="n">
        <v>143.12</v>
      </c>
      <c r="Q892" t="n">
        <v>198.05</v>
      </c>
      <c r="R892" t="n">
        <v>31.31</v>
      </c>
      <c r="S892" t="n">
        <v>21.27</v>
      </c>
      <c r="T892" t="n">
        <v>2309.07</v>
      </c>
      <c r="U892" t="n">
        <v>0.68</v>
      </c>
      <c r="V892" t="n">
        <v>0.76</v>
      </c>
      <c r="W892" t="n">
        <v>0.12</v>
      </c>
      <c r="X892" t="n">
        <v>0.13</v>
      </c>
      <c r="Y892" t="n">
        <v>1</v>
      </c>
      <c r="Z892" t="n">
        <v>10</v>
      </c>
    </row>
    <row r="893">
      <c r="A893" t="n">
        <v>74</v>
      </c>
      <c r="B893" t="n">
        <v>150</v>
      </c>
      <c r="C893" t="inlineStr">
        <is>
          <t xml:space="preserve">CONCLUIDO	</t>
        </is>
      </c>
      <c r="D893" t="n">
        <v>8.799799999999999</v>
      </c>
      <c r="E893" t="n">
        <v>11.36</v>
      </c>
      <c r="F893" t="n">
        <v>7.98</v>
      </c>
      <c r="G893" t="n">
        <v>68.38</v>
      </c>
      <c r="H893" t="n">
        <v>1.03</v>
      </c>
      <c r="I893" t="n">
        <v>7</v>
      </c>
      <c r="J893" t="n">
        <v>338.03</v>
      </c>
      <c r="K893" t="n">
        <v>61.82</v>
      </c>
      <c r="L893" t="n">
        <v>19.5</v>
      </c>
      <c r="M893" t="n">
        <v>5</v>
      </c>
      <c r="N893" t="n">
        <v>106.71</v>
      </c>
      <c r="O893" t="n">
        <v>41924.62</v>
      </c>
      <c r="P893" t="n">
        <v>142.99</v>
      </c>
      <c r="Q893" t="n">
        <v>198.05</v>
      </c>
      <c r="R893" t="n">
        <v>31.23</v>
      </c>
      <c r="S893" t="n">
        <v>21.27</v>
      </c>
      <c r="T893" t="n">
        <v>2268.03</v>
      </c>
      <c r="U893" t="n">
        <v>0.68</v>
      </c>
      <c r="V893" t="n">
        <v>0.76</v>
      </c>
      <c r="W893" t="n">
        <v>0.12</v>
      </c>
      <c r="X893" t="n">
        <v>0.12</v>
      </c>
      <c r="Y893" t="n">
        <v>1</v>
      </c>
      <c r="Z893" t="n">
        <v>10</v>
      </c>
    </row>
    <row r="894">
      <c r="A894" t="n">
        <v>75</v>
      </c>
      <c r="B894" t="n">
        <v>150</v>
      </c>
      <c r="C894" t="inlineStr">
        <is>
          <t xml:space="preserve">CONCLUIDO	</t>
        </is>
      </c>
      <c r="D894" t="n">
        <v>8.794600000000001</v>
      </c>
      <c r="E894" t="n">
        <v>11.37</v>
      </c>
      <c r="F894" t="n">
        <v>7.98</v>
      </c>
      <c r="G894" t="n">
        <v>68.44</v>
      </c>
      <c r="H894" t="n">
        <v>1.04</v>
      </c>
      <c r="I894" t="n">
        <v>7</v>
      </c>
      <c r="J894" t="n">
        <v>338.63</v>
      </c>
      <c r="K894" t="n">
        <v>61.82</v>
      </c>
      <c r="L894" t="n">
        <v>19.75</v>
      </c>
      <c r="M894" t="n">
        <v>5</v>
      </c>
      <c r="N894" t="n">
        <v>107.06</v>
      </c>
      <c r="O894" t="n">
        <v>41999.28</v>
      </c>
      <c r="P894" t="n">
        <v>143.08</v>
      </c>
      <c r="Q894" t="n">
        <v>198.05</v>
      </c>
      <c r="R894" t="n">
        <v>31.39</v>
      </c>
      <c r="S894" t="n">
        <v>21.27</v>
      </c>
      <c r="T894" t="n">
        <v>2349.35</v>
      </c>
      <c r="U894" t="n">
        <v>0.68</v>
      </c>
      <c r="V894" t="n">
        <v>0.76</v>
      </c>
      <c r="W894" t="n">
        <v>0.12</v>
      </c>
      <c r="X894" t="n">
        <v>0.13</v>
      </c>
      <c r="Y894" t="n">
        <v>1</v>
      </c>
      <c r="Z894" t="n">
        <v>10</v>
      </c>
    </row>
    <row r="895">
      <c r="A895" t="n">
        <v>76</v>
      </c>
      <c r="B895" t="n">
        <v>150</v>
      </c>
      <c r="C895" t="inlineStr">
        <is>
          <t xml:space="preserve">CONCLUIDO	</t>
        </is>
      </c>
      <c r="D895" t="n">
        <v>8.7994</v>
      </c>
      <c r="E895" t="n">
        <v>11.36</v>
      </c>
      <c r="F895" t="n">
        <v>7.98</v>
      </c>
      <c r="G895" t="n">
        <v>68.39</v>
      </c>
      <c r="H895" t="n">
        <v>1.05</v>
      </c>
      <c r="I895" t="n">
        <v>7</v>
      </c>
      <c r="J895" t="n">
        <v>339.24</v>
      </c>
      <c r="K895" t="n">
        <v>61.82</v>
      </c>
      <c r="L895" t="n">
        <v>20</v>
      </c>
      <c r="M895" t="n">
        <v>5</v>
      </c>
      <c r="N895" t="n">
        <v>107.42</v>
      </c>
      <c r="O895" t="n">
        <v>42074.12</v>
      </c>
      <c r="P895" t="n">
        <v>142.88</v>
      </c>
      <c r="Q895" t="n">
        <v>198.05</v>
      </c>
      <c r="R895" t="n">
        <v>31.17</v>
      </c>
      <c r="S895" t="n">
        <v>21.27</v>
      </c>
      <c r="T895" t="n">
        <v>2239.98</v>
      </c>
      <c r="U895" t="n">
        <v>0.68</v>
      </c>
      <c r="V895" t="n">
        <v>0.76</v>
      </c>
      <c r="W895" t="n">
        <v>0.12</v>
      </c>
      <c r="X895" t="n">
        <v>0.13</v>
      </c>
      <c r="Y895" t="n">
        <v>1</v>
      </c>
      <c r="Z895" t="n">
        <v>10</v>
      </c>
    </row>
    <row r="896">
      <c r="A896" t="n">
        <v>77</v>
      </c>
      <c r="B896" t="n">
        <v>150</v>
      </c>
      <c r="C896" t="inlineStr">
        <is>
          <t xml:space="preserve">CONCLUIDO	</t>
        </is>
      </c>
      <c r="D896" t="n">
        <v>8.7979</v>
      </c>
      <c r="E896" t="n">
        <v>11.37</v>
      </c>
      <c r="F896" t="n">
        <v>7.98</v>
      </c>
      <c r="G896" t="n">
        <v>68.40000000000001</v>
      </c>
      <c r="H896" t="n">
        <v>1.06</v>
      </c>
      <c r="I896" t="n">
        <v>7</v>
      </c>
      <c r="J896" t="n">
        <v>339.85</v>
      </c>
      <c r="K896" t="n">
        <v>61.82</v>
      </c>
      <c r="L896" t="n">
        <v>20.25</v>
      </c>
      <c r="M896" t="n">
        <v>5</v>
      </c>
      <c r="N896" t="n">
        <v>107.78</v>
      </c>
      <c r="O896" t="n">
        <v>42149.15</v>
      </c>
      <c r="P896" t="n">
        <v>142.76</v>
      </c>
      <c r="Q896" t="n">
        <v>198.05</v>
      </c>
      <c r="R896" t="n">
        <v>31.29</v>
      </c>
      <c r="S896" t="n">
        <v>21.27</v>
      </c>
      <c r="T896" t="n">
        <v>2299.61</v>
      </c>
      <c r="U896" t="n">
        <v>0.68</v>
      </c>
      <c r="V896" t="n">
        <v>0.76</v>
      </c>
      <c r="W896" t="n">
        <v>0.12</v>
      </c>
      <c r="X896" t="n">
        <v>0.13</v>
      </c>
      <c r="Y896" t="n">
        <v>1</v>
      </c>
      <c r="Z896" t="n">
        <v>10</v>
      </c>
    </row>
    <row r="897">
      <c r="A897" t="n">
        <v>78</v>
      </c>
      <c r="B897" t="n">
        <v>150</v>
      </c>
      <c r="C897" t="inlineStr">
        <is>
          <t xml:space="preserve">CONCLUIDO	</t>
        </is>
      </c>
      <c r="D897" t="n">
        <v>8.864599999999999</v>
      </c>
      <c r="E897" t="n">
        <v>11.28</v>
      </c>
      <c r="F897" t="n">
        <v>7.95</v>
      </c>
      <c r="G897" t="n">
        <v>79.5</v>
      </c>
      <c r="H897" t="n">
        <v>1.07</v>
      </c>
      <c r="I897" t="n">
        <v>6</v>
      </c>
      <c r="J897" t="n">
        <v>340.46</v>
      </c>
      <c r="K897" t="n">
        <v>61.82</v>
      </c>
      <c r="L897" t="n">
        <v>20.5</v>
      </c>
      <c r="M897" t="n">
        <v>4</v>
      </c>
      <c r="N897" t="n">
        <v>108.14</v>
      </c>
      <c r="O897" t="n">
        <v>42224.35</v>
      </c>
      <c r="P897" t="n">
        <v>142.09</v>
      </c>
      <c r="Q897" t="n">
        <v>198.05</v>
      </c>
      <c r="R897" t="n">
        <v>30.29</v>
      </c>
      <c r="S897" t="n">
        <v>21.27</v>
      </c>
      <c r="T897" t="n">
        <v>1803.98</v>
      </c>
      <c r="U897" t="n">
        <v>0.7</v>
      </c>
      <c r="V897" t="n">
        <v>0.76</v>
      </c>
      <c r="W897" t="n">
        <v>0.12</v>
      </c>
      <c r="X897" t="n">
        <v>0.1</v>
      </c>
      <c r="Y897" t="n">
        <v>1</v>
      </c>
      <c r="Z897" t="n">
        <v>10</v>
      </c>
    </row>
    <row r="898">
      <c r="A898" t="n">
        <v>79</v>
      </c>
      <c r="B898" t="n">
        <v>150</v>
      </c>
      <c r="C898" t="inlineStr">
        <is>
          <t xml:space="preserve">CONCLUIDO	</t>
        </is>
      </c>
      <c r="D898" t="n">
        <v>8.8652</v>
      </c>
      <c r="E898" t="n">
        <v>11.28</v>
      </c>
      <c r="F898" t="n">
        <v>7.95</v>
      </c>
      <c r="G898" t="n">
        <v>79.48999999999999</v>
      </c>
      <c r="H898" t="n">
        <v>1.08</v>
      </c>
      <c r="I898" t="n">
        <v>6</v>
      </c>
      <c r="J898" t="n">
        <v>341.07</v>
      </c>
      <c r="K898" t="n">
        <v>61.82</v>
      </c>
      <c r="L898" t="n">
        <v>20.75</v>
      </c>
      <c r="M898" t="n">
        <v>4</v>
      </c>
      <c r="N898" t="n">
        <v>108.5</v>
      </c>
      <c r="O898" t="n">
        <v>42299.74</v>
      </c>
      <c r="P898" t="n">
        <v>142.13</v>
      </c>
      <c r="Q898" t="n">
        <v>198.05</v>
      </c>
      <c r="R898" t="n">
        <v>30.15</v>
      </c>
      <c r="S898" t="n">
        <v>21.27</v>
      </c>
      <c r="T898" t="n">
        <v>1730.57</v>
      </c>
      <c r="U898" t="n">
        <v>0.71</v>
      </c>
      <c r="V898" t="n">
        <v>0.76</v>
      </c>
      <c r="W898" t="n">
        <v>0.12</v>
      </c>
      <c r="X898" t="n">
        <v>0.1</v>
      </c>
      <c r="Y898" t="n">
        <v>1</v>
      </c>
      <c r="Z898" t="n">
        <v>10</v>
      </c>
    </row>
    <row r="899">
      <c r="A899" t="n">
        <v>80</v>
      </c>
      <c r="B899" t="n">
        <v>150</v>
      </c>
      <c r="C899" t="inlineStr">
        <is>
          <t xml:space="preserve">CONCLUIDO	</t>
        </is>
      </c>
      <c r="D899" t="n">
        <v>8.8817</v>
      </c>
      <c r="E899" t="n">
        <v>11.26</v>
      </c>
      <c r="F899" t="n">
        <v>7.93</v>
      </c>
      <c r="G899" t="n">
        <v>79.29000000000001</v>
      </c>
      <c r="H899" t="n">
        <v>1.1</v>
      </c>
      <c r="I899" t="n">
        <v>6</v>
      </c>
      <c r="J899" t="n">
        <v>341.68</v>
      </c>
      <c r="K899" t="n">
        <v>61.82</v>
      </c>
      <c r="L899" t="n">
        <v>21</v>
      </c>
      <c r="M899" t="n">
        <v>4</v>
      </c>
      <c r="N899" t="n">
        <v>108.86</v>
      </c>
      <c r="O899" t="n">
        <v>42375.31</v>
      </c>
      <c r="P899" t="n">
        <v>141.85</v>
      </c>
      <c r="Q899" t="n">
        <v>198.05</v>
      </c>
      <c r="R899" t="n">
        <v>29.52</v>
      </c>
      <c r="S899" t="n">
        <v>21.27</v>
      </c>
      <c r="T899" t="n">
        <v>1415.55</v>
      </c>
      <c r="U899" t="n">
        <v>0.72</v>
      </c>
      <c r="V899" t="n">
        <v>0.77</v>
      </c>
      <c r="W899" t="n">
        <v>0.12</v>
      </c>
      <c r="X899" t="n">
        <v>0.08</v>
      </c>
      <c r="Y899" t="n">
        <v>1</v>
      </c>
      <c r="Z899" t="n">
        <v>10</v>
      </c>
    </row>
    <row r="900">
      <c r="A900" t="n">
        <v>81</v>
      </c>
      <c r="B900" t="n">
        <v>150</v>
      </c>
      <c r="C900" t="inlineStr">
        <is>
          <t xml:space="preserve">CONCLUIDO	</t>
        </is>
      </c>
      <c r="D900" t="n">
        <v>8.8757</v>
      </c>
      <c r="E900" t="n">
        <v>11.27</v>
      </c>
      <c r="F900" t="n">
        <v>7.94</v>
      </c>
      <c r="G900" t="n">
        <v>79.36</v>
      </c>
      <c r="H900" t="n">
        <v>1.11</v>
      </c>
      <c r="I900" t="n">
        <v>6</v>
      </c>
      <c r="J900" t="n">
        <v>342.3</v>
      </c>
      <c r="K900" t="n">
        <v>61.82</v>
      </c>
      <c r="L900" t="n">
        <v>21.25</v>
      </c>
      <c r="M900" t="n">
        <v>4</v>
      </c>
      <c r="N900" t="n">
        <v>109.23</v>
      </c>
      <c r="O900" t="n">
        <v>42451.07</v>
      </c>
      <c r="P900" t="n">
        <v>142.21</v>
      </c>
      <c r="Q900" t="n">
        <v>198.05</v>
      </c>
      <c r="R900" t="n">
        <v>29.85</v>
      </c>
      <c r="S900" t="n">
        <v>21.27</v>
      </c>
      <c r="T900" t="n">
        <v>1584.45</v>
      </c>
      <c r="U900" t="n">
        <v>0.71</v>
      </c>
      <c r="V900" t="n">
        <v>0.77</v>
      </c>
      <c r="W900" t="n">
        <v>0.12</v>
      </c>
      <c r="X900" t="n">
        <v>0.08</v>
      </c>
      <c r="Y900" t="n">
        <v>1</v>
      </c>
      <c r="Z900" t="n">
        <v>10</v>
      </c>
    </row>
    <row r="901">
      <c r="A901" t="n">
        <v>82</v>
      </c>
      <c r="B901" t="n">
        <v>150</v>
      </c>
      <c r="C901" t="inlineStr">
        <is>
          <t xml:space="preserve">CONCLUIDO	</t>
        </is>
      </c>
      <c r="D901" t="n">
        <v>8.859999999999999</v>
      </c>
      <c r="E901" t="n">
        <v>11.29</v>
      </c>
      <c r="F901" t="n">
        <v>7.96</v>
      </c>
      <c r="G901" t="n">
        <v>79.56</v>
      </c>
      <c r="H901" t="n">
        <v>1.12</v>
      </c>
      <c r="I901" t="n">
        <v>6</v>
      </c>
      <c r="J901" t="n">
        <v>342.91</v>
      </c>
      <c r="K901" t="n">
        <v>61.82</v>
      </c>
      <c r="L901" t="n">
        <v>21.5</v>
      </c>
      <c r="M901" t="n">
        <v>4</v>
      </c>
      <c r="N901" t="n">
        <v>109.59</v>
      </c>
      <c r="O901" t="n">
        <v>42527.02</v>
      </c>
      <c r="P901" t="n">
        <v>142.69</v>
      </c>
      <c r="Q901" t="n">
        <v>198.05</v>
      </c>
      <c r="R901" t="n">
        <v>30.57</v>
      </c>
      <c r="S901" t="n">
        <v>21.27</v>
      </c>
      <c r="T901" t="n">
        <v>1943.97</v>
      </c>
      <c r="U901" t="n">
        <v>0.7</v>
      </c>
      <c r="V901" t="n">
        <v>0.76</v>
      </c>
      <c r="W901" t="n">
        <v>0.12</v>
      </c>
      <c r="X901" t="n">
        <v>0.1</v>
      </c>
      <c r="Y901" t="n">
        <v>1</v>
      </c>
      <c r="Z901" t="n">
        <v>10</v>
      </c>
    </row>
    <row r="902">
      <c r="A902" t="n">
        <v>83</v>
      </c>
      <c r="B902" t="n">
        <v>150</v>
      </c>
      <c r="C902" t="inlineStr">
        <is>
          <t xml:space="preserve">CONCLUIDO	</t>
        </is>
      </c>
      <c r="D902" t="n">
        <v>8.858499999999999</v>
      </c>
      <c r="E902" t="n">
        <v>11.29</v>
      </c>
      <c r="F902" t="n">
        <v>7.96</v>
      </c>
      <c r="G902" t="n">
        <v>79.58</v>
      </c>
      <c r="H902" t="n">
        <v>1.13</v>
      </c>
      <c r="I902" t="n">
        <v>6</v>
      </c>
      <c r="J902" t="n">
        <v>343.53</v>
      </c>
      <c r="K902" t="n">
        <v>61.82</v>
      </c>
      <c r="L902" t="n">
        <v>21.75</v>
      </c>
      <c r="M902" t="n">
        <v>4</v>
      </c>
      <c r="N902" t="n">
        <v>109.96</v>
      </c>
      <c r="O902" t="n">
        <v>42603.15</v>
      </c>
      <c r="P902" t="n">
        <v>142.8</v>
      </c>
      <c r="Q902" t="n">
        <v>198.06</v>
      </c>
      <c r="R902" t="n">
        <v>30.59</v>
      </c>
      <c r="S902" t="n">
        <v>21.27</v>
      </c>
      <c r="T902" t="n">
        <v>1951.69</v>
      </c>
      <c r="U902" t="n">
        <v>0.7</v>
      </c>
      <c r="V902" t="n">
        <v>0.76</v>
      </c>
      <c r="W902" t="n">
        <v>0.12</v>
      </c>
      <c r="X902" t="n">
        <v>0.1</v>
      </c>
      <c r="Y902" t="n">
        <v>1</v>
      </c>
      <c r="Z902" t="n">
        <v>10</v>
      </c>
    </row>
    <row r="903">
      <c r="A903" t="n">
        <v>84</v>
      </c>
      <c r="B903" t="n">
        <v>150</v>
      </c>
      <c r="C903" t="inlineStr">
        <is>
          <t xml:space="preserve">CONCLUIDO	</t>
        </is>
      </c>
      <c r="D903" t="n">
        <v>8.863099999999999</v>
      </c>
      <c r="E903" t="n">
        <v>11.28</v>
      </c>
      <c r="F903" t="n">
        <v>7.95</v>
      </c>
      <c r="G903" t="n">
        <v>79.52</v>
      </c>
      <c r="H903" t="n">
        <v>1.14</v>
      </c>
      <c r="I903" t="n">
        <v>6</v>
      </c>
      <c r="J903" t="n">
        <v>344.15</v>
      </c>
      <c r="K903" t="n">
        <v>61.82</v>
      </c>
      <c r="L903" t="n">
        <v>22</v>
      </c>
      <c r="M903" t="n">
        <v>4</v>
      </c>
      <c r="N903" t="n">
        <v>110.33</v>
      </c>
      <c r="O903" t="n">
        <v>42679.6</v>
      </c>
      <c r="P903" t="n">
        <v>142.78</v>
      </c>
      <c r="Q903" t="n">
        <v>198.05</v>
      </c>
      <c r="R903" t="n">
        <v>30.37</v>
      </c>
      <c r="S903" t="n">
        <v>21.27</v>
      </c>
      <c r="T903" t="n">
        <v>1845.04</v>
      </c>
      <c r="U903" t="n">
        <v>0.7</v>
      </c>
      <c r="V903" t="n">
        <v>0.76</v>
      </c>
      <c r="W903" t="n">
        <v>0.12</v>
      </c>
      <c r="X903" t="n">
        <v>0.1</v>
      </c>
      <c r="Y903" t="n">
        <v>1</v>
      </c>
      <c r="Z903" t="n">
        <v>10</v>
      </c>
    </row>
    <row r="904">
      <c r="A904" t="n">
        <v>85</v>
      </c>
      <c r="B904" t="n">
        <v>150</v>
      </c>
      <c r="C904" t="inlineStr">
        <is>
          <t xml:space="preserve">CONCLUIDO	</t>
        </is>
      </c>
      <c r="D904" t="n">
        <v>8.8576</v>
      </c>
      <c r="E904" t="n">
        <v>11.29</v>
      </c>
      <c r="F904" t="n">
        <v>7.96</v>
      </c>
      <c r="G904" t="n">
        <v>79.59</v>
      </c>
      <c r="H904" t="n">
        <v>1.15</v>
      </c>
      <c r="I904" t="n">
        <v>6</v>
      </c>
      <c r="J904" t="n">
        <v>344.77</v>
      </c>
      <c r="K904" t="n">
        <v>61.82</v>
      </c>
      <c r="L904" t="n">
        <v>22.25</v>
      </c>
      <c r="M904" t="n">
        <v>4</v>
      </c>
      <c r="N904" t="n">
        <v>110.7</v>
      </c>
      <c r="O904" t="n">
        <v>42756.12</v>
      </c>
      <c r="P904" t="n">
        <v>142.95</v>
      </c>
      <c r="Q904" t="n">
        <v>198.05</v>
      </c>
      <c r="R904" t="n">
        <v>30.61</v>
      </c>
      <c r="S904" t="n">
        <v>21.27</v>
      </c>
      <c r="T904" t="n">
        <v>1964.64</v>
      </c>
      <c r="U904" t="n">
        <v>0.6899999999999999</v>
      </c>
      <c r="V904" t="n">
        <v>0.76</v>
      </c>
      <c r="W904" t="n">
        <v>0.12</v>
      </c>
      <c r="X904" t="n">
        <v>0.11</v>
      </c>
      <c r="Y904" t="n">
        <v>1</v>
      </c>
      <c r="Z904" t="n">
        <v>10</v>
      </c>
    </row>
    <row r="905">
      <c r="A905" t="n">
        <v>86</v>
      </c>
      <c r="B905" t="n">
        <v>150</v>
      </c>
      <c r="C905" t="inlineStr">
        <is>
          <t xml:space="preserve">CONCLUIDO	</t>
        </is>
      </c>
      <c r="D905" t="n">
        <v>8.856299999999999</v>
      </c>
      <c r="E905" t="n">
        <v>11.29</v>
      </c>
      <c r="F905" t="n">
        <v>7.96</v>
      </c>
      <c r="G905" t="n">
        <v>79.61</v>
      </c>
      <c r="H905" t="n">
        <v>1.16</v>
      </c>
      <c r="I905" t="n">
        <v>6</v>
      </c>
      <c r="J905" t="n">
        <v>345.39</v>
      </c>
      <c r="K905" t="n">
        <v>61.82</v>
      </c>
      <c r="L905" t="n">
        <v>22.5</v>
      </c>
      <c r="M905" t="n">
        <v>4</v>
      </c>
      <c r="N905" t="n">
        <v>111.07</v>
      </c>
      <c r="O905" t="n">
        <v>42832.82</v>
      </c>
      <c r="P905" t="n">
        <v>143.18</v>
      </c>
      <c r="Q905" t="n">
        <v>198.05</v>
      </c>
      <c r="R905" t="n">
        <v>30.65</v>
      </c>
      <c r="S905" t="n">
        <v>21.27</v>
      </c>
      <c r="T905" t="n">
        <v>1981.1</v>
      </c>
      <c r="U905" t="n">
        <v>0.6899999999999999</v>
      </c>
      <c r="V905" t="n">
        <v>0.76</v>
      </c>
      <c r="W905" t="n">
        <v>0.12</v>
      </c>
      <c r="X905" t="n">
        <v>0.11</v>
      </c>
      <c r="Y905" t="n">
        <v>1</v>
      </c>
      <c r="Z905" t="n">
        <v>10</v>
      </c>
    </row>
    <row r="906">
      <c r="A906" t="n">
        <v>87</v>
      </c>
      <c r="B906" t="n">
        <v>150</v>
      </c>
      <c r="C906" t="inlineStr">
        <is>
          <t xml:space="preserve">CONCLUIDO	</t>
        </is>
      </c>
      <c r="D906" t="n">
        <v>8.8613</v>
      </c>
      <c r="E906" t="n">
        <v>11.28</v>
      </c>
      <c r="F906" t="n">
        <v>7.95</v>
      </c>
      <c r="G906" t="n">
        <v>79.54000000000001</v>
      </c>
      <c r="H906" t="n">
        <v>1.17</v>
      </c>
      <c r="I906" t="n">
        <v>6</v>
      </c>
      <c r="J906" t="n">
        <v>346.02</v>
      </c>
      <c r="K906" t="n">
        <v>61.82</v>
      </c>
      <c r="L906" t="n">
        <v>22.75</v>
      </c>
      <c r="M906" t="n">
        <v>4</v>
      </c>
      <c r="N906" t="n">
        <v>111.45</v>
      </c>
      <c r="O906" t="n">
        <v>42909.73</v>
      </c>
      <c r="P906" t="n">
        <v>142.99</v>
      </c>
      <c r="Q906" t="n">
        <v>198.05</v>
      </c>
      <c r="R906" t="n">
        <v>30.45</v>
      </c>
      <c r="S906" t="n">
        <v>21.27</v>
      </c>
      <c r="T906" t="n">
        <v>1881.9</v>
      </c>
      <c r="U906" t="n">
        <v>0.7</v>
      </c>
      <c r="V906" t="n">
        <v>0.76</v>
      </c>
      <c r="W906" t="n">
        <v>0.12</v>
      </c>
      <c r="X906" t="n">
        <v>0.1</v>
      </c>
      <c r="Y906" t="n">
        <v>1</v>
      </c>
      <c r="Z906" t="n">
        <v>10</v>
      </c>
    </row>
    <row r="907">
      <c r="A907" t="n">
        <v>88</v>
      </c>
      <c r="B907" t="n">
        <v>150</v>
      </c>
      <c r="C907" t="inlineStr">
        <is>
          <t xml:space="preserve">CONCLUIDO	</t>
        </is>
      </c>
      <c r="D907" t="n">
        <v>8.858700000000001</v>
      </c>
      <c r="E907" t="n">
        <v>11.29</v>
      </c>
      <c r="F907" t="n">
        <v>7.96</v>
      </c>
      <c r="G907" t="n">
        <v>79.58</v>
      </c>
      <c r="H907" t="n">
        <v>1.18</v>
      </c>
      <c r="I907" t="n">
        <v>6</v>
      </c>
      <c r="J907" t="n">
        <v>346.64</v>
      </c>
      <c r="K907" t="n">
        <v>61.82</v>
      </c>
      <c r="L907" t="n">
        <v>23</v>
      </c>
      <c r="M907" t="n">
        <v>4</v>
      </c>
      <c r="N907" t="n">
        <v>111.82</v>
      </c>
      <c r="O907" t="n">
        <v>42986.83</v>
      </c>
      <c r="P907" t="n">
        <v>143</v>
      </c>
      <c r="Q907" t="n">
        <v>198.05</v>
      </c>
      <c r="R907" t="n">
        <v>30.53</v>
      </c>
      <c r="S907" t="n">
        <v>21.27</v>
      </c>
      <c r="T907" t="n">
        <v>1925.44</v>
      </c>
      <c r="U907" t="n">
        <v>0.7</v>
      </c>
      <c r="V907" t="n">
        <v>0.76</v>
      </c>
      <c r="W907" t="n">
        <v>0.12</v>
      </c>
      <c r="X907" t="n">
        <v>0.1</v>
      </c>
      <c r="Y907" t="n">
        <v>1</v>
      </c>
      <c r="Z907" t="n">
        <v>10</v>
      </c>
    </row>
    <row r="908">
      <c r="A908" t="n">
        <v>89</v>
      </c>
      <c r="B908" t="n">
        <v>150</v>
      </c>
      <c r="C908" t="inlineStr">
        <is>
          <t xml:space="preserve">CONCLUIDO	</t>
        </is>
      </c>
      <c r="D908" t="n">
        <v>8.8591</v>
      </c>
      <c r="E908" t="n">
        <v>11.29</v>
      </c>
      <c r="F908" t="n">
        <v>7.96</v>
      </c>
      <c r="G908" t="n">
        <v>79.56999999999999</v>
      </c>
      <c r="H908" t="n">
        <v>1.19</v>
      </c>
      <c r="I908" t="n">
        <v>6</v>
      </c>
      <c r="J908" t="n">
        <v>347.27</v>
      </c>
      <c r="K908" t="n">
        <v>61.82</v>
      </c>
      <c r="L908" t="n">
        <v>23.25</v>
      </c>
      <c r="M908" t="n">
        <v>4</v>
      </c>
      <c r="N908" t="n">
        <v>112.2</v>
      </c>
      <c r="O908" t="n">
        <v>43064.12</v>
      </c>
      <c r="P908" t="n">
        <v>143.06</v>
      </c>
      <c r="Q908" t="n">
        <v>198.05</v>
      </c>
      <c r="R908" t="n">
        <v>30.52</v>
      </c>
      <c r="S908" t="n">
        <v>21.27</v>
      </c>
      <c r="T908" t="n">
        <v>1919</v>
      </c>
      <c r="U908" t="n">
        <v>0.7</v>
      </c>
      <c r="V908" t="n">
        <v>0.76</v>
      </c>
      <c r="W908" t="n">
        <v>0.12</v>
      </c>
      <c r="X908" t="n">
        <v>0.1</v>
      </c>
      <c r="Y908" t="n">
        <v>1</v>
      </c>
      <c r="Z908" t="n">
        <v>10</v>
      </c>
    </row>
    <row r="909">
      <c r="A909" t="n">
        <v>90</v>
      </c>
      <c r="B909" t="n">
        <v>150</v>
      </c>
      <c r="C909" t="inlineStr">
        <is>
          <t xml:space="preserve">CONCLUIDO	</t>
        </is>
      </c>
      <c r="D909" t="n">
        <v>8.859999999999999</v>
      </c>
      <c r="E909" t="n">
        <v>11.29</v>
      </c>
      <c r="F909" t="n">
        <v>7.96</v>
      </c>
      <c r="G909" t="n">
        <v>79.56</v>
      </c>
      <c r="H909" t="n">
        <v>1.2</v>
      </c>
      <c r="I909" t="n">
        <v>6</v>
      </c>
      <c r="J909" t="n">
        <v>347.9</v>
      </c>
      <c r="K909" t="n">
        <v>61.82</v>
      </c>
      <c r="L909" t="n">
        <v>23.5</v>
      </c>
      <c r="M909" t="n">
        <v>4</v>
      </c>
      <c r="N909" t="n">
        <v>112.58</v>
      </c>
      <c r="O909" t="n">
        <v>43141.62</v>
      </c>
      <c r="P909" t="n">
        <v>142.95</v>
      </c>
      <c r="Q909" t="n">
        <v>198.05</v>
      </c>
      <c r="R909" t="n">
        <v>30.49</v>
      </c>
      <c r="S909" t="n">
        <v>21.27</v>
      </c>
      <c r="T909" t="n">
        <v>1904.13</v>
      </c>
      <c r="U909" t="n">
        <v>0.7</v>
      </c>
      <c r="V909" t="n">
        <v>0.76</v>
      </c>
      <c r="W909" t="n">
        <v>0.12</v>
      </c>
      <c r="X909" t="n">
        <v>0.1</v>
      </c>
      <c r="Y909" t="n">
        <v>1</v>
      </c>
      <c r="Z909" t="n">
        <v>10</v>
      </c>
    </row>
    <row r="910">
      <c r="A910" t="n">
        <v>91</v>
      </c>
      <c r="B910" t="n">
        <v>150</v>
      </c>
      <c r="C910" t="inlineStr">
        <is>
          <t xml:space="preserve">CONCLUIDO	</t>
        </is>
      </c>
      <c r="D910" t="n">
        <v>8.8637</v>
      </c>
      <c r="E910" t="n">
        <v>11.28</v>
      </c>
      <c r="F910" t="n">
        <v>7.95</v>
      </c>
      <c r="G910" t="n">
        <v>79.51000000000001</v>
      </c>
      <c r="H910" t="n">
        <v>1.21</v>
      </c>
      <c r="I910" t="n">
        <v>6</v>
      </c>
      <c r="J910" t="n">
        <v>348.53</v>
      </c>
      <c r="K910" t="n">
        <v>61.82</v>
      </c>
      <c r="L910" t="n">
        <v>23.75</v>
      </c>
      <c r="M910" t="n">
        <v>4</v>
      </c>
      <c r="N910" t="n">
        <v>112.96</v>
      </c>
      <c r="O910" t="n">
        <v>43219.31</v>
      </c>
      <c r="P910" t="n">
        <v>142.9</v>
      </c>
      <c r="Q910" t="n">
        <v>198.05</v>
      </c>
      <c r="R910" t="n">
        <v>30.3</v>
      </c>
      <c r="S910" t="n">
        <v>21.27</v>
      </c>
      <c r="T910" t="n">
        <v>1805.75</v>
      </c>
      <c r="U910" t="n">
        <v>0.7</v>
      </c>
      <c r="V910" t="n">
        <v>0.76</v>
      </c>
      <c r="W910" t="n">
        <v>0.12</v>
      </c>
      <c r="X910" t="n">
        <v>0.1</v>
      </c>
      <c r="Y910" t="n">
        <v>1</v>
      </c>
      <c r="Z910" t="n">
        <v>10</v>
      </c>
    </row>
    <row r="911">
      <c r="A911" t="n">
        <v>92</v>
      </c>
      <c r="B911" t="n">
        <v>150</v>
      </c>
      <c r="C911" t="inlineStr">
        <is>
          <t xml:space="preserve">CONCLUIDO	</t>
        </is>
      </c>
      <c r="D911" t="n">
        <v>8.8749</v>
      </c>
      <c r="E911" t="n">
        <v>11.27</v>
      </c>
      <c r="F911" t="n">
        <v>7.94</v>
      </c>
      <c r="G911" t="n">
        <v>79.37</v>
      </c>
      <c r="H911" t="n">
        <v>1.23</v>
      </c>
      <c r="I911" t="n">
        <v>6</v>
      </c>
      <c r="J911" t="n">
        <v>349.16</v>
      </c>
      <c r="K911" t="n">
        <v>61.82</v>
      </c>
      <c r="L911" t="n">
        <v>24</v>
      </c>
      <c r="M911" t="n">
        <v>4</v>
      </c>
      <c r="N911" t="n">
        <v>113.34</v>
      </c>
      <c r="O911" t="n">
        <v>43297.21</v>
      </c>
      <c r="P911" t="n">
        <v>142.49</v>
      </c>
      <c r="Q911" t="n">
        <v>198.05</v>
      </c>
      <c r="R911" t="n">
        <v>29.76</v>
      </c>
      <c r="S911" t="n">
        <v>21.27</v>
      </c>
      <c r="T911" t="n">
        <v>1538.96</v>
      </c>
      <c r="U911" t="n">
        <v>0.71</v>
      </c>
      <c r="V911" t="n">
        <v>0.77</v>
      </c>
      <c r="W911" t="n">
        <v>0.12</v>
      </c>
      <c r="X911" t="n">
        <v>0.08</v>
      </c>
      <c r="Y911" t="n">
        <v>1</v>
      </c>
      <c r="Z911" t="n">
        <v>10</v>
      </c>
    </row>
    <row r="912">
      <c r="A912" t="n">
        <v>93</v>
      </c>
      <c r="B912" t="n">
        <v>150</v>
      </c>
      <c r="C912" t="inlineStr">
        <is>
          <t xml:space="preserve">CONCLUIDO	</t>
        </is>
      </c>
      <c r="D912" t="n">
        <v>8.8733</v>
      </c>
      <c r="E912" t="n">
        <v>11.27</v>
      </c>
      <c r="F912" t="n">
        <v>7.94</v>
      </c>
      <c r="G912" t="n">
        <v>79.39</v>
      </c>
      <c r="H912" t="n">
        <v>1.24</v>
      </c>
      <c r="I912" t="n">
        <v>6</v>
      </c>
      <c r="J912" t="n">
        <v>349.79</v>
      </c>
      <c r="K912" t="n">
        <v>61.82</v>
      </c>
      <c r="L912" t="n">
        <v>24.25</v>
      </c>
      <c r="M912" t="n">
        <v>4</v>
      </c>
      <c r="N912" t="n">
        <v>113.72</v>
      </c>
      <c r="O912" t="n">
        <v>43375.3</v>
      </c>
      <c r="P912" t="n">
        <v>142.4</v>
      </c>
      <c r="Q912" t="n">
        <v>198.05</v>
      </c>
      <c r="R912" t="n">
        <v>29.99</v>
      </c>
      <c r="S912" t="n">
        <v>21.27</v>
      </c>
      <c r="T912" t="n">
        <v>1652.94</v>
      </c>
      <c r="U912" t="n">
        <v>0.71</v>
      </c>
      <c r="V912" t="n">
        <v>0.76</v>
      </c>
      <c r="W912" t="n">
        <v>0.12</v>
      </c>
      <c r="X912" t="n">
        <v>0.09</v>
      </c>
      <c r="Y912" t="n">
        <v>1</v>
      </c>
      <c r="Z912" t="n">
        <v>10</v>
      </c>
    </row>
    <row r="913">
      <c r="A913" t="n">
        <v>94</v>
      </c>
      <c r="B913" t="n">
        <v>150</v>
      </c>
      <c r="C913" t="inlineStr">
        <is>
          <t xml:space="preserve">CONCLUIDO	</t>
        </is>
      </c>
      <c r="D913" t="n">
        <v>8.858700000000001</v>
      </c>
      <c r="E913" t="n">
        <v>11.29</v>
      </c>
      <c r="F913" t="n">
        <v>7.96</v>
      </c>
      <c r="G913" t="n">
        <v>79.58</v>
      </c>
      <c r="H913" t="n">
        <v>1.25</v>
      </c>
      <c r="I913" t="n">
        <v>6</v>
      </c>
      <c r="J913" t="n">
        <v>350.43</v>
      </c>
      <c r="K913" t="n">
        <v>61.82</v>
      </c>
      <c r="L913" t="n">
        <v>24.5</v>
      </c>
      <c r="M913" t="n">
        <v>4</v>
      </c>
      <c r="N913" t="n">
        <v>114.11</v>
      </c>
      <c r="O913" t="n">
        <v>43453.61</v>
      </c>
      <c r="P913" t="n">
        <v>142.74</v>
      </c>
      <c r="Q913" t="n">
        <v>198.06</v>
      </c>
      <c r="R913" t="n">
        <v>30.61</v>
      </c>
      <c r="S913" t="n">
        <v>21.27</v>
      </c>
      <c r="T913" t="n">
        <v>1961.73</v>
      </c>
      <c r="U913" t="n">
        <v>0.6899999999999999</v>
      </c>
      <c r="V913" t="n">
        <v>0.76</v>
      </c>
      <c r="W913" t="n">
        <v>0.12</v>
      </c>
      <c r="X913" t="n">
        <v>0.1</v>
      </c>
      <c r="Y913" t="n">
        <v>1</v>
      </c>
      <c r="Z913" t="n">
        <v>10</v>
      </c>
    </row>
    <row r="914">
      <c r="A914" t="n">
        <v>95</v>
      </c>
      <c r="B914" t="n">
        <v>150</v>
      </c>
      <c r="C914" t="inlineStr">
        <is>
          <t xml:space="preserve">CONCLUIDO	</t>
        </is>
      </c>
      <c r="D914" t="n">
        <v>8.852600000000001</v>
      </c>
      <c r="E914" t="n">
        <v>11.3</v>
      </c>
      <c r="F914" t="n">
        <v>7.97</v>
      </c>
      <c r="G914" t="n">
        <v>79.66</v>
      </c>
      <c r="H914" t="n">
        <v>1.26</v>
      </c>
      <c r="I914" t="n">
        <v>6</v>
      </c>
      <c r="J914" t="n">
        <v>351.06</v>
      </c>
      <c r="K914" t="n">
        <v>61.82</v>
      </c>
      <c r="L914" t="n">
        <v>24.75</v>
      </c>
      <c r="M914" t="n">
        <v>4</v>
      </c>
      <c r="N914" t="n">
        <v>114.49</v>
      </c>
      <c r="O914" t="n">
        <v>43532.12</v>
      </c>
      <c r="P914" t="n">
        <v>142.89</v>
      </c>
      <c r="Q914" t="n">
        <v>198.05</v>
      </c>
      <c r="R914" t="n">
        <v>30.81</v>
      </c>
      <c r="S914" t="n">
        <v>21.27</v>
      </c>
      <c r="T914" t="n">
        <v>2061.24</v>
      </c>
      <c r="U914" t="n">
        <v>0.6899999999999999</v>
      </c>
      <c r="V914" t="n">
        <v>0.76</v>
      </c>
      <c r="W914" t="n">
        <v>0.12</v>
      </c>
      <c r="X914" t="n">
        <v>0.11</v>
      </c>
      <c r="Y914" t="n">
        <v>1</v>
      </c>
      <c r="Z914" t="n">
        <v>10</v>
      </c>
    </row>
    <row r="915">
      <c r="A915" t="n">
        <v>96</v>
      </c>
      <c r="B915" t="n">
        <v>150</v>
      </c>
      <c r="C915" t="inlineStr">
        <is>
          <t xml:space="preserve">CONCLUIDO	</t>
        </is>
      </c>
      <c r="D915" t="n">
        <v>8.8574</v>
      </c>
      <c r="E915" t="n">
        <v>11.29</v>
      </c>
      <c r="F915" t="n">
        <v>7.96</v>
      </c>
      <c r="G915" t="n">
        <v>79.59</v>
      </c>
      <c r="H915" t="n">
        <v>1.27</v>
      </c>
      <c r="I915" t="n">
        <v>6</v>
      </c>
      <c r="J915" t="n">
        <v>351.7</v>
      </c>
      <c r="K915" t="n">
        <v>61.82</v>
      </c>
      <c r="L915" t="n">
        <v>25</v>
      </c>
      <c r="M915" t="n">
        <v>4</v>
      </c>
      <c r="N915" t="n">
        <v>114.88</v>
      </c>
      <c r="O915" t="n">
        <v>43610.83</v>
      </c>
      <c r="P915" t="n">
        <v>142.57</v>
      </c>
      <c r="Q915" t="n">
        <v>198.05</v>
      </c>
      <c r="R915" t="n">
        <v>30.65</v>
      </c>
      <c r="S915" t="n">
        <v>21.27</v>
      </c>
      <c r="T915" t="n">
        <v>1985.38</v>
      </c>
      <c r="U915" t="n">
        <v>0.6899999999999999</v>
      </c>
      <c r="V915" t="n">
        <v>0.76</v>
      </c>
      <c r="W915" t="n">
        <v>0.12</v>
      </c>
      <c r="X915" t="n">
        <v>0.11</v>
      </c>
      <c r="Y915" t="n">
        <v>1</v>
      </c>
      <c r="Z915" t="n">
        <v>10</v>
      </c>
    </row>
    <row r="916">
      <c r="A916" t="n">
        <v>97</v>
      </c>
      <c r="B916" t="n">
        <v>150</v>
      </c>
      <c r="C916" t="inlineStr">
        <is>
          <t xml:space="preserve">CONCLUIDO	</t>
        </is>
      </c>
      <c r="D916" t="n">
        <v>8.8561</v>
      </c>
      <c r="E916" t="n">
        <v>11.29</v>
      </c>
      <c r="F916" t="n">
        <v>7.96</v>
      </c>
      <c r="G916" t="n">
        <v>79.61</v>
      </c>
      <c r="H916" t="n">
        <v>1.28</v>
      </c>
      <c r="I916" t="n">
        <v>6</v>
      </c>
      <c r="J916" t="n">
        <v>352.34</v>
      </c>
      <c r="K916" t="n">
        <v>61.82</v>
      </c>
      <c r="L916" t="n">
        <v>25.25</v>
      </c>
      <c r="M916" t="n">
        <v>4</v>
      </c>
      <c r="N916" t="n">
        <v>115.27</v>
      </c>
      <c r="O916" t="n">
        <v>43689.76</v>
      </c>
      <c r="P916" t="n">
        <v>142.46</v>
      </c>
      <c r="Q916" t="n">
        <v>198.05</v>
      </c>
      <c r="R916" t="n">
        <v>30.73</v>
      </c>
      <c r="S916" t="n">
        <v>21.27</v>
      </c>
      <c r="T916" t="n">
        <v>2025</v>
      </c>
      <c r="U916" t="n">
        <v>0.6899999999999999</v>
      </c>
      <c r="V916" t="n">
        <v>0.76</v>
      </c>
      <c r="W916" t="n">
        <v>0.12</v>
      </c>
      <c r="X916" t="n">
        <v>0.11</v>
      </c>
      <c r="Y916" t="n">
        <v>1</v>
      </c>
      <c r="Z916" t="n">
        <v>10</v>
      </c>
    </row>
    <row r="917">
      <c r="A917" t="n">
        <v>98</v>
      </c>
      <c r="B917" t="n">
        <v>150</v>
      </c>
      <c r="C917" t="inlineStr">
        <is>
          <t xml:space="preserve">CONCLUIDO	</t>
        </is>
      </c>
      <c r="D917" t="n">
        <v>8.920400000000001</v>
      </c>
      <c r="E917" t="n">
        <v>11.21</v>
      </c>
      <c r="F917" t="n">
        <v>7.94</v>
      </c>
      <c r="G917" t="n">
        <v>95.22</v>
      </c>
      <c r="H917" t="n">
        <v>1.29</v>
      </c>
      <c r="I917" t="n">
        <v>5</v>
      </c>
      <c r="J917" t="n">
        <v>352.98</v>
      </c>
      <c r="K917" t="n">
        <v>61.82</v>
      </c>
      <c r="L917" t="n">
        <v>25.5</v>
      </c>
      <c r="M917" t="n">
        <v>3</v>
      </c>
      <c r="N917" t="n">
        <v>115.66</v>
      </c>
      <c r="O917" t="n">
        <v>43769.02</v>
      </c>
      <c r="P917" t="n">
        <v>141.82</v>
      </c>
      <c r="Q917" t="n">
        <v>198.05</v>
      </c>
      <c r="R917" t="n">
        <v>29.89</v>
      </c>
      <c r="S917" t="n">
        <v>21.27</v>
      </c>
      <c r="T917" t="n">
        <v>1606.75</v>
      </c>
      <c r="U917" t="n">
        <v>0.71</v>
      </c>
      <c r="V917" t="n">
        <v>0.77</v>
      </c>
      <c r="W917" t="n">
        <v>0.12</v>
      </c>
      <c r="X917" t="n">
        <v>0.08</v>
      </c>
      <c r="Y917" t="n">
        <v>1</v>
      </c>
      <c r="Z917" t="n">
        <v>10</v>
      </c>
    </row>
    <row r="918">
      <c r="A918" t="n">
        <v>99</v>
      </c>
      <c r="B918" t="n">
        <v>150</v>
      </c>
      <c r="C918" t="inlineStr">
        <is>
          <t xml:space="preserve">CONCLUIDO	</t>
        </is>
      </c>
      <c r="D918" t="n">
        <v>8.920199999999999</v>
      </c>
      <c r="E918" t="n">
        <v>11.21</v>
      </c>
      <c r="F918" t="n">
        <v>7.94</v>
      </c>
      <c r="G918" t="n">
        <v>95.23</v>
      </c>
      <c r="H918" t="n">
        <v>1.3</v>
      </c>
      <c r="I918" t="n">
        <v>5</v>
      </c>
      <c r="J918" t="n">
        <v>353.63</v>
      </c>
      <c r="K918" t="n">
        <v>61.82</v>
      </c>
      <c r="L918" t="n">
        <v>25.75</v>
      </c>
      <c r="M918" t="n">
        <v>3</v>
      </c>
      <c r="N918" t="n">
        <v>116.06</v>
      </c>
      <c r="O918" t="n">
        <v>43848.38</v>
      </c>
      <c r="P918" t="n">
        <v>141.98</v>
      </c>
      <c r="Q918" t="n">
        <v>198.05</v>
      </c>
      <c r="R918" t="n">
        <v>29.83</v>
      </c>
      <c r="S918" t="n">
        <v>21.27</v>
      </c>
      <c r="T918" t="n">
        <v>1575.54</v>
      </c>
      <c r="U918" t="n">
        <v>0.71</v>
      </c>
      <c r="V918" t="n">
        <v>0.77</v>
      </c>
      <c r="W918" t="n">
        <v>0.12</v>
      </c>
      <c r="X918" t="n">
        <v>0.08</v>
      </c>
      <c r="Y918" t="n">
        <v>1</v>
      </c>
      <c r="Z918" t="n">
        <v>10</v>
      </c>
    </row>
    <row r="919">
      <c r="A919" t="n">
        <v>100</v>
      </c>
      <c r="B919" t="n">
        <v>150</v>
      </c>
      <c r="C919" t="inlineStr">
        <is>
          <t xml:space="preserve">CONCLUIDO	</t>
        </is>
      </c>
      <c r="D919" t="n">
        <v>8.9253</v>
      </c>
      <c r="E919" t="n">
        <v>11.2</v>
      </c>
      <c r="F919" t="n">
        <v>7.93</v>
      </c>
      <c r="G919" t="n">
        <v>95.15000000000001</v>
      </c>
      <c r="H919" t="n">
        <v>1.31</v>
      </c>
      <c r="I919" t="n">
        <v>5</v>
      </c>
      <c r="J919" t="n">
        <v>354.27</v>
      </c>
      <c r="K919" t="n">
        <v>61.82</v>
      </c>
      <c r="L919" t="n">
        <v>26</v>
      </c>
      <c r="M919" t="n">
        <v>3</v>
      </c>
      <c r="N919" t="n">
        <v>116.45</v>
      </c>
      <c r="O919" t="n">
        <v>43927.95</v>
      </c>
      <c r="P919" t="n">
        <v>141.95</v>
      </c>
      <c r="Q919" t="n">
        <v>198.05</v>
      </c>
      <c r="R919" t="n">
        <v>29.58</v>
      </c>
      <c r="S919" t="n">
        <v>21.27</v>
      </c>
      <c r="T919" t="n">
        <v>1454.96</v>
      </c>
      <c r="U919" t="n">
        <v>0.72</v>
      </c>
      <c r="V919" t="n">
        <v>0.77</v>
      </c>
      <c r="W919" t="n">
        <v>0.12</v>
      </c>
      <c r="X919" t="n">
        <v>0.08</v>
      </c>
      <c r="Y919" t="n">
        <v>1</v>
      </c>
      <c r="Z919" t="n">
        <v>10</v>
      </c>
    </row>
    <row r="920">
      <c r="A920" t="n">
        <v>101</v>
      </c>
      <c r="B920" t="n">
        <v>150</v>
      </c>
      <c r="C920" t="inlineStr">
        <is>
          <t xml:space="preserve">CONCLUIDO	</t>
        </is>
      </c>
      <c r="D920" t="n">
        <v>8.925000000000001</v>
      </c>
      <c r="E920" t="n">
        <v>11.2</v>
      </c>
      <c r="F920" t="n">
        <v>7.93</v>
      </c>
      <c r="G920" t="n">
        <v>95.15000000000001</v>
      </c>
      <c r="H920" t="n">
        <v>1.32</v>
      </c>
      <c r="I920" t="n">
        <v>5</v>
      </c>
      <c r="J920" t="n">
        <v>354.92</v>
      </c>
      <c r="K920" t="n">
        <v>61.82</v>
      </c>
      <c r="L920" t="n">
        <v>26.25</v>
      </c>
      <c r="M920" t="n">
        <v>3</v>
      </c>
      <c r="N920" t="n">
        <v>116.85</v>
      </c>
      <c r="O920" t="n">
        <v>44007.74</v>
      </c>
      <c r="P920" t="n">
        <v>142.22</v>
      </c>
      <c r="Q920" t="n">
        <v>198.05</v>
      </c>
      <c r="R920" t="n">
        <v>29.67</v>
      </c>
      <c r="S920" t="n">
        <v>21.27</v>
      </c>
      <c r="T920" t="n">
        <v>1498.45</v>
      </c>
      <c r="U920" t="n">
        <v>0.72</v>
      </c>
      <c r="V920" t="n">
        <v>0.77</v>
      </c>
      <c r="W920" t="n">
        <v>0.12</v>
      </c>
      <c r="X920" t="n">
        <v>0.08</v>
      </c>
      <c r="Y920" t="n">
        <v>1</v>
      </c>
      <c r="Z920" t="n">
        <v>10</v>
      </c>
    </row>
    <row r="921">
      <c r="A921" t="n">
        <v>102</v>
      </c>
      <c r="B921" t="n">
        <v>150</v>
      </c>
      <c r="C921" t="inlineStr">
        <is>
          <t xml:space="preserve">CONCLUIDO	</t>
        </is>
      </c>
      <c r="D921" t="n">
        <v>8.9206</v>
      </c>
      <c r="E921" t="n">
        <v>11.21</v>
      </c>
      <c r="F921" t="n">
        <v>7.93</v>
      </c>
      <c r="G921" t="n">
        <v>95.22</v>
      </c>
      <c r="H921" t="n">
        <v>1.33</v>
      </c>
      <c r="I921" t="n">
        <v>5</v>
      </c>
      <c r="J921" t="n">
        <v>355.57</v>
      </c>
      <c r="K921" t="n">
        <v>61.82</v>
      </c>
      <c r="L921" t="n">
        <v>26.5</v>
      </c>
      <c r="M921" t="n">
        <v>3</v>
      </c>
      <c r="N921" t="n">
        <v>117.25</v>
      </c>
      <c r="O921" t="n">
        <v>44087.74</v>
      </c>
      <c r="P921" t="n">
        <v>142.43</v>
      </c>
      <c r="Q921" t="n">
        <v>198.05</v>
      </c>
      <c r="R921" t="n">
        <v>29.8</v>
      </c>
      <c r="S921" t="n">
        <v>21.27</v>
      </c>
      <c r="T921" t="n">
        <v>1561.71</v>
      </c>
      <c r="U921" t="n">
        <v>0.71</v>
      </c>
      <c r="V921" t="n">
        <v>0.77</v>
      </c>
      <c r="W921" t="n">
        <v>0.12</v>
      </c>
      <c r="X921" t="n">
        <v>0.08</v>
      </c>
      <c r="Y921" t="n">
        <v>1</v>
      </c>
      <c r="Z921" t="n">
        <v>10</v>
      </c>
    </row>
    <row r="922">
      <c r="A922" t="n">
        <v>103</v>
      </c>
      <c r="B922" t="n">
        <v>150</v>
      </c>
      <c r="C922" t="inlineStr">
        <is>
          <t xml:space="preserve">CONCLUIDO	</t>
        </is>
      </c>
      <c r="D922" t="n">
        <v>8.9283</v>
      </c>
      <c r="E922" t="n">
        <v>11.2</v>
      </c>
      <c r="F922" t="n">
        <v>7.93</v>
      </c>
      <c r="G922" t="n">
        <v>95.09999999999999</v>
      </c>
      <c r="H922" t="n">
        <v>1.34</v>
      </c>
      <c r="I922" t="n">
        <v>5</v>
      </c>
      <c r="J922" t="n">
        <v>356.22</v>
      </c>
      <c r="K922" t="n">
        <v>61.82</v>
      </c>
      <c r="L922" t="n">
        <v>26.75</v>
      </c>
      <c r="M922" t="n">
        <v>3</v>
      </c>
      <c r="N922" t="n">
        <v>117.65</v>
      </c>
      <c r="O922" t="n">
        <v>44167.96</v>
      </c>
      <c r="P922" t="n">
        <v>142.46</v>
      </c>
      <c r="Q922" t="n">
        <v>198.05</v>
      </c>
      <c r="R922" t="n">
        <v>29.42</v>
      </c>
      <c r="S922" t="n">
        <v>21.27</v>
      </c>
      <c r="T922" t="n">
        <v>1373.52</v>
      </c>
      <c r="U922" t="n">
        <v>0.72</v>
      </c>
      <c r="V922" t="n">
        <v>0.77</v>
      </c>
      <c r="W922" t="n">
        <v>0.12</v>
      </c>
      <c r="X922" t="n">
        <v>0.07000000000000001</v>
      </c>
      <c r="Y922" t="n">
        <v>1</v>
      </c>
      <c r="Z922" t="n">
        <v>10</v>
      </c>
    </row>
    <row r="923">
      <c r="A923" t="n">
        <v>104</v>
      </c>
      <c r="B923" t="n">
        <v>150</v>
      </c>
      <c r="C923" t="inlineStr">
        <is>
          <t xml:space="preserve">CONCLUIDO	</t>
        </is>
      </c>
      <c r="D923" t="n">
        <v>8.935700000000001</v>
      </c>
      <c r="E923" t="n">
        <v>11.19</v>
      </c>
      <c r="F923" t="n">
        <v>7.92</v>
      </c>
      <c r="G923" t="n">
        <v>94.98999999999999</v>
      </c>
      <c r="H923" t="n">
        <v>1.35</v>
      </c>
      <c r="I923" t="n">
        <v>5</v>
      </c>
      <c r="J923" t="n">
        <v>356.87</v>
      </c>
      <c r="K923" t="n">
        <v>61.82</v>
      </c>
      <c r="L923" t="n">
        <v>27</v>
      </c>
      <c r="M923" t="n">
        <v>3</v>
      </c>
      <c r="N923" t="n">
        <v>118.05</v>
      </c>
      <c r="O923" t="n">
        <v>44248.41</v>
      </c>
      <c r="P923" t="n">
        <v>142.38</v>
      </c>
      <c r="Q923" t="n">
        <v>198.05</v>
      </c>
      <c r="R923" t="n">
        <v>29.1</v>
      </c>
      <c r="S923" t="n">
        <v>21.27</v>
      </c>
      <c r="T923" t="n">
        <v>1214.55</v>
      </c>
      <c r="U923" t="n">
        <v>0.73</v>
      </c>
      <c r="V923" t="n">
        <v>0.77</v>
      </c>
      <c r="W923" t="n">
        <v>0.12</v>
      </c>
      <c r="X923" t="n">
        <v>0.06</v>
      </c>
      <c r="Y923" t="n">
        <v>1</v>
      </c>
      <c r="Z923" t="n">
        <v>10</v>
      </c>
    </row>
    <row r="924">
      <c r="A924" t="n">
        <v>105</v>
      </c>
      <c r="B924" t="n">
        <v>150</v>
      </c>
      <c r="C924" t="inlineStr">
        <is>
          <t xml:space="preserve">CONCLUIDO	</t>
        </is>
      </c>
      <c r="D924" t="n">
        <v>8.9352</v>
      </c>
      <c r="E924" t="n">
        <v>11.19</v>
      </c>
      <c r="F924" t="n">
        <v>7.92</v>
      </c>
      <c r="G924" t="n">
        <v>95</v>
      </c>
      <c r="H924" t="n">
        <v>1.36</v>
      </c>
      <c r="I924" t="n">
        <v>5</v>
      </c>
      <c r="J924" t="n">
        <v>357.52</v>
      </c>
      <c r="K924" t="n">
        <v>61.82</v>
      </c>
      <c r="L924" t="n">
        <v>27.25</v>
      </c>
      <c r="M924" t="n">
        <v>3</v>
      </c>
      <c r="N924" t="n">
        <v>118.45</v>
      </c>
      <c r="O924" t="n">
        <v>44329.08</v>
      </c>
      <c r="P924" t="n">
        <v>142.55</v>
      </c>
      <c r="Q924" t="n">
        <v>198.05</v>
      </c>
      <c r="R924" t="n">
        <v>29.25</v>
      </c>
      <c r="S924" t="n">
        <v>21.27</v>
      </c>
      <c r="T924" t="n">
        <v>1289.17</v>
      </c>
      <c r="U924" t="n">
        <v>0.73</v>
      </c>
      <c r="V924" t="n">
        <v>0.77</v>
      </c>
      <c r="W924" t="n">
        <v>0.11</v>
      </c>
      <c r="X924" t="n">
        <v>0.06</v>
      </c>
      <c r="Y924" t="n">
        <v>1</v>
      </c>
      <c r="Z924" t="n">
        <v>10</v>
      </c>
    </row>
    <row r="925">
      <c r="A925" t="n">
        <v>106</v>
      </c>
      <c r="B925" t="n">
        <v>150</v>
      </c>
      <c r="C925" t="inlineStr">
        <is>
          <t xml:space="preserve">CONCLUIDO	</t>
        </is>
      </c>
      <c r="D925" t="n">
        <v>8.925000000000001</v>
      </c>
      <c r="E925" t="n">
        <v>11.2</v>
      </c>
      <c r="F925" t="n">
        <v>7.93</v>
      </c>
      <c r="G925" t="n">
        <v>95.15000000000001</v>
      </c>
      <c r="H925" t="n">
        <v>1.37</v>
      </c>
      <c r="I925" t="n">
        <v>5</v>
      </c>
      <c r="J925" t="n">
        <v>358.18</v>
      </c>
      <c r="K925" t="n">
        <v>61.82</v>
      </c>
      <c r="L925" t="n">
        <v>27.5</v>
      </c>
      <c r="M925" t="n">
        <v>3</v>
      </c>
      <c r="N925" t="n">
        <v>118.86</v>
      </c>
      <c r="O925" t="n">
        <v>44409.98</v>
      </c>
      <c r="P925" t="n">
        <v>142.88</v>
      </c>
      <c r="Q925" t="n">
        <v>198.05</v>
      </c>
      <c r="R925" t="n">
        <v>29.67</v>
      </c>
      <c r="S925" t="n">
        <v>21.27</v>
      </c>
      <c r="T925" t="n">
        <v>1496.04</v>
      </c>
      <c r="U925" t="n">
        <v>0.72</v>
      </c>
      <c r="V925" t="n">
        <v>0.77</v>
      </c>
      <c r="W925" t="n">
        <v>0.11</v>
      </c>
      <c r="X925" t="n">
        <v>0.08</v>
      </c>
      <c r="Y925" t="n">
        <v>1</v>
      </c>
      <c r="Z925" t="n">
        <v>10</v>
      </c>
    </row>
    <row r="926">
      <c r="A926" t="n">
        <v>107</v>
      </c>
      <c r="B926" t="n">
        <v>150</v>
      </c>
      <c r="C926" t="inlineStr">
        <is>
          <t xml:space="preserve">CONCLUIDO	</t>
        </is>
      </c>
      <c r="D926" t="n">
        <v>8.916399999999999</v>
      </c>
      <c r="E926" t="n">
        <v>11.22</v>
      </c>
      <c r="F926" t="n">
        <v>7.94</v>
      </c>
      <c r="G926" t="n">
        <v>95.28</v>
      </c>
      <c r="H926" t="n">
        <v>1.38</v>
      </c>
      <c r="I926" t="n">
        <v>5</v>
      </c>
      <c r="J926" t="n">
        <v>358.84</v>
      </c>
      <c r="K926" t="n">
        <v>61.82</v>
      </c>
      <c r="L926" t="n">
        <v>27.75</v>
      </c>
      <c r="M926" t="n">
        <v>3</v>
      </c>
      <c r="N926" t="n">
        <v>119.27</v>
      </c>
      <c r="O926" t="n">
        <v>44491.1</v>
      </c>
      <c r="P926" t="n">
        <v>143.08</v>
      </c>
      <c r="Q926" t="n">
        <v>198.05</v>
      </c>
      <c r="R926" t="n">
        <v>30.06</v>
      </c>
      <c r="S926" t="n">
        <v>21.27</v>
      </c>
      <c r="T926" t="n">
        <v>1691.34</v>
      </c>
      <c r="U926" t="n">
        <v>0.71</v>
      </c>
      <c r="V926" t="n">
        <v>0.76</v>
      </c>
      <c r="W926" t="n">
        <v>0.12</v>
      </c>
      <c r="X926" t="n">
        <v>0.09</v>
      </c>
      <c r="Y926" t="n">
        <v>1</v>
      </c>
      <c r="Z926" t="n">
        <v>10</v>
      </c>
    </row>
    <row r="927">
      <c r="A927" t="n">
        <v>108</v>
      </c>
      <c r="B927" t="n">
        <v>150</v>
      </c>
      <c r="C927" t="inlineStr">
        <is>
          <t xml:space="preserve">CONCLUIDO	</t>
        </is>
      </c>
      <c r="D927" t="n">
        <v>8.9184</v>
      </c>
      <c r="E927" t="n">
        <v>11.21</v>
      </c>
      <c r="F927" t="n">
        <v>7.94</v>
      </c>
      <c r="G927" t="n">
        <v>95.25</v>
      </c>
      <c r="H927" t="n">
        <v>1.39</v>
      </c>
      <c r="I927" t="n">
        <v>5</v>
      </c>
      <c r="J927" t="n">
        <v>359.5</v>
      </c>
      <c r="K927" t="n">
        <v>61.82</v>
      </c>
      <c r="L927" t="n">
        <v>28</v>
      </c>
      <c r="M927" t="n">
        <v>3</v>
      </c>
      <c r="N927" t="n">
        <v>119.68</v>
      </c>
      <c r="O927" t="n">
        <v>44572.45</v>
      </c>
      <c r="P927" t="n">
        <v>143.21</v>
      </c>
      <c r="Q927" t="n">
        <v>198.05</v>
      </c>
      <c r="R927" t="n">
        <v>29.91</v>
      </c>
      <c r="S927" t="n">
        <v>21.27</v>
      </c>
      <c r="T927" t="n">
        <v>1617.49</v>
      </c>
      <c r="U927" t="n">
        <v>0.71</v>
      </c>
      <c r="V927" t="n">
        <v>0.76</v>
      </c>
      <c r="W927" t="n">
        <v>0.12</v>
      </c>
      <c r="X927" t="n">
        <v>0.09</v>
      </c>
      <c r="Y927" t="n">
        <v>1</v>
      </c>
      <c r="Z927" t="n">
        <v>10</v>
      </c>
    </row>
    <row r="928">
      <c r="A928" t="n">
        <v>109</v>
      </c>
      <c r="B928" t="n">
        <v>150</v>
      </c>
      <c r="C928" t="inlineStr">
        <is>
          <t xml:space="preserve">CONCLUIDO	</t>
        </is>
      </c>
      <c r="D928" t="n">
        <v>8.9217</v>
      </c>
      <c r="E928" t="n">
        <v>11.21</v>
      </c>
      <c r="F928" t="n">
        <v>7.93</v>
      </c>
      <c r="G928" t="n">
        <v>95.2</v>
      </c>
      <c r="H928" t="n">
        <v>1.4</v>
      </c>
      <c r="I928" t="n">
        <v>5</v>
      </c>
      <c r="J928" t="n">
        <v>360.16</v>
      </c>
      <c r="K928" t="n">
        <v>61.82</v>
      </c>
      <c r="L928" t="n">
        <v>28.25</v>
      </c>
      <c r="M928" t="n">
        <v>3</v>
      </c>
      <c r="N928" t="n">
        <v>120.09</v>
      </c>
      <c r="O928" t="n">
        <v>44654.04</v>
      </c>
      <c r="P928" t="n">
        <v>143.17</v>
      </c>
      <c r="Q928" t="n">
        <v>198.07</v>
      </c>
      <c r="R928" t="n">
        <v>29.77</v>
      </c>
      <c r="S928" t="n">
        <v>21.27</v>
      </c>
      <c r="T928" t="n">
        <v>1548.91</v>
      </c>
      <c r="U928" t="n">
        <v>0.71</v>
      </c>
      <c r="V928" t="n">
        <v>0.77</v>
      </c>
      <c r="W928" t="n">
        <v>0.12</v>
      </c>
      <c r="X928" t="n">
        <v>0.08</v>
      </c>
      <c r="Y928" t="n">
        <v>1</v>
      </c>
      <c r="Z928" t="n">
        <v>10</v>
      </c>
    </row>
    <row r="929">
      <c r="A929" t="n">
        <v>110</v>
      </c>
      <c r="B929" t="n">
        <v>150</v>
      </c>
      <c r="C929" t="inlineStr">
        <is>
          <t xml:space="preserve">CONCLUIDO	</t>
        </is>
      </c>
      <c r="D929" t="n">
        <v>8.9193</v>
      </c>
      <c r="E929" t="n">
        <v>11.21</v>
      </c>
      <c r="F929" t="n">
        <v>7.94</v>
      </c>
      <c r="G929" t="n">
        <v>95.23999999999999</v>
      </c>
      <c r="H929" t="n">
        <v>1.41</v>
      </c>
      <c r="I929" t="n">
        <v>5</v>
      </c>
      <c r="J929" t="n">
        <v>360.82</v>
      </c>
      <c r="K929" t="n">
        <v>61.82</v>
      </c>
      <c r="L929" t="n">
        <v>28.5</v>
      </c>
      <c r="M929" t="n">
        <v>3</v>
      </c>
      <c r="N929" t="n">
        <v>120.5</v>
      </c>
      <c r="O929" t="n">
        <v>44735.86</v>
      </c>
      <c r="P929" t="n">
        <v>143.26</v>
      </c>
      <c r="Q929" t="n">
        <v>198.05</v>
      </c>
      <c r="R929" t="n">
        <v>29.92</v>
      </c>
      <c r="S929" t="n">
        <v>21.27</v>
      </c>
      <c r="T929" t="n">
        <v>1620.71</v>
      </c>
      <c r="U929" t="n">
        <v>0.71</v>
      </c>
      <c r="V929" t="n">
        <v>0.77</v>
      </c>
      <c r="W929" t="n">
        <v>0.12</v>
      </c>
      <c r="X929" t="n">
        <v>0.08</v>
      </c>
      <c r="Y929" t="n">
        <v>1</v>
      </c>
      <c r="Z929" t="n">
        <v>10</v>
      </c>
    </row>
    <row r="930">
      <c r="A930" t="n">
        <v>111</v>
      </c>
      <c r="B930" t="n">
        <v>150</v>
      </c>
      <c r="C930" t="inlineStr">
        <is>
          <t xml:space="preserve">CONCLUIDO	</t>
        </is>
      </c>
      <c r="D930" t="n">
        <v>8.9153</v>
      </c>
      <c r="E930" t="n">
        <v>11.22</v>
      </c>
      <c r="F930" t="n">
        <v>7.94</v>
      </c>
      <c r="G930" t="n">
        <v>95.3</v>
      </c>
      <c r="H930" t="n">
        <v>1.42</v>
      </c>
      <c r="I930" t="n">
        <v>5</v>
      </c>
      <c r="J930" t="n">
        <v>361.49</v>
      </c>
      <c r="K930" t="n">
        <v>61.82</v>
      </c>
      <c r="L930" t="n">
        <v>28.75</v>
      </c>
      <c r="M930" t="n">
        <v>3</v>
      </c>
      <c r="N930" t="n">
        <v>120.92</v>
      </c>
      <c r="O930" t="n">
        <v>44817.91</v>
      </c>
      <c r="P930" t="n">
        <v>143.51</v>
      </c>
      <c r="Q930" t="n">
        <v>198.05</v>
      </c>
      <c r="R930" t="n">
        <v>30.07</v>
      </c>
      <c r="S930" t="n">
        <v>21.27</v>
      </c>
      <c r="T930" t="n">
        <v>1697.51</v>
      </c>
      <c r="U930" t="n">
        <v>0.71</v>
      </c>
      <c r="V930" t="n">
        <v>0.76</v>
      </c>
      <c r="W930" t="n">
        <v>0.12</v>
      </c>
      <c r="X930" t="n">
        <v>0.09</v>
      </c>
      <c r="Y930" t="n">
        <v>1</v>
      </c>
      <c r="Z930" t="n">
        <v>10</v>
      </c>
    </row>
    <row r="931">
      <c r="A931" t="n">
        <v>112</v>
      </c>
      <c r="B931" t="n">
        <v>150</v>
      </c>
      <c r="C931" t="inlineStr">
        <is>
          <t xml:space="preserve">CONCLUIDO	</t>
        </is>
      </c>
      <c r="D931" t="n">
        <v>8.920999999999999</v>
      </c>
      <c r="E931" t="n">
        <v>11.21</v>
      </c>
      <c r="F931" t="n">
        <v>7.93</v>
      </c>
      <c r="G931" t="n">
        <v>95.20999999999999</v>
      </c>
      <c r="H931" t="n">
        <v>1.43</v>
      </c>
      <c r="I931" t="n">
        <v>5</v>
      </c>
      <c r="J931" t="n">
        <v>362.16</v>
      </c>
      <c r="K931" t="n">
        <v>61.82</v>
      </c>
      <c r="L931" t="n">
        <v>29</v>
      </c>
      <c r="M931" t="n">
        <v>3</v>
      </c>
      <c r="N931" t="n">
        <v>121.34</v>
      </c>
      <c r="O931" t="n">
        <v>44900.33</v>
      </c>
      <c r="P931" t="n">
        <v>143.51</v>
      </c>
      <c r="Q931" t="n">
        <v>198.06</v>
      </c>
      <c r="R931" t="n">
        <v>29.8</v>
      </c>
      <c r="S931" t="n">
        <v>21.27</v>
      </c>
      <c r="T931" t="n">
        <v>1565.18</v>
      </c>
      <c r="U931" t="n">
        <v>0.71</v>
      </c>
      <c r="V931" t="n">
        <v>0.77</v>
      </c>
      <c r="W931" t="n">
        <v>0.12</v>
      </c>
      <c r="X931" t="n">
        <v>0.08</v>
      </c>
      <c r="Y931" t="n">
        <v>1</v>
      </c>
      <c r="Z931" t="n">
        <v>10</v>
      </c>
    </row>
    <row r="932">
      <c r="A932" t="n">
        <v>113</v>
      </c>
      <c r="B932" t="n">
        <v>150</v>
      </c>
      <c r="C932" t="inlineStr">
        <is>
          <t xml:space="preserve">CONCLUIDO	</t>
        </is>
      </c>
      <c r="D932" t="n">
        <v>8.9217</v>
      </c>
      <c r="E932" t="n">
        <v>11.21</v>
      </c>
      <c r="F932" t="n">
        <v>7.93</v>
      </c>
      <c r="G932" t="n">
        <v>95.2</v>
      </c>
      <c r="H932" t="n">
        <v>1.44</v>
      </c>
      <c r="I932" t="n">
        <v>5</v>
      </c>
      <c r="J932" t="n">
        <v>362.83</v>
      </c>
      <c r="K932" t="n">
        <v>61.82</v>
      </c>
      <c r="L932" t="n">
        <v>29.25</v>
      </c>
      <c r="M932" t="n">
        <v>3</v>
      </c>
      <c r="N932" t="n">
        <v>121.75</v>
      </c>
      <c r="O932" t="n">
        <v>44982.86</v>
      </c>
      <c r="P932" t="n">
        <v>143.59</v>
      </c>
      <c r="Q932" t="n">
        <v>198.05</v>
      </c>
      <c r="R932" t="n">
        <v>29.82</v>
      </c>
      <c r="S932" t="n">
        <v>21.27</v>
      </c>
      <c r="T932" t="n">
        <v>1571.51</v>
      </c>
      <c r="U932" t="n">
        <v>0.71</v>
      </c>
      <c r="V932" t="n">
        <v>0.77</v>
      </c>
      <c r="W932" t="n">
        <v>0.12</v>
      </c>
      <c r="X932" t="n">
        <v>0.08</v>
      </c>
      <c r="Y932" t="n">
        <v>1</v>
      </c>
      <c r="Z932" t="n">
        <v>10</v>
      </c>
    </row>
    <row r="933">
      <c r="A933" t="n">
        <v>114</v>
      </c>
      <c r="B933" t="n">
        <v>150</v>
      </c>
      <c r="C933" t="inlineStr">
        <is>
          <t xml:space="preserve">CONCLUIDO	</t>
        </is>
      </c>
      <c r="D933" t="n">
        <v>8.9217</v>
      </c>
      <c r="E933" t="n">
        <v>11.21</v>
      </c>
      <c r="F933" t="n">
        <v>7.93</v>
      </c>
      <c r="G933" t="n">
        <v>95.2</v>
      </c>
      <c r="H933" t="n">
        <v>1.45</v>
      </c>
      <c r="I933" t="n">
        <v>5</v>
      </c>
      <c r="J933" t="n">
        <v>363.5</v>
      </c>
      <c r="K933" t="n">
        <v>61.82</v>
      </c>
      <c r="L933" t="n">
        <v>29.5</v>
      </c>
      <c r="M933" t="n">
        <v>3</v>
      </c>
      <c r="N933" t="n">
        <v>122.18</v>
      </c>
      <c r="O933" t="n">
        <v>45065.64</v>
      </c>
      <c r="P933" t="n">
        <v>143.67</v>
      </c>
      <c r="Q933" t="n">
        <v>198.05</v>
      </c>
      <c r="R933" t="n">
        <v>29.76</v>
      </c>
      <c r="S933" t="n">
        <v>21.27</v>
      </c>
      <c r="T933" t="n">
        <v>1540.55</v>
      </c>
      <c r="U933" t="n">
        <v>0.71</v>
      </c>
      <c r="V933" t="n">
        <v>0.77</v>
      </c>
      <c r="W933" t="n">
        <v>0.12</v>
      </c>
      <c r="X933" t="n">
        <v>0.08</v>
      </c>
      <c r="Y933" t="n">
        <v>1</v>
      </c>
      <c r="Z933" t="n">
        <v>10</v>
      </c>
    </row>
    <row r="934">
      <c r="A934" t="n">
        <v>115</v>
      </c>
      <c r="B934" t="n">
        <v>150</v>
      </c>
      <c r="C934" t="inlineStr">
        <is>
          <t xml:space="preserve">CONCLUIDO	</t>
        </is>
      </c>
      <c r="D934" t="n">
        <v>8.9215</v>
      </c>
      <c r="E934" t="n">
        <v>11.21</v>
      </c>
      <c r="F934" t="n">
        <v>7.93</v>
      </c>
      <c r="G934" t="n">
        <v>95.20999999999999</v>
      </c>
      <c r="H934" t="n">
        <v>1.46</v>
      </c>
      <c r="I934" t="n">
        <v>5</v>
      </c>
      <c r="J934" t="n">
        <v>364.17</v>
      </c>
      <c r="K934" t="n">
        <v>61.82</v>
      </c>
      <c r="L934" t="n">
        <v>29.75</v>
      </c>
      <c r="M934" t="n">
        <v>3</v>
      </c>
      <c r="N934" t="n">
        <v>122.6</v>
      </c>
      <c r="O934" t="n">
        <v>45148.66</v>
      </c>
      <c r="P934" t="n">
        <v>143.7</v>
      </c>
      <c r="Q934" t="n">
        <v>198.06</v>
      </c>
      <c r="R934" t="n">
        <v>29.69</v>
      </c>
      <c r="S934" t="n">
        <v>21.27</v>
      </c>
      <c r="T934" t="n">
        <v>1506.66</v>
      </c>
      <c r="U934" t="n">
        <v>0.72</v>
      </c>
      <c r="V934" t="n">
        <v>0.77</v>
      </c>
      <c r="W934" t="n">
        <v>0.12</v>
      </c>
      <c r="X934" t="n">
        <v>0.08</v>
      </c>
      <c r="Y934" t="n">
        <v>1</v>
      </c>
      <c r="Z934" t="n">
        <v>10</v>
      </c>
    </row>
    <row r="935">
      <c r="A935" t="n">
        <v>116</v>
      </c>
      <c r="B935" t="n">
        <v>150</v>
      </c>
      <c r="C935" t="inlineStr">
        <is>
          <t xml:space="preserve">CONCLUIDO	</t>
        </is>
      </c>
      <c r="D935" t="n">
        <v>8.931900000000001</v>
      </c>
      <c r="E935" t="n">
        <v>11.2</v>
      </c>
      <c r="F935" t="n">
        <v>7.92</v>
      </c>
      <c r="G935" t="n">
        <v>95.05</v>
      </c>
      <c r="H935" t="n">
        <v>1.47</v>
      </c>
      <c r="I935" t="n">
        <v>5</v>
      </c>
      <c r="J935" t="n">
        <v>364.85</v>
      </c>
      <c r="K935" t="n">
        <v>61.82</v>
      </c>
      <c r="L935" t="n">
        <v>30</v>
      </c>
      <c r="M935" t="n">
        <v>3</v>
      </c>
      <c r="N935" t="n">
        <v>123.02</v>
      </c>
      <c r="O935" t="n">
        <v>45231.92</v>
      </c>
      <c r="P935" t="n">
        <v>143.41</v>
      </c>
      <c r="Q935" t="n">
        <v>198.05</v>
      </c>
      <c r="R935" t="n">
        <v>29.3</v>
      </c>
      <c r="S935" t="n">
        <v>21.27</v>
      </c>
      <c r="T935" t="n">
        <v>1311.99</v>
      </c>
      <c r="U935" t="n">
        <v>0.73</v>
      </c>
      <c r="V935" t="n">
        <v>0.77</v>
      </c>
      <c r="W935" t="n">
        <v>0.12</v>
      </c>
      <c r="X935" t="n">
        <v>0.07000000000000001</v>
      </c>
      <c r="Y935" t="n">
        <v>1</v>
      </c>
      <c r="Z935" t="n">
        <v>10</v>
      </c>
    </row>
    <row r="936">
      <c r="A936" t="n">
        <v>117</v>
      </c>
      <c r="B936" t="n">
        <v>150</v>
      </c>
      <c r="C936" t="inlineStr">
        <is>
          <t xml:space="preserve">CONCLUIDO	</t>
        </is>
      </c>
      <c r="D936" t="n">
        <v>8.933</v>
      </c>
      <c r="E936" t="n">
        <v>11.19</v>
      </c>
      <c r="F936" t="n">
        <v>7.92</v>
      </c>
      <c r="G936" t="n">
        <v>95.03</v>
      </c>
      <c r="H936" t="n">
        <v>1.48</v>
      </c>
      <c r="I936" t="n">
        <v>5</v>
      </c>
      <c r="J936" t="n">
        <v>365.52</v>
      </c>
      <c r="K936" t="n">
        <v>61.82</v>
      </c>
      <c r="L936" t="n">
        <v>30.25</v>
      </c>
      <c r="M936" t="n">
        <v>3</v>
      </c>
      <c r="N936" t="n">
        <v>123.45</v>
      </c>
      <c r="O936" t="n">
        <v>45315.43</v>
      </c>
      <c r="P936" t="n">
        <v>143.38</v>
      </c>
      <c r="Q936" t="n">
        <v>198.05</v>
      </c>
      <c r="R936" t="n">
        <v>29.34</v>
      </c>
      <c r="S936" t="n">
        <v>21.27</v>
      </c>
      <c r="T936" t="n">
        <v>1332.09</v>
      </c>
      <c r="U936" t="n">
        <v>0.72</v>
      </c>
      <c r="V936" t="n">
        <v>0.77</v>
      </c>
      <c r="W936" t="n">
        <v>0.11</v>
      </c>
      <c r="X936" t="n">
        <v>0.07000000000000001</v>
      </c>
      <c r="Y936" t="n">
        <v>1</v>
      </c>
      <c r="Z936" t="n">
        <v>10</v>
      </c>
    </row>
    <row r="937">
      <c r="A937" t="n">
        <v>118</v>
      </c>
      <c r="B937" t="n">
        <v>150</v>
      </c>
      <c r="C937" t="inlineStr">
        <is>
          <t xml:space="preserve">CONCLUIDO	</t>
        </is>
      </c>
      <c r="D937" t="n">
        <v>8.9259</v>
      </c>
      <c r="E937" t="n">
        <v>11.2</v>
      </c>
      <c r="F937" t="n">
        <v>7.93</v>
      </c>
      <c r="G937" t="n">
        <v>95.14</v>
      </c>
      <c r="H937" t="n">
        <v>1.49</v>
      </c>
      <c r="I937" t="n">
        <v>5</v>
      </c>
      <c r="J937" t="n">
        <v>366.2</v>
      </c>
      <c r="K937" t="n">
        <v>61.82</v>
      </c>
      <c r="L937" t="n">
        <v>30.5</v>
      </c>
      <c r="M937" t="n">
        <v>3</v>
      </c>
      <c r="N937" t="n">
        <v>123.88</v>
      </c>
      <c r="O937" t="n">
        <v>45399.2</v>
      </c>
      <c r="P937" t="n">
        <v>143.61</v>
      </c>
      <c r="Q937" t="n">
        <v>198.05</v>
      </c>
      <c r="R937" t="n">
        <v>29.63</v>
      </c>
      <c r="S937" t="n">
        <v>21.27</v>
      </c>
      <c r="T937" t="n">
        <v>1480.27</v>
      </c>
      <c r="U937" t="n">
        <v>0.72</v>
      </c>
      <c r="V937" t="n">
        <v>0.77</v>
      </c>
      <c r="W937" t="n">
        <v>0.11</v>
      </c>
      <c r="X937" t="n">
        <v>0.08</v>
      </c>
      <c r="Y937" t="n">
        <v>1</v>
      </c>
      <c r="Z937" t="n">
        <v>10</v>
      </c>
    </row>
    <row r="938">
      <c r="A938" t="n">
        <v>119</v>
      </c>
      <c r="B938" t="n">
        <v>150</v>
      </c>
      <c r="C938" t="inlineStr">
        <is>
          <t xml:space="preserve">CONCLUIDO	</t>
        </is>
      </c>
      <c r="D938" t="n">
        <v>8.915100000000001</v>
      </c>
      <c r="E938" t="n">
        <v>11.22</v>
      </c>
      <c r="F938" t="n">
        <v>7.94</v>
      </c>
      <c r="G938" t="n">
        <v>95.3</v>
      </c>
      <c r="H938" t="n">
        <v>1.49</v>
      </c>
      <c r="I938" t="n">
        <v>5</v>
      </c>
      <c r="J938" t="n">
        <v>366.88</v>
      </c>
      <c r="K938" t="n">
        <v>61.82</v>
      </c>
      <c r="L938" t="n">
        <v>30.75</v>
      </c>
      <c r="M938" t="n">
        <v>3</v>
      </c>
      <c r="N938" t="n">
        <v>124.31</v>
      </c>
      <c r="O938" t="n">
        <v>45483.22</v>
      </c>
      <c r="P938" t="n">
        <v>143.77</v>
      </c>
      <c r="Q938" t="n">
        <v>198.05</v>
      </c>
      <c r="R938" t="n">
        <v>30.13</v>
      </c>
      <c r="S938" t="n">
        <v>21.27</v>
      </c>
      <c r="T938" t="n">
        <v>1730.28</v>
      </c>
      <c r="U938" t="n">
        <v>0.71</v>
      </c>
      <c r="V938" t="n">
        <v>0.76</v>
      </c>
      <c r="W938" t="n">
        <v>0.11</v>
      </c>
      <c r="X938" t="n">
        <v>0.09</v>
      </c>
      <c r="Y938" t="n">
        <v>1</v>
      </c>
      <c r="Z938" t="n">
        <v>10</v>
      </c>
    </row>
    <row r="939">
      <c r="A939" t="n">
        <v>120</v>
      </c>
      <c r="B939" t="n">
        <v>150</v>
      </c>
      <c r="C939" t="inlineStr">
        <is>
          <t xml:space="preserve">CONCLUIDO	</t>
        </is>
      </c>
      <c r="D939" t="n">
        <v>8.9138</v>
      </c>
      <c r="E939" t="n">
        <v>11.22</v>
      </c>
      <c r="F939" t="n">
        <v>7.94</v>
      </c>
      <c r="G939" t="n">
        <v>95.31999999999999</v>
      </c>
      <c r="H939" t="n">
        <v>1.5</v>
      </c>
      <c r="I939" t="n">
        <v>5</v>
      </c>
      <c r="J939" t="n">
        <v>367.57</v>
      </c>
      <c r="K939" t="n">
        <v>61.82</v>
      </c>
      <c r="L939" t="n">
        <v>31</v>
      </c>
      <c r="M939" t="n">
        <v>3</v>
      </c>
      <c r="N939" t="n">
        <v>124.74</v>
      </c>
      <c r="O939" t="n">
        <v>45567.49</v>
      </c>
      <c r="P939" t="n">
        <v>143.83</v>
      </c>
      <c r="Q939" t="n">
        <v>198.05</v>
      </c>
      <c r="R939" t="n">
        <v>30.13</v>
      </c>
      <c r="S939" t="n">
        <v>21.27</v>
      </c>
      <c r="T939" t="n">
        <v>1727.86</v>
      </c>
      <c r="U939" t="n">
        <v>0.71</v>
      </c>
      <c r="V939" t="n">
        <v>0.76</v>
      </c>
      <c r="W939" t="n">
        <v>0.12</v>
      </c>
      <c r="X939" t="n">
        <v>0.09</v>
      </c>
      <c r="Y939" t="n">
        <v>1</v>
      </c>
      <c r="Z939" t="n">
        <v>10</v>
      </c>
    </row>
    <row r="940">
      <c r="A940" t="n">
        <v>121</v>
      </c>
      <c r="B940" t="n">
        <v>150</v>
      </c>
      <c r="C940" t="inlineStr">
        <is>
          <t xml:space="preserve">CONCLUIDO	</t>
        </is>
      </c>
      <c r="D940" t="n">
        <v>8.917999999999999</v>
      </c>
      <c r="E940" t="n">
        <v>11.21</v>
      </c>
      <c r="F940" t="n">
        <v>7.94</v>
      </c>
      <c r="G940" t="n">
        <v>95.26000000000001</v>
      </c>
      <c r="H940" t="n">
        <v>1.51</v>
      </c>
      <c r="I940" t="n">
        <v>5</v>
      </c>
      <c r="J940" t="n">
        <v>368.25</v>
      </c>
      <c r="K940" t="n">
        <v>61.82</v>
      </c>
      <c r="L940" t="n">
        <v>31.25</v>
      </c>
      <c r="M940" t="n">
        <v>3</v>
      </c>
      <c r="N940" t="n">
        <v>125.18</v>
      </c>
      <c r="O940" t="n">
        <v>45652.02</v>
      </c>
      <c r="P940" t="n">
        <v>143.7</v>
      </c>
      <c r="Q940" t="n">
        <v>198.05</v>
      </c>
      <c r="R940" t="n">
        <v>29.91</v>
      </c>
      <c r="S940" t="n">
        <v>21.27</v>
      </c>
      <c r="T940" t="n">
        <v>1619.33</v>
      </c>
      <c r="U940" t="n">
        <v>0.71</v>
      </c>
      <c r="V940" t="n">
        <v>0.76</v>
      </c>
      <c r="W940" t="n">
        <v>0.12</v>
      </c>
      <c r="X940" t="n">
        <v>0.09</v>
      </c>
      <c r="Y940" t="n">
        <v>1</v>
      </c>
      <c r="Z940" t="n">
        <v>10</v>
      </c>
    </row>
    <row r="941">
      <c r="A941" t="n">
        <v>122</v>
      </c>
      <c r="B941" t="n">
        <v>150</v>
      </c>
      <c r="C941" t="inlineStr">
        <is>
          <t xml:space="preserve">CONCLUIDO	</t>
        </is>
      </c>
      <c r="D941" t="n">
        <v>8.918799999999999</v>
      </c>
      <c r="E941" t="n">
        <v>11.21</v>
      </c>
      <c r="F941" t="n">
        <v>7.94</v>
      </c>
      <c r="G941" t="n">
        <v>95.25</v>
      </c>
      <c r="H941" t="n">
        <v>1.52</v>
      </c>
      <c r="I941" t="n">
        <v>5</v>
      </c>
      <c r="J941" t="n">
        <v>368.94</v>
      </c>
      <c r="K941" t="n">
        <v>61.82</v>
      </c>
      <c r="L941" t="n">
        <v>31.5</v>
      </c>
      <c r="M941" t="n">
        <v>3</v>
      </c>
      <c r="N941" t="n">
        <v>125.62</v>
      </c>
      <c r="O941" t="n">
        <v>45736.8</v>
      </c>
      <c r="P941" t="n">
        <v>143.57</v>
      </c>
      <c r="Q941" t="n">
        <v>198.05</v>
      </c>
      <c r="R941" t="n">
        <v>29.95</v>
      </c>
      <c r="S941" t="n">
        <v>21.27</v>
      </c>
      <c r="T941" t="n">
        <v>1637.16</v>
      </c>
      <c r="U941" t="n">
        <v>0.71</v>
      </c>
      <c r="V941" t="n">
        <v>0.77</v>
      </c>
      <c r="W941" t="n">
        <v>0.12</v>
      </c>
      <c r="X941" t="n">
        <v>0.08</v>
      </c>
      <c r="Y941" t="n">
        <v>1</v>
      </c>
      <c r="Z941" t="n">
        <v>10</v>
      </c>
    </row>
    <row r="942">
      <c r="A942" t="n">
        <v>123</v>
      </c>
      <c r="B942" t="n">
        <v>150</v>
      </c>
      <c r="C942" t="inlineStr">
        <is>
          <t xml:space="preserve">CONCLUIDO	</t>
        </is>
      </c>
      <c r="D942" t="n">
        <v>8.914199999999999</v>
      </c>
      <c r="E942" t="n">
        <v>11.22</v>
      </c>
      <c r="F942" t="n">
        <v>7.94</v>
      </c>
      <c r="G942" t="n">
        <v>95.31999999999999</v>
      </c>
      <c r="H942" t="n">
        <v>1.53</v>
      </c>
      <c r="I942" t="n">
        <v>5</v>
      </c>
      <c r="J942" t="n">
        <v>369.63</v>
      </c>
      <c r="K942" t="n">
        <v>61.82</v>
      </c>
      <c r="L942" t="n">
        <v>31.75</v>
      </c>
      <c r="M942" t="n">
        <v>3</v>
      </c>
      <c r="N942" t="n">
        <v>126.06</v>
      </c>
      <c r="O942" t="n">
        <v>45821.85</v>
      </c>
      <c r="P942" t="n">
        <v>143.63</v>
      </c>
      <c r="Q942" t="n">
        <v>198.05</v>
      </c>
      <c r="R942" t="n">
        <v>30.14</v>
      </c>
      <c r="S942" t="n">
        <v>21.27</v>
      </c>
      <c r="T942" t="n">
        <v>1731.5</v>
      </c>
      <c r="U942" t="n">
        <v>0.71</v>
      </c>
      <c r="V942" t="n">
        <v>0.76</v>
      </c>
      <c r="W942" t="n">
        <v>0.12</v>
      </c>
      <c r="X942" t="n">
        <v>0.09</v>
      </c>
      <c r="Y942" t="n">
        <v>1</v>
      </c>
      <c r="Z942" t="n">
        <v>10</v>
      </c>
    </row>
    <row r="943">
      <c r="A943" t="n">
        <v>124</v>
      </c>
      <c r="B943" t="n">
        <v>150</v>
      </c>
      <c r="C943" t="inlineStr">
        <is>
          <t xml:space="preserve">CONCLUIDO	</t>
        </is>
      </c>
      <c r="D943" t="n">
        <v>8.916600000000001</v>
      </c>
      <c r="E943" t="n">
        <v>11.22</v>
      </c>
      <c r="F943" t="n">
        <v>7.94</v>
      </c>
      <c r="G943" t="n">
        <v>95.28</v>
      </c>
      <c r="H943" t="n">
        <v>1.54</v>
      </c>
      <c r="I943" t="n">
        <v>5</v>
      </c>
      <c r="J943" t="n">
        <v>370.32</v>
      </c>
      <c r="K943" t="n">
        <v>61.82</v>
      </c>
      <c r="L943" t="n">
        <v>32</v>
      </c>
      <c r="M943" t="n">
        <v>3</v>
      </c>
      <c r="N943" t="n">
        <v>126.5</v>
      </c>
      <c r="O943" t="n">
        <v>45907.3</v>
      </c>
      <c r="P943" t="n">
        <v>143.62</v>
      </c>
      <c r="Q943" t="n">
        <v>198.05</v>
      </c>
      <c r="R943" t="n">
        <v>30</v>
      </c>
      <c r="S943" t="n">
        <v>21.27</v>
      </c>
      <c r="T943" t="n">
        <v>1662.62</v>
      </c>
      <c r="U943" t="n">
        <v>0.71</v>
      </c>
      <c r="V943" t="n">
        <v>0.76</v>
      </c>
      <c r="W943" t="n">
        <v>0.12</v>
      </c>
      <c r="X943" t="n">
        <v>0.09</v>
      </c>
      <c r="Y943" t="n">
        <v>1</v>
      </c>
      <c r="Z943" t="n">
        <v>10</v>
      </c>
    </row>
    <row r="944">
      <c r="A944" t="n">
        <v>125</v>
      </c>
      <c r="B944" t="n">
        <v>150</v>
      </c>
      <c r="C944" t="inlineStr">
        <is>
          <t xml:space="preserve">CONCLUIDO	</t>
        </is>
      </c>
      <c r="D944" t="n">
        <v>8.9186</v>
      </c>
      <c r="E944" t="n">
        <v>11.21</v>
      </c>
      <c r="F944" t="n">
        <v>7.94</v>
      </c>
      <c r="G944" t="n">
        <v>95.25</v>
      </c>
      <c r="H944" t="n">
        <v>1.55</v>
      </c>
      <c r="I944" t="n">
        <v>5</v>
      </c>
      <c r="J944" t="n">
        <v>371.02</v>
      </c>
      <c r="K944" t="n">
        <v>61.82</v>
      </c>
      <c r="L944" t="n">
        <v>32.25</v>
      </c>
      <c r="M944" t="n">
        <v>3</v>
      </c>
      <c r="N944" t="n">
        <v>126.94</v>
      </c>
      <c r="O944" t="n">
        <v>45992.88</v>
      </c>
      <c r="P944" t="n">
        <v>143.55</v>
      </c>
      <c r="Q944" t="n">
        <v>198.05</v>
      </c>
      <c r="R944" t="n">
        <v>29.89</v>
      </c>
      <c r="S944" t="n">
        <v>21.27</v>
      </c>
      <c r="T944" t="n">
        <v>1606</v>
      </c>
      <c r="U944" t="n">
        <v>0.71</v>
      </c>
      <c r="V944" t="n">
        <v>0.77</v>
      </c>
      <c r="W944" t="n">
        <v>0.12</v>
      </c>
      <c r="X944" t="n">
        <v>0.08</v>
      </c>
      <c r="Y944" t="n">
        <v>1</v>
      </c>
      <c r="Z944" t="n">
        <v>10</v>
      </c>
    </row>
    <row r="945">
      <c r="A945" t="n">
        <v>126</v>
      </c>
      <c r="B945" t="n">
        <v>150</v>
      </c>
      <c r="C945" t="inlineStr">
        <is>
          <t xml:space="preserve">CONCLUIDO	</t>
        </is>
      </c>
      <c r="D945" t="n">
        <v>8.9184</v>
      </c>
      <c r="E945" t="n">
        <v>11.21</v>
      </c>
      <c r="F945" t="n">
        <v>7.94</v>
      </c>
      <c r="G945" t="n">
        <v>95.25</v>
      </c>
      <c r="H945" t="n">
        <v>1.56</v>
      </c>
      <c r="I945" t="n">
        <v>5</v>
      </c>
      <c r="J945" t="n">
        <v>371.71</v>
      </c>
      <c r="K945" t="n">
        <v>61.82</v>
      </c>
      <c r="L945" t="n">
        <v>32.5</v>
      </c>
      <c r="M945" t="n">
        <v>3</v>
      </c>
      <c r="N945" t="n">
        <v>127.39</v>
      </c>
      <c r="O945" t="n">
        <v>46078.74</v>
      </c>
      <c r="P945" t="n">
        <v>143.39</v>
      </c>
      <c r="Q945" t="n">
        <v>198.05</v>
      </c>
      <c r="R945" t="n">
        <v>29.89</v>
      </c>
      <c r="S945" t="n">
        <v>21.27</v>
      </c>
      <c r="T945" t="n">
        <v>1609.61</v>
      </c>
      <c r="U945" t="n">
        <v>0.71</v>
      </c>
      <c r="V945" t="n">
        <v>0.76</v>
      </c>
      <c r="W945" t="n">
        <v>0.12</v>
      </c>
      <c r="X945" t="n">
        <v>0.09</v>
      </c>
      <c r="Y945" t="n">
        <v>1</v>
      </c>
      <c r="Z945" t="n">
        <v>10</v>
      </c>
    </row>
    <row r="946">
      <c r="A946" t="n">
        <v>127</v>
      </c>
      <c r="B946" t="n">
        <v>150</v>
      </c>
      <c r="C946" t="inlineStr">
        <is>
          <t xml:space="preserve">CONCLUIDO	</t>
        </is>
      </c>
      <c r="D946" t="n">
        <v>8.920199999999999</v>
      </c>
      <c r="E946" t="n">
        <v>11.21</v>
      </c>
      <c r="F946" t="n">
        <v>7.94</v>
      </c>
      <c r="G946" t="n">
        <v>95.23</v>
      </c>
      <c r="H946" t="n">
        <v>1.57</v>
      </c>
      <c r="I946" t="n">
        <v>5</v>
      </c>
      <c r="J946" t="n">
        <v>372.41</v>
      </c>
      <c r="K946" t="n">
        <v>61.82</v>
      </c>
      <c r="L946" t="n">
        <v>32.75</v>
      </c>
      <c r="M946" t="n">
        <v>3</v>
      </c>
      <c r="N946" t="n">
        <v>127.84</v>
      </c>
      <c r="O946" t="n">
        <v>46164.87</v>
      </c>
      <c r="P946" t="n">
        <v>143.06</v>
      </c>
      <c r="Q946" t="n">
        <v>198.05</v>
      </c>
      <c r="R946" t="n">
        <v>29.82</v>
      </c>
      <c r="S946" t="n">
        <v>21.27</v>
      </c>
      <c r="T946" t="n">
        <v>1573.54</v>
      </c>
      <c r="U946" t="n">
        <v>0.71</v>
      </c>
      <c r="V946" t="n">
        <v>0.77</v>
      </c>
      <c r="W946" t="n">
        <v>0.12</v>
      </c>
      <c r="X946" t="n">
        <v>0.08</v>
      </c>
      <c r="Y946" t="n">
        <v>1</v>
      </c>
      <c r="Z946" t="n">
        <v>10</v>
      </c>
    </row>
    <row r="947">
      <c r="A947" t="n">
        <v>128</v>
      </c>
      <c r="B947" t="n">
        <v>150</v>
      </c>
      <c r="C947" t="inlineStr">
        <is>
          <t xml:space="preserve">CONCLUIDO	</t>
        </is>
      </c>
      <c r="D947" t="n">
        <v>8.926600000000001</v>
      </c>
      <c r="E947" t="n">
        <v>11.2</v>
      </c>
      <c r="F947" t="n">
        <v>7.93</v>
      </c>
      <c r="G947" t="n">
        <v>95.13</v>
      </c>
      <c r="H947" t="n">
        <v>1.58</v>
      </c>
      <c r="I947" t="n">
        <v>5</v>
      </c>
      <c r="J947" t="n">
        <v>373.11</v>
      </c>
      <c r="K947" t="n">
        <v>61.82</v>
      </c>
      <c r="L947" t="n">
        <v>33</v>
      </c>
      <c r="M947" t="n">
        <v>3</v>
      </c>
      <c r="N947" t="n">
        <v>128.29</v>
      </c>
      <c r="O947" t="n">
        <v>46251.27</v>
      </c>
      <c r="P947" t="n">
        <v>142.96</v>
      </c>
      <c r="Q947" t="n">
        <v>198.05</v>
      </c>
      <c r="R947" t="n">
        <v>29.51</v>
      </c>
      <c r="S947" t="n">
        <v>21.27</v>
      </c>
      <c r="T947" t="n">
        <v>1418</v>
      </c>
      <c r="U947" t="n">
        <v>0.72</v>
      </c>
      <c r="V947" t="n">
        <v>0.77</v>
      </c>
      <c r="W947" t="n">
        <v>0.12</v>
      </c>
      <c r="X947" t="n">
        <v>0.07000000000000001</v>
      </c>
      <c r="Y947" t="n">
        <v>1</v>
      </c>
      <c r="Z947" t="n">
        <v>10</v>
      </c>
    </row>
    <row r="948">
      <c r="A948" t="n">
        <v>129</v>
      </c>
      <c r="B948" t="n">
        <v>150</v>
      </c>
      <c r="C948" t="inlineStr">
        <is>
          <t xml:space="preserve">CONCLUIDO	</t>
        </is>
      </c>
      <c r="D948" t="n">
        <v>8.9299</v>
      </c>
      <c r="E948" t="n">
        <v>11.2</v>
      </c>
      <c r="F948" t="n">
        <v>7.92</v>
      </c>
      <c r="G948" t="n">
        <v>95.08</v>
      </c>
      <c r="H948" t="n">
        <v>1.59</v>
      </c>
      <c r="I948" t="n">
        <v>5</v>
      </c>
      <c r="J948" t="n">
        <v>373.81</v>
      </c>
      <c r="K948" t="n">
        <v>61.82</v>
      </c>
      <c r="L948" t="n">
        <v>33.25</v>
      </c>
      <c r="M948" t="n">
        <v>3</v>
      </c>
      <c r="N948" t="n">
        <v>128.74</v>
      </c>
      <c r="O948" t="n">
        <v>46337.95</v>
      </c>
      <c r="P948" t="n">
        <v>142.78</v>
      </c>
      <c r="Q948" t="n">
        <v>198.05</v>
      </c>
      <c r="R948" t="n">
        <v>29.43</v>
      </c>
      <c r="S948" t="n">
        <v>21.27</v>
      </c>
      <c r="T948" t="n">
        <v>1379.12</v>
      </c>
      <c r="U948" t="n">
        <v>0.72</v>
      </c>
      <c r="V948" t="n">
        <v>0.77</v>
      </c>
      <c r="W948" t="n">
        <v>0.12</v>
      </c>
      <c r="X948" t="n">
        <v>0.07000000000000001</v>
      </c>
      <c r="Y948" t="n">
        <v>1</v>
      </c>
      <c r="Z948" t="n">
        <v>10</v>
      </c>
    </row>
    <row r="949">
      <c r="A949" t="n">
        <v>130</v>
      </c>
      <c r="B949" t="n">
        <v>150</v>
      </c>
      <c r="C949" t="inlineStr">
        <is>
          <t xml:space="preserve">CONCLUIDO	</t>
        </is>
      </c>
      <c r="D949" t="n">
        <v>8.9268</v>
      </c>
      <c r="E949" t="n">
        <v>11.2</v>
      </c>
      <c r="F949" t="n">
        <v>7.93</v>
      </c>
      <c r="G949" t="n">
        <v>95.13</v>
      </c>
      <c r="H949" t="n">
        <v>1.6</v>
      </c>
      <c r="I949" t="n">
        <v>5</v>
      </c>
      <c r="J949" t="n">
        <v>374.52</v>
      </c>
      <c r="K949" t="n">
        <v>61.82</v>
      </c>
      <c r="L949" t="n">
        <v>33.5</v>
      </c>
      <c r="M949" t="n">
        <v>3</v>
      </c>
      <c r="N949" t="n">
        <v>129.2</v>
      </c>
      <c r="O949" t="n">
        <v>46424.91</v>
      </c>
      <c r="P949" t="n">
        <v>142.81</v>
      </c>
      <c r="Q949" t="n">
        <v>198.05</v>
      </c>
      <c r="R949" t="n">
        <v>29.64</v>
      </c>
      <c r="S949" t="n">
        <v>21.27</v>
      </c>
      <c r="T949" t="n">
        <v>1481.9</v>
      </c>
      <c r="U949" t="n">
        <v>0.72</v>
      </c>
      <c r="V949" t="n">
        <v>0.77</v>
      </c>
      <c r="W949" t="n">
        <v>0.11</v>
      </c>
      <c r="X949" t="n">
        <v>0.07000000000000001</v>
      </c>
      <c r="Y949" t="n">
        <v>1</v>
      </c>
      <c r="Z949" t="n">
        <v>10</v>
      </c>
    </row>
    <row r="950">
      <c r="A950" t="n">
        <v>131</v>
      </c>
      <c r="B950" t="n">
        <v>150</v>
      </c>
      <c r="C950" t="inlineStr">
        <is>
          <t xml:space="preserve">CONCLUIDO	</t>
        </is>
      </c>
      <c r="D950" t="n">
        <v>8.9177</v>
      </c>
      <c r="E950" t="n">
        <v>11.21</v>
      </c>
      <c r="F950" t="n">
        <v>7.94</v>
      </c>
      <c r="G950" t="n">
        <v>95.26000000000001</v>
      </c>
      <c r="H950" t="n">
        <v>1.6</v>
      </c>
      <c r="I950" t="n">
        <v>5</v>
      </c>
      <c r="J950" t="n">
        <v>375.23</v>
      </c>
      <c r="K950" t="n">
        <v>61.82</v>
      </c>
      <c r="L950" t="n">
        <v>33.75</v>
      </c>
      <c r="M950" t="n">
        <v>3</v>
      </c>
      <c r="N950" t="n">
        <v>129.65</v>
      </c>
      <c r="O950" t="n">
        <v>46512.15</v>
      </c>
      <c r="P950" t="n">
        <v>142.97</v>
      </c>
      <c r="Q950" t="n">
        <v>198.05</v>
      </c>
      <c r="R950" t="n">
        <v>30.03</v>
      </c>
      <c r="S950" t="n">
        <v>21.27</v>
      </c>
      <c r="T950" t="n">
        <v>1679.37</v>
      </c>
      <c r="U950" t="n">
        <v>0.71</v>
      </c>
      <c r="V950" t="n">
        <v>0.76</v>
      </c>
      <c r="W950" t="n">
        <v>0.11</v>
      </c>
      <c r="X950" t="n">
        <v>0.09</v>
      </c>
      <c r="Y950" t="n">
        <v>1</v>
      </c>
      <c r="Z950" t="n">
        <v>10</v>
      </c>
    </row>
    <row r="951">
      <c r="A951" t="n">
        <v>132</v>
      </c>
      <c r="B951" t="n">
        <v>150</v>
      </c>
      <c r="C951" t="inlineStr">
        <is>
          <t xml:space="preserve">CONCLUIDO	</t>
        </is>
      </c>
      <c r="D951" t="n">
        <v>8.9802</v>
      </c>
      <c r="E951" t="n">
        <v>11.14</v>
      </c>
      <c r="F951" t="n">
        <v>7.92</v>
      </c>
      <c r="G951" t="n">
        <v>118.74</v>
      </c>
      <c r="H951" t="n">
        <v>1.61</v>
      </c>
      <c r="I951" t="n">
        <v>4</v>
      </c>
      <c r="J951" t="n">
        <v>375.93</v>
      </c>
      <c r="K951" t="n">
        <v>61.82</v>
      </c>
      <c r="L951" t="n">
        <v>34</v>
      </c>
      <c r="M951" t="n">
        <v>2</v>
      </c>
      <c r="N951" t="n">
        <v>130.11</v>
      </c>
      <c r="O951" t="n">
        <v>46599.68</v>
      </c>
      <c r="P951" t="n">
        <v>142.39</v>
      </c>
      <c r="Q951" t="n">
        <v>198.05</v>
      </c>
      <c r="R951" t="n">
        <v>29.26</v>
      </c>
      <c r="S951" t="n">
        <v>21.27</v>
      </c>
      <c r="T951" t="n">
        <v>1296.42</v>
      </c>
      <c r="U951" t="n">
        <v>0.73</v>
      </c>
      <c r="V951" t="n">
        <v>0.77</v>
      </c>
      <c r="W951" t="n">
        <v>0.11</v>
      </c>
      <c r="X951" t="n">
        <v>0.06</v>
      </c>
      <c r="Y951" t="n">
        <v>1</v>
      </c>
      <c r="Z951" t="n">
        <v>10</v>
      </c>
    </row>
    <row r="952">
      <c r="A952" t="n">
        <v>133</v>
      </c>
      <c r="B952" t="n">
        <v>150</v>
      </c>
      <c r="C952" t="inlineStr">
        <is>
          <t xml:space="preserve">CONCLUIDO	</t>
        </is>
      </c>
      <c r="D952" t="n">
        <v>8.9823</v>
      </c>
      <c r="E952" t="n">
        <v>11.13</v>
      </c>
      <c r="F952" t="n">
        <v>7.91</v>
      </c>
      <c r="G952" t="n">
        <v>118.7</v>
      </c>
      <c r="H952" t="n">
        <v>1.62</v>
      </c>
      <c r="I952" t="n">
        <v>4</v>
      </c>
      <c r="J952" t="n">
        <v>376.65</v>
      </c>
      <c r="K952" t="n">
        <v>61.82</v>
      </c>
      <c r="L952" t="n">
        <v>34.25</v>
      </c>
      <c r="M952" t="n">
        <v>2</v>
      </c>
      <c r="N952" t="n">
        <v>130.58</v>
      </c>
      <c r="O952" t="n">
        <v>46687.5</v>
      </c>
      <c r="P952" t="n">
        <v>142.48</v>
      </c>
      <c r="Q952" t="n">
        <v>198.05</v>
      </c>
      <c r="R952" t="n">
        <v>29.16</v>
      </c>
      <c r="S952" t="n">
        <v>21.27</v>
      </c>
      <c r="T952" t="n">
        <v>1246.3</v>
      </c>
      <c r="U952" t="n">
        <v>0.73</v>
      </c>
      <c r="V952" t="n">
        <v>0.77</v>
      </c>
      <c r="W952" t="n">
        <v>0.11</v>
      </c>
      <c r="X952" t="n">
        <v>0.06</v>
      </c>
      <c r="Y952" t="n">
        <v>1</v>
      </c>
      <c r="Z952" t="n">
        <v>10</v>
      </c>
    </row>
    <row r="953">
      <c r="A953" t="n">
        <v>134</v>
      </c>
      <c r="B953" t="n">
        <v>150</v>
      </c>
      <c r="C953" t="inlineStr">
        <is>
          <t xml:space="preserve">CONCLUIDO	</t>
        </is>
      </c>
      <c r="D953" t="n">
        <v>8.9832</v>
      </c>
      <c r="E953" t="n">
        <v>11.13</v>
      </c>
      <c r="F953" t="n">
        <v>7.91</v>
      </c>
      <c r="G953" t="n">
        <v>118.69</v>
      </c>
      <c r="H953" t="n">
        <v>1.63</v>
      </c>
      <c r="I953" t="n">
        <v>4</v>
      </c>
      <c r="J953" t="n">
        <v>377.36</v>
      </c>
      <c r="K953" t="n">
        <v>61.82</v>
      </c>
      <c r="L953" t="n">
        <v>34.5</v>
      </c>
      <c r="M953" t="n">
        <v>2</v>
      </c>
      <c r="N953" t="n">
        <v>131.04</v>
      </c>
      <c r="O953" t="n">
        <v>46775.73</v>
      </c>
      <c r="P953" t="n">
        <v>142.74</v>
      </c>
      <c r="Q953" t="n">
        <v>198.05</v>
      </c>
      <c r="R953" t="n">
        <v>29.15</v>
      </c>
      <c r="S953" t="n">
        <v>21.27</v>
      </c>
      <c r="T953" t="n">
        <v>1242.07</v>
      </c>
      <c r="U953" t="n">
        <v>0.73</v>
      </c>
      <c r="V953" t="n">
        <v>0.77</v>
      </c>
      <c r="W953" t="n">
        <v>0.11</v>
      </c>
      <c r="X953" t="n">
        <v>0.06</v>
      </c>
      <c r="Y953" t="n">
        <v>1</v>
      </c>
      <c r="Z953" t="n">
        <v>10</v>
      </c>
    </row>
    <row r="954">
      <c r="A954" t="n">
        <v>135</v>
      </c>
      <c r="B954" t="n">
        <v>150</v>
      </c>
      <c r="C954" t="inlineStr">
        <is>
          <t xml:space="preserve">CONCLUIDO	</t>
        </is>
      </c>
      <c r="D954" t="n">
        <v>8.9816</v>
      </c>
      <c r="E954" t="n">
        <v>11.13</v>
      </c>
      <c r="F954" t="n">
        <v>7.91</v>
      </c>
      <c r="G954" t="n">
        <v>118.72</v>
      </c>
      <c r="H954" t="n">
        <v>1.64</v>
      </c>
      <c r="I954" t="n">
        <v>4</v>
      </c>
      <c r="J954" t="n">
        <v>378.08</v>
      </c>
      <c r="K954" t="n">
        <v>61.82</v>
      </c>
      <c r="L954" t="n">
        <v>34.75</v>
      </c>
      <c r="M954" t="n">
        <v>2</v>
      </c>
      <c r="N954" t="n">
        <v>131.51</v>
      </c>
      <c r="O954" t="n">
        <v>46864.14</v>
      </c>
      <c r="P954" t="n">
        <v>142.85</v>
      </c>
      <c r="Q954" t="n">
        <v>198.05</v>
      </c>
      <c r="R954" t="n">
        <v>29.19</v>
      </c>
      <c r="S954" t="n">
        <v>21.27</v>
      </c>
      <c r="T954" t="n">
        <v>1264.22</v>
      </c>
      <c r="U954" t="n">
        <v>0.73</v>
      </c>
      <c r="V954" t="n">
        <v>0.77</v>
      </c>
      <c r="W954" t="n">
        <v>0.11</v>
      </c>
      <c r="X954" t="n">
        <v>0.06</v>
      </c>
      <c r="Y954" t="n">
        <v>1</v>
      </c>
      <c r="Z954" t="n">
        <v>10</v>
      </c>
    </row>
    <row r="955">
      <c r="A955" t="n">
        <v>136</v>
      </c>
      <c r="B955" t="n">
        <v>150</v>
      </c>
      <c r="C955" t="inlineStr">
        <is>
          <t xml:space="preserve">CONCLUIDO	</t>
        </is>
      </c>
      <c r="D955" t="n">
        <v>8.9832</v>
      </c>
      <c r="E955" t="n">
        <v>11.13</v>
      </c>
      <c r="F955" t="n">
        <v>7.91</v>
      </c>
      <c r="G955" t="n">
        <v>118.69</v>
      </c>
      <c r="H955" t="n">
        <v>1.65</v>
      </c>
      <c r="I955" t="n">
        <v>4</v>
      </c>
      <c r="J955" t="n">
        <v>378.8</v>
      </c>
      <c r="K955" t="n">
        <v>61.82</v>
      </c>
      <c r="L955" t="n">
        <v>35</v>
      </c>
      <c r="M955" t="n">
        <v>2</v>
      </c>
      <c r="N955" t="n">
        <v>131.98</v>
      </c>
      <c r="O955" t="n">
        <v>46952.84</v>
      </c>
      <c r="P955" t="n">
        <v>143.01</v>
      </c>
      <c r="Q955" t="n">
        <v>198.05</v>
      </c>
      <c r="R955" t="n">
        <v>29.13</v>
      </c>
      <c r="S955" t="n">
        <v>21.27</v>
      </c>
      <c r="T955" t="n">
        <v>1233.58</v>
      </c>
      <c r="U955" t="n">
        <v>0.73</v>
      </c>
      <c r="V955" t="n">
        <v>0.77</v>
      </c>
      <c r="W955" t="n">
        <v>0.11</v>
      </c>
      <c r="X955" t="n">
        <v>0.06</v>
      </c>
      <c r="Y955" t="n">
        <v>1</v>
      </c>
      <c r="Z955" t="n">
        <v>10</v>
      </c>
    </row>
    <row r="956">
      <c r="A956" t="n">
        <v>137</v>
      </c>
      <c r="B956" t="n">
        <v>150</v>
      </c>
      <c r="C956" t="inlineStr">
        <is>
          <t xml:space="preserve">CONCLUIDO	</t>
        </is>
      </c>
      <c r="D956" t="n">
        <v>8.981999999999999</v>
      </c>
      <c r="E956" t="n">
        <v>11.13</v>
      </c>
      <c r="F956" t="n">
        <v>7.91</v>
      </c>
      <c r="G956" t="n">
        <v>118.71</v>
      </c>
      <c r="H956" t="n">
        <v>1.66</v>
      </c>
      <c r="I956" t="n">
        <v>4</v>
      </c>
      <c r="J956" t="n">
        <v>379.52</v>
      </c>
      <c r="K956" t="n">
        <v>61.82</v>
      </c>
      <c r="L956" t="n">
        <v>35.25</v>
      </c>
      <c r="M956" t="n">
        <v>2</v>
      </c>
      <c r="N956" t="n">
        <v>132.45</v>
      </c>
      <c r="O956" t="n">
        <v>47041.84</v>
      </c>
      <c r="P956" t="n">
        <v>143.19</v>
      </c>
      <c r="Q956" t="n">
        <v>198.06</v>
      </c>
      <c r="R956" t="n">
        <v>29.15</v>
      </c>
      <c r="S956" t="n">
        <v>21.27</v>
      </c>
      <c r="T956" t="n">
        <v>1242.17</v>
      </c>
      <c r="U956" t="n">
        <v>0.73</v>
      </c>
      <c r="V956" t="n">
        <v>0.77</v>
      </c>
      <c r="W956" t="n">
        <v>0.11</v>
      </c>
      <c r="X956" t="n">
        <v>0.06</v>
      </c>
      <c r="Y956" t="n">
        <v>1</v>
      </c>
      <c r="Z956" t="n">
        <v>10</v>
      </c>
    </row>
    <row r="957">
      <c r="A957" t="n">
        <v>138</v>
      </c>
      <c r="B957" t="n">
        <v>150</v>
      </c>
      <c r="C957" t="inlineStr">
        <is>
          <t xml:space="preserve">CONCLUIDO	</t>
        </is>
      </c>
      <c r="D957" t="n">
        <v>8.980700000000001</v>
      </c>
      <c r="E957" t="n">
        <v>11.14</v>
      </c>
      <c r="F957" t="n">
        <v>7.92</v>
      </c>
      <c r="G957" t="n">
        <v>118.73</v>
      </c>
      <c r="H957" t="n">
        <v>1.67</v>
      </c>
      <c r="I957" t="n">
        <v>4</v>
      </c>
      <c r="J957" t="n">
        <v>380.24</v>
      </c>
      <c r="K957" t="n">
        <v>61.82</v>
      </c>
      <c r="L957" t="n">
        <v>35.5</v>
      </c>
      <c r="M957" t="n">
        <v>2</v>
      </c>
      <c r="N957" t="n">
        <v>132.92</v>
      </c>
      <c r="O957" t="n">
        <v>47131.15</v>
      </c>
      <c r="P957" t="n">
        <v>143.41</v>
      </c>
      <c r="Q957" t="n">
        <v>198.05</v>
      </c>
      <c r="R957" t="n">
        <v>29.22</v>
      </c>
      <c r="S957" t="n">
        <v>21.27</v>
      </c>
      <c r="T957" t="n">
        <v>1278.47</v>
      </c>
      <c r="U957" t="n">
        <v>0.73</v>
      </c>
      <c r="V957" t="n">
        <v>0.77</v>
      </c>
      <c r="W957" t="n">
        <v>0.11</v>
      </c>
      <c r="X957" t="n">
        <v>0.06</v>
      </c>
      <c r="Y957" t="n">
        <v>1</v>
      </c>
      <c r="Z957" t="n">
        <v>10</v>
      </c>
    </row>
    <row r="958">
      <c r="A958" t="n">
        <v>139</v>
      </c>
      <c r="B958" t="n">
        <v>150</v>
      </c>
      <c r="C958" t="inlineStr">
        <is>
          <t xml:space="preserve">CONCLUIDO	</t>
        </is>
      </c>
      <c r="D958" t="n">
        <v>8.986700000000001</v>
      </c>
      <c r="E958" t="n">
        <v>11.13</v>
      </c>
      <c r="F958" t="n">
        <v>7.91</v>
      </c>
      <c r="G958" t="n">
        <v>118.62</v>
      </c>
      <c r="H958" t="n">
        <v>1.67</v>
      </c>
      <c r="I958" t="n">
        <v>4</v>
      </c>
      <c r="J958" t="n">
        <v>380.97</v>
      </c>
      <c r="K958" t="n">
        <v>61.82</v>
      </c>
      <c r="L958" t="n">
        <v>35.75</v>
      </c>
      <c r="M958" t="n">
        <v>2</v>
      </c>
      <c r="N958" t="n">
        <v>133.4</v>
      </c>
      <c r="O958" t="n">
        <v>47220.77</v>
      </c>
      <c r="P958" t="n">
        <v>143.39</v>
      </c>
      <c r="Q958" t="n">
        <v>198.05</v>
      </c>
      <c r="R958" t="n">
        <v>28.9</v>
      </c>
      <c r="S958" t="n">
        <v>21.27</v>
      </c>
      <c r="T958" t="n">
        <v>1116.64</v>
      </c>
      <c r="U958" t="n">
        <v>0.74</v>
      </c>
      <c r="V958" t="n">
        <v>0.77</v>
      </c>
      <c r="W958" t="n">
        <v>0.12</v>
      </c>
      <c r="X958" t="n">
        <v>0.06</v>
      </c>
      <c r="Y958" t="n">
        <v>1</v>
      </c>
      <c r="Z958" t="n">
        <v>10</v>
      </c>
    </row>
    <row r="959">
      <c r="A959" t="n">
        <v>140</v>
      </c>
      <c r="B959" t="n">
        <v>150</v>
      </c>
      <c r="C959" t="inlineStr">
        <is>
          <t xml:space="preserve">CONCLUIDO	</t>
        </is>
      </c>
      <c r="D959" t="n">
        <v>8.991199999999999</v>
      </c>
      <c r="E959" t="n">
        <v>11.12</v>
      </c>
      <c r="F959" t="n">
        <v>7.9</v>
      </c>
      <c r="G959" t="n">
        <v>118.54</v>
      </c>
      <c r="H959" t="n">
        <v>1.68</v>
      </c>
      <c r="I959" t="n">
        <v>4</v>
      </c>
      <c r="J959" t="n">
        <v>381.7</v>
      </c>
      <c r="K959" t="n">
        <v>61.82</v>
      </c>
      <c r="L959" t="n">
        <v>36</v>
      </c>
      <c r="M959" t="n">
        <v>2</v>
      </c>
      <c r="N959" t="n">
        <v>133.88</v>
      </c>
      <c r="O959" t="n">
        <v>47310.69</v>
      </c>
      <c r="P959" t="n">
        <v>143.43</v>
      </c>
      <c r="Q959" t="n">
        <v>198.05</v>
      </c>
      <c r="R959" t="n">
        <v>28.69</v>
      </c>
      <c r="S959" t="n">
        <v>21.27</v>
      </c>
      <c r="T959" t="n">
        <v>1011.5</v>
      </c>
      <c r="U959" t="n">
        <v>0.74</v>
      </c>
      <c r="V959" t="n">
        <v>0.77</v>
      </c>
      <c r="W959" t="n">
        <v>0.12</v>
      </c>
      <c r="X959" t="n">
        <v>0.05</v>
      </c>
      <c r="Y959" t="n">
        <v>1</v>
      </c>
      <c r="Z959" t="n">
        <v>10</v>
      </c>
    </row>
    <row r="960">
      <c r="A960" t="n">
        <v>141</v>
      </c>
      <c r="B960" t="n">
        <v>150</v>
      </c>
      <c r="C960" t="inlineStr">
        <is>
          <t xml:space="preserve">CONCLUIDO	</t>
        </is>
      </c>
      <c r="D960" t="n">
        <v>8.9939</v>
      </c>
      <c r="E960" t="n">
        <v>11.12</v>
      </c>
      <c r="F960" t="n">
        <v>7.9</v>
      </c>
      <c r="G960" t="n">
        <v>118.49</v>
      </c>
      <c r="H960" t="n">
        <v>1.69</v>
      </c>
      <c r="I960" t="n">
        <v>4</v>
      </c>
      <c r="J960" t="n">
        <v>382.43</v>
      </c>
      <c r="K960" t="n">
        <v>61.82</v>
      </c>
      <c r="L960" t="n">
        <v>36.25</v>
      </c>
      <c r="M960" t="n">
        <v>2</v>
      </c>
      <c r="N960" t="n">
        <v>134.36</v>
      </c>
      <c r="O960" t="n">
        <v>47400.92</v>
      </c>
      <c r="P960" t="n">
        <v>143.41</v>
      </c>
      <c r="Q960" t="n">
        <v>198.05</v>
      </c>
      <c r="R960" t="n">
        <v>28.68</v>
      </c>
      <c r="S960" t="n">
        <v>21.27</v>
      </c>
      <c r="T960" t="n">
        <v>1006.42</v>
      </c>
      <c r="U960" t="n">
        <v>0.74</v>
      </c>
      <c r="V960" t="n">
        <v>0.77</v>
      </c>
      <c r="W960" t="n">
        <v>0.11</v>
      </c>
      <c r="X960" t="n">
        <v>0.05</v>
      </c>
      <c r="Y960" t="n">
        <v>1</v>
      </c>
      <c r="Z960" t="n">
        <v>10</v>
      </c>
    </row>
    <row r="961">
      <c r="A961" t="n">
        <v>142</v>
      </c>
      <c r="B961" t="n">
        <v>150</v>
      </c>
      <c r="C961" t="inlineStr">
        <is>
          <t xml:space="preserve">CONCLUIDO	</t>
        </is>
      </c>
      <c r="D961" t="n">
        <v>8.9915</v>
      </c>
      <c r="E961" t="n">
        <v>11.12</v>
      </c>
      <c r="F961" t="n">
        <v>7.9</v>
      </c>
      <c r="G961" t="n">
        <v>118.53</v>
      </c>
      <c r="H961" t="n">
        <v>1.7</v>
      </c>
      <c r="I961" t="n">
        <v>4</v>
      </c>
      <c r="J961" t="n">
        <v>383.17</v>
      </c>
      <c r="K961" t="n">
        <v>61.82</v>
      </c>
      <c r="L961" t="n">
        <v>36.5</v>
      </c>
      <c r="M961" t="n">
        <v>2</v>
      </c>
      <c r="N961" t="n">
        <v>134.84</v>
      </c>
      <c r="O961" t="n">
        <v>47491.48</v>
      </c>
      <c r="P961" t="n">
        <v>143.62</v>
      </c>
      <c r="Q961" t="n">
        <v>198.05</v>
      </c>
      <c r="R961" t="n">
        <v>28.79</v>
      </c>
      <c r="S961" t="n">
        <v>21.27</v>
      </c>
      <c r="T961" t="n">
        <v>1064.98</v>
      </c>
      <c r="U961" t="n">
        <v>0.74</v>
      </c>
      <c r="V961" t="n">
        <v>0.77</v>
      </c>
      <c r="W961" t="n">
        <v>0.11</v>
      </c>
      <c r="X961" t="n">
        <v>0.05</v>
      </c>
      <c r="Y961" t="n">
        <v>1</v>
      </c>
      <c r="Z961" t="n">
        <v>10</v>
      </c>
    </row>
    <row r="962">
      <c r="A962" t="n">
        <v>143</v>
      </c>
      <c r="B962" t="n">
        <v>150</v>
      </c>
      <c r="C962" t="inlineStr">
        <is>
          <t xml:space="preserve">CONCLUIDO	</t>
        </is>
      </c>
      <c r="D962" t="n">
        <v>8.985799999999999</v>
      </c>
      <c r="E962" t="n">
        <v>11.13</v>
      </c>
      <c r="F962" t="n">
        <v>7.91</v>
      </c>
      <c r="G962" t="n">
        <v>118.64</v>
      </c>
      <c r="H962" t="n">
        <v>1.71</v>
      </c>
      <c r="I962" t="n">
        <v>4</v>
      </c>
      <c r="J962" t="n">
        <v>383.9</v>
      </c>
      <c r="K962" t="n">
        <v>61.82</v>
      </c>
      <c r="L962" t="n">
        <v>36.75</v>
      </c>
      <c r="M962" t="n">
        <v>2</v>
      </c>
      <c r="N962" t="n">
        <v>135.33</v>
      </c>
      <c r="O962" t="n">
        <v>47582.35</v>
      </c>
      <c r="P962" t="n">
        <v>143.81</v>
      </c>
      <c r="Q962" t="n">
        <v>198.05</v>
      </c>
      <c r="R962" t="n">
        <v>29.02</v>
      </c>
      <c r="S962" t="n">
        <v>21.27</v>
      </c>
      <c r="T962" t="n">
        <v>1175.64</v>
      </c>
      <c r="U962" t="n">
        <v>0.73</v>
      </c>
      <c r="V962" t="n">
        <v>0.77</v>
      </c>
      <c r="W962" t="n">
        <v>0.11</v>
      </c>
      <c r="X962" t="n">
        <v>0.06</v>
      </c>
      <c r="Y962" t="n">
        <v>1</v>
      </c>
      <c r="Z962" t="n">
        <v>10</v>
      </c>
    </row>
    <row r="963">
      <c r="A963" t="n">
        <v>144</v>
      </c>
      <c r="B963" t="n">
        <v>150</v>
      </c>
      <c r="C963" t="inlineStr">
        <is>
          <t xml:space="preserve">CONCLUIDO	</t>
        </is>
      </c>
      <c r="D963" t="n">
        <v>8.980499999999999</v>
      </c>
      <c r="E963" t="n">
        <v>11.14</v>
      </c>
      <c r="F963" t="n">
        <v>7.92</v>
      </c>
      <c r="G963" t="n">
        <v>118.74</v>
      </c>
      <c r="H963" t="n">
        <v>1.72</v>
      </c>
      <c r="I963" t="n">
        <v>4</v>
      </c>
      <c r="J963" t="n">
        <v>384.64</v>
      </c>
      <c r="K963" t="n">
        <v>61.82</v>
      </c>
      <c r="L963" t="n">
        <v>37</v>
      </c>
      <c r="M963" t="n">
        <v>2</v>
      </c>
      <c r="N963" t="n">
        <v>135.82</v>
      </c>
      <c r="O963" t="n">
        <v>47673.67</v>
      </c>
      <c r="P963" t="n">
        <v>144.07</v>
      </c>
      <c r="Q963" t="n">
        <v>198.05</v>
      </c>
      <c r="R963" t="n">
        <v>29.28</v>
      </c>
      <c r="S963" t="n">
        <v>21.27</v>
      </c>
      <c r="T963" t="n">
        <v>1308.94</v>
      </c>
      <c r="U963" t="n">
        <v>0.73</v>
      </c>
      <c r="V963" t="n">
        <v>0.77</v>
      </c>
      <c r="W963" t="n">
        <v>0.11</v>
      </c>
      <c r="X963" t="n">
        <v>0.06</v>
      </c>
      <c r="Y963" t="n">
        <v>1</v>
      </c>
      <c r="Z963" t="n">
        <v>10</v>
      </c>
    </row>
    <row r="964">
      <c r="A964" t="n">
        <v>145</v>
      </c>
      <c r="B964" t="n">
        <v>150</v>
      </c>
      <c r="C964" t="inlineStr">
        <is>
          <t xml:space="preserve">CONCLUIDO	</t>
        </is>
      </c>
      <c r="D964" t="n">
        <v>8.9802</v>
      </c>
      <c r="E964" t="n">
        <v>11.14</v>
      </c>
      <c r="F964" t="n">
        <v>7.92</v>
      </c>
      <c r="G964" t="n">
        <v>118.74</v>
      </c>
      <c r="H964" t="n">
        <v>1.72</v>
      </c>
      <c r="I964" t="n">
        <v>4</v>
      </c>
      <c r="J964" t="n">
        <v>385.38</v>
      </c>
      <c r="K964" t="n">
        <v>61.82</v>
      </c>
      <c r="L964" t="n">
        <v>37.25</v>
      </c>
      <c r="M964" t="n">
        <v>2</v>
      </c>
      <c r="N964" t="n">
        <v>136.31</v>
      </c>
      <c r="O964" t="n">
        <v>47765.19</v>
      </c>
      <c r="P964" t="n">
        <v>144.24</v>
      </c>
      <c r="Q964" t="n">
        <v>198.05</v>
      </c>
      <c r="R964" t="n">
        <v>29.22</v>
      </c>
      <c r="S964" t="n">
        <v>21.27</v>
      </c>
      <c r="T964" t="n">
        <v>1276.51</v>
      </c>
      <c r="U964" t="n">
        <v>0.73</v>
      </c>
      <c r="V964" t="n">
        <v>0.77</v>
      </c>
      <c r="W964" t="n">
        <v>0.12</v>
      </c>
      <c r="X964" t="n">
        <v>0.06</v>
      </c>
      <c r="Y964" t="n">
        <v>1</v>
      </c>
      <c r="Z964" t="n">
        <v>10</v>
      </c>
    </row>
    <row r="965">
      <c r="A965" t="n">
        <v>146</v>
      </c>
      <c r="B965" t="n">
        <v>150</v>
      </c>
      <c r="C965" t="inlineStr">
        <is>
          <t xml:space="preserve">CONCLUIDO	</t>
        </is>
      </c>
      <c r="D965" t="n">
        <v>8.981999999999999</v>
      </c>
      <c r="E965" t="n">
        <v>11.13</v>
      </c>
      <c r="F965" t="n">
        <v>7.91</v>
      </c>
      <c r="G965" t="n">
        <v>118.71</v>
      </c>
      <c r="H965" t="n">
        <v>1.73</v>
      </c>
      <c r="I965" t="n">
        <v>4</v>
      </c>
      <c r="J965" t="n">
        <v>386.13</v>
      </c>
      <c r="K965" t="n">
        <v>61.82</v>
      </c>
      <c r="L965" t="n">
        <v>37.5</v>
      </c>
      <c r="M965" t="n">
        <v>2</v>
      </c>
      <c r="N965" t="n">
        <v>136.81</v>
      </c>
      <c r="O965" t="n">
        <v>47857.05</v>
      </c>
      <c r="P965" t="n">
        <v>144.3</v>
      </c>
      <c r="Q965" t="n">
        <v>198.05</v>
      </c>
      <c r="R965" t="n">
        <v>29.16</v>
      </c>
      <c r="S965" t="n">
        <v>21.27</v>
      </c>
      <c r="T965" t="n">
        <v>1249.65</v>
      </c>
      <c r="U965" t="n">
        <v>0.73</v>
      </c>
      <c r="V965" t="n">
        <v>0.77</v>
      </c>
      <c r="W965" t="n">
        <v>0.11</v>
      </c>
      <c r="X965" t="n">
        <v>0.06</v>
      </c>
      <c r="Y965" t="n">
        <v>1</v>
      </c>
      <c r="Z965" t="n">
        <v>10</v>
      </c>
    </row>
    <row r="966">
      <c r="A966" t="n">
        <v>147</v>
      </c>
      <c r="B966" t="n">
        <v>150</v>
      </c>
      <c r="C966" t="inlineStr">
        <is>
          <t xml:space="preserve">CONCLUIDO	</t>
        </is>
      </c>
      <c r="D966" t="n">
        <v>8.9816</v>
      </c>
      <c r="E966" t="n">
        <v>11.13</v>
      </c>
      <c r="F966" t="n">
        <v>7.91</v>
      </c>
      <c r="G966" t="n">
        <v>118.72</v>
      </c>
      <c r="H966" t="n">
        <v>1.74</v>
      </c>
      <c r="I966" t="n">
        <v>4</v>
      </c>
      <c r="J966" t="n">
        <v>386.88</v>
      </c>
      <c r="K966" t="n">
        <v>61.82</v>
      </c>
      <c r="L966" t="n">
        <v>37.75</v>
      </c>
      <c r="M966" t="n">
        <v>2</v>
      </c>
      <c r="N966" t="n">
        <v>137.31</v>
      </c>
      <c r="O966" t="n">
        <v>47949.23</v>
      </c>
      <c r="P966" t="n">
        <v>144.41</v>
      </c>
      <c r="Q966" t="n">
        <v>198.05</v>
      </c>
      <c r="R966" t="n">
        <v>29.21</v>
      </c>
      <c r="S966" t="n">
        <v>21.27</v>
      </c>
      <c r="T966" t="n">
        <v>1270.51</v>
      </c>
      <c r="U966" t="n">
        <v>0.73</v>
      </c>
      <c r="V966" t="n">
        <v>0.77</v>
      </c>
      <c r="W966" t="n">
        <v>0.11</v>
      </c>
      <c r="X966" t="n">
        <v>0.06</v>
      </c>
      <c r="Y966" t="n">
        <v>1</v>
      </c>
      <c r="Z966" t="n">
        <v>10</v>
      </c>
    </row>
    <row r="967">
      <c r="A967" t="n">
        <v>148</v>
      </c>
      <c r="B967" t="n">
        <v>150</v>
      </c>
      <c r="C967" t="inlineStr">
        <is>
          <t xml:space="preserve">CONCLUIDO	</t>
        </is>
      </c>
      <c r="D967" t="n">
        <v>8.981400000000001</v>
      </c>
      <c r="E967" t="n">
        <v>11.13</v>
      </c>
      <c r="F967" t="n">
        <v>7.91</v>
      </c>
      <c r="G967" t="n">
        <v>118.72</v>
      </c>
      <c r="H967" t="n">
        <v>1.75</v>
      </c>
      <c r="I967" t="n">
        <v>4</v>
      </c>
      <c r="J967" t="n">
        <v>387.63</v>
      </c>
      <c r="K967" t="n">
        <v>61.82</v>
      </c>
      <c r="L967" t="n">
        <v>38</v>
      </c>
      <c r="M967" t="n">
        <v>2</v>
      </c>
      <c r="N967" t="n">
        <v>137.81</v>
      </c>
      <c r="O967" t="n">
        <v>48041.76</v>
      </c>
      <c r="P967" t="n">
        <v>144.47</v>
      </c>
      <c r="Q967" t="n">
        <v>198.05</v>
      </c>
      <c r="R967" t="n">
        <v>29.22</v>
      </c>
      <c r="S967" t="n">
        <v>21.27</v>
      </c>
      <c r="T967" t="n">
        <v>1279.24</v>
      </c>
      <c r="U967" t="n">
        <v>0.73</v>
      </c>
      <c r="V967" t="n">
        <v>0.77</v>
      </c>
      <c r="W967" t="n">
        <v>0.11</v>
      </c>
      <c r="X967" t="n">
        <v>0.06</v>
      </c>
      <c r="Y967" t="n">
        <v>1</v>
      </c>
      <c r="Z967" t="n">
        <v>10</v>
      </c>
    </row>
    <row r="968">
      <c r="A968" t="n">
        <v>149</v>
      </c>
      <c r="B968" t="n">
        <v>150</v>
      </c>
      <c r="C968" t="inlineStr">
        <is>
          <t xml:space="preserve">CONCLUIDO	</t>
        </is>
      </c>
      <c r="D968" t="n">
        <v>8.9811</v>
      </c>
      <c r="E968" t="n">
        <v>11.13</v>
      </c>
      <c r="F968" t="n">
        <v>7.92</v>
      </c>
      <c r="G968" t="n">
        <v>118.72</v>
      </c>
      <c r="H968" t="n">
        <v>1.76</v>
      </c>
      <c r="I968" t="n">
        <v>4</v>
      </c>
      <c r="J968" t="n">
        <v>388.38</v>
      </c>
      <c r="K968" t="n">
        <v>61.82</v>
      </c>
      <c r="L968" t="n">
        <v>38.25</v>
      </c>
      <c r="M968" t="n">
        <v>2</v>
      </c>
      <c r="N968" t="n">
        <v>138.31</v>
      </c>
      <c r="O968" t="n">
        <v>48134.63</v>
      </c>
      <c r="P968" t="n">
        <v>144.56</v>
      </c>
      <c r="Q968" t="n">
        <v>198.05</v>
      </c>
      <c r="R968" t="n">
        <v>29.22</v>
      </c>
      <c r="S968" t="n">
        <v>21.27</v>
      </c>
      <c r="T968" t="n">
        <v>1276.23</v>
      </c>
      <c r="U968" t="n">
        <v>0.73</v>
      </c>
      <c r="V968" t="n">
        <v>0.77</v>
      </c>
      <c r="W968" t="n">
        <v>0.11</v>
      </c>
      <c r="X968" t="n">
        <v>0.06</v>
      </c>
      <c r="Y968" t="n">
        <v>1</v>
      </c>
      <c r="Z968" t="n">
        <v>10</v>
      </c>
    </row>
    <row r="969">
      <c r="A969" t="n">
        <v>150</v>
      </c>
      <c r="B969" t="n">
        <v>150</v>
      </c>
      <c r="C969" t="inlineStr">
        <is>
          <t xml:space="preserve">CONCLUIDO	</t>
        </is>
      </c>
      <c r="D969" t="n">
        <v>8.979100000000001</v>
      </c>
      <c r="E969" t="n">
        <v>11.14</v>
      </c>
      <c r="F969" t="n">
        <v>7.92</v>
      </c>
      <c r="G969" t="n">
        <v>118.76</v>
      </c>
      <c r="H969" t="n">
        <v>1.76</v>
      </c>
      <c r="I969" t="n">
        <v>4</v>
      </c>
      <c r="J969" t="n">
        <v>389.14</v>
      </c>
      <c r="K969" t="n">
        <v>61.82</v>
      </c>
      <c r="L969" t="n">
        <v>38.5</v>
      </c>
      <c r="M969" t="n">
        <v>2</v>
      </c>
      <c r="N969" t="n">
        <v>138.81</v>
      </c>
      <c r="O969" t="n">
        <v>48227.84</v>
      </c>
      <c r="P969" t="n">
        <v>144.73</v>
      </c>
      <c r="Q969" t="n">
        <v>198.05</v>
      </c>
      <c r="R969" t="n">
        <v>29.28</v>
      </c>
      <c r="S969" t="n">
        <v>21.27</v>
      </c>
      <c r="T969" t="n">
        <v>1307.8</v>
      </c>
      <c r="U969" t="n">
        <v>0.73</v>
      </c>
      <c r="V969" t="n">
        <v>0.77</v>
      </c>
      <c r="W969" t="n">
        <v>0.11</v>
      </c>
      <c r="X969" t="n">
        <v>0.06</v>
      </c>
      <c r="Y969" t="n">
        <v>1</v>
      </c>
      <c r="Z969" t="n">
        <v>10</v>
      </c>
    </row>
    <row r="970">
      <c r="A970" t="n">
        <v>151</v>
      </c>
      <c r="B970" t="n">
        <v>150</v>
      </c>
      <c r="C970" t="inlineStr">
        <is>
          <t xml:space="preserve">CONCLUIDO	</t>
        </is>
      </c>
      <c r="D970" t="n">
        <v>8.9834</v>
      </c>
      <c r="E970" t="n">
        <v>11.13</v>
      </c>
      <c r="F970" t="n">
        <v>7.91</v>
      </c>
      <c r="G970" t="n">
        <v>118.68</v>
      </c>
      <c r="H970" t="n">
        <v>1.77</v>
      </c>
      <c r="I970" t="n">
        <v>4</v>
      </c>
      <c r="J970" t="n">
        <v>389.89</v>
      </c>
      <c r="K970" t="n">
        <v>61.82</v>
      </c>
      <c r="L970" t="n">
        <v>38.75</v>
      </c>
      <c r="M970" t="n">
        <v>2</v>
      </c>
      <c r="N970" t="n">
        <v>139.32</v>
      </c>
      <c r="O970" t="n">
        <v>48321.4</v>
      </c>
      <c r="P970" t="n">
        <v>144.65</v>
      </c>
      <c r="Q970" t="n">
        <v>198.05</v>
      </c>
      <c r="R970" t="n">
        <v>29.06</v>
      </c>
      <c r="S970" t="n">
        <v>21.27</v>
      </c>
      <c r="T970" t="n">
        <v>1200.19</v>
      </c>
      <c r="U970" t="n">
        <v>0.73</v>
      </c>
      <c r="V970" t="n">
        <v>0.77</v>
      </c>
      <c r="W970" t="n">
        <v>0.12</v>
      </c>
      <c r="X970" t="n">
        <v>0.06</v>
      </c>
      <c r="Y970" t="n">
        <v>1</v>
      </c>
      <c r="Z970" t="n">
        <v>10</v>
      </c>
    </row>
    <row r="971">
      <c r="A971" t="n">
        <v>152</v>
      </c>
      <c r="B971" t="n">
        <v>150</v>
      </c>
      <c r="C971" t="inlineStr">
        <is>
          <t xml:space="preserve">CONCLUIDO	</t>
        </is>
      </c>
      <c r="D971" t="n">
        <v>8.9892</v>
      </c>
      <c r="E971" t="n">
        <v>11.12</v>
      </c>
      <c r="F971" t="n">
        <v>7.91</v>
      </c>
      <c r="G971" t="n">
        <v>118.58</v>
      </c>
      <c r="H971" t="n">
        <v>1.78</v>
      </c>
      <c r="I971" t="n">
        <v>4</v>
      </c>
      <c r="J971" t="n">
        <v>390.66</v>
      </c>
      <c r="K971" t="n">
        <v>61.82</v>
      </c>
      <c r="L971" t="n">
        <v>39</v>
      </c>
      <c r="M971" t="n">
        <v>2</v>
      </c>
      <c r="N971" t="n">
        <v>139.83</v>
      </c>
      <c r="O971" t="n">
        <v>48415.31</v>
      </c>
      <c r="P971" t="n">
        <v>144.65</v>
      </c>
      <c r="Q971" t="n">
        <v>198.05</v>
      </c>
      <c r="R971" t="n">
        <v>28.82</v>
      </c>
      <c r="S971" t="n">
        <v>21.27</v>
      </c>
      <c r="T971" t="n">
        <v>1076.39</v>
      </c>
      <c r="U971" t="n">
        <v>0.74</v>
      </c>
      <c r="V971" t="n">
        <v>0.77</v>
      </c>
      <c r="W971" t="n">
        <v>0.12</v>
      </c>
      <c r="X971" t="n">
        <v>0.05</v>
      </c>
      <c r="Y971" t="n">
        <v>1</v>
      </c>
      <c r="Z971" t="n">
        <v>10</v>
      </c>
    </row>
    <row r="972">
      <c r="A972" t="n">
        <v>153</v>
      </c>
      <c r="B972" t="n">
        <v>150</v>
      </c>
      <c r="C972" t="inlineStr">
        <is>
          <t xml:space="preserve">CONCLUIDO	</t>
        </is>
      </c>
      <c r="D972" t="n">
        <v>8.991</v>
      </c>
      <c r="E972" t="n">
        <v>11.12</v>
      </c>
      <c r="F972" t="n">
        <v>7.9</v>
      </c>
      <c r="G972" t="n">
        <v>118.54</v>
      </c>
      <c r="H972" t="n">
        <v>1.79</v>
      </c>
      <c r="I972" t="n">
        <v>4</v>
      </c>
      <c r="J972" t="n">
        <v>391.42</v>
      </c>
      <c r="K972" t="n">
        <v>61.82</v>
      </c>
      <c r="L972" t="n">
        <v>39.25</v>
      </c>
      <c r="M972" t="n">
        <v>2</v>
      </c>
      <c r="N972" t="n">
        <v>140.35</v>
      </c>
      <c r="O972" t="n">
        <v>48509.7</v>
      </c>
      <c r="P972" t="n">
        <v>144.74</v>
      </c>
      <c r="Q972" t="n">
        <v>198.05</v>
      </c>
      <c r="R972" t="n">
        <v>28.72</v>
      </c>
      <c r="S972" t="n">
        <v>21.27</v>
      </c>
      <c r="T972" t="n">
        <v>1027.88</v>
      </c>
      <c r="U972" t="n">
        <v>0.74</v>
      </c>
      <c r="V972" t="n">
        <v>0.77</v>
      </c>
      <c r="W972" t="n">
        <v>0.12</v>
      </c>
      <c r="X972" t="n">
        <v>0.05</v>
      </c>
      <c r="Y972" t="n">
        <v>1</v>
      </c>
      <c r="Z972" t="n">
        <v>10</v>
      </c>
    </row>
    <row r="973">
      <c r="A973" t="n">
        <v>154</v>
      </c>
      <c r="B973" t="n">
        <v>150</v>
      </c>
      <c r="C973" t="inlineStr">
        <is>
          <t xml:space="preserve">CONCLUIDO	</t>
        </is>
      </c>
      <c r="D973" t="n">
        <v>8.9917</v>
      </c>
      <c r="E973" t="n">
        <v>11.12</v>
      </c>
      <c r="F973" t="n">
        <v>7.9</v>
      </c>
      <c r="G973" t="n">
        <v>118.53</v>
      </c>
      <c r="H973" t="n">
        <v>1.8</v>
      </c>
      <c r="I973" t="n">
        <v>4</v>
      </c>
      <c r="J973" t="n">
        <v>392.19</v>
      </c>
      <c r="K973" t="n">
        <v>61.82</v>
      </c>
      <c r="L973" t="n">
        <v>39.5</v>
      </c>
      <c r="M973" t="n">
        <v>2</v>
      </c>
      <c r="N973" t="n">
        <v>140.87</v>
      </c>
      <c r="O973" t="n">
        <v>48604.33</v>
      </c>
      <c r="P973" t="n">
        <v>144.83</v>
      </c>
      <c r="Q973" t="n">
        <v>198.05</v>
      </c>
      <c r="R973" t="n">
        <v>28.79</v>
      </c>
      <c r="S973" t="n">
        <v>21.27</v>
      </c>
      <c r="T973" t="n">
        <v>1061.06</v>
      </c>
      <c r="U973" t="n">
        <v>0.74</v>
      </c>
      <c r="V973" t="n">
        <v>0.77</v>
      </c>
      <c r="W973" t="n">
        <v>0.11</v>
      </c>
      <c r="X973" t="n">
        <v>0.05</v>
      </c>
      <c r="Y973" t="n">
        <v>1</v>
      </c>
      <c r="Z973" t="n">
        <v>10</v>
      </c>
    </row>
    <row r="974">
      <c r="A974" t="n">
        <v>155</v>
      </c>
      <c r="B974" t="n">
        <v>150</v>
      </c>
      <c r="C974" t="inlineStr">
        <is>
          <t xml:space="preserve">CONCLUIDO	</t>
        </is>
      </c>
      <c r="D974" t="n">
        <v>8.988300000000001</v>
      </c>
      <c r="E974" t="n">
        <v>11.13</v>
      </c>
      <c r="F974" t="n">
        <v>7.91</v>
      </c>
      <c r="G974" t="n">
        <v>118.59</v>
      </c>
      <c r="H974" t="n">
        <v>1.8</v>
      </c>
      <c r="I974" t="n">
        <v>4</v>
      </c>
      <c r="J974" t="n">
        <v>392.96</v>
      </c>
      <c r="K974" t="n">
        <v>61.82</v>
      </c>
      <c r="L974" t="n">
        <v>39.75</v>
      </c>
      <c r="M974" t="n">
        <v>2</v>
      </c>
      <c r="N974" t="n">
        <v>141.39</v>
      </c>
      <c r="O974" t="n">
        <v>48699.33</v>
      </c>
      <c r="P974" t="n">
        <v>145.01</v>
      </c>
      <c r="Q974" t="n">
        <v>198.05</v>
      </c>
      <c r="R974" t="n">
        <v>28.94</v>
      </c>
      <c r="S974" t="n">
        <v>21.27</v>
      </c>
      <c r="T974" t="n">
        <v>1135.83</v>
      </c>
      <c r="U974" t="n">
        <v>0.74</v>
      </c>
      <c r="V974" t="n">
        <v>0.77</v>
      </c>
      <c r="W974" t="n">
        <v>0.11</v>
      </c>
      <c r="X974" t="n">
        <v>0.05</v>
      </c>
      <c r="Y974" t="n">
        <v>1</v>
      </c>
      <c r="Z974" t="n">
        <v>10</v>
      </c>
    </row>
    <row r="975">
      <c r="A975" t="n">
        <v>156</v>
      </c>
      <c r="B975" t="n">
        <v>150</v>
      </c>
      <c r="C975" t="inlineStr">
        <is>
          <t xml:space="preserve">CONCLUIDO	</t>
        </is>
      </c>
      <c r="D975" t="n">
        <v>8.982900000000001</v>
      </c>
      <c r="E975" t="n">
        <v>11.13</v>
      </c>
      <c r="F975" t="n">
        <v>7.91</v>
      </c>
      <c r="G975" t="n">
        <v>118.69</v>
      </c>
      <c r="H975" t="n">
        <v>1.81</v>
      </c>
      <c r="I975" t="n">
        <v>4</v>
      </c>
      <c r="J975" t="n">
        <v>393.73</v>
      </c>
      <c r="K975" t="n">
        <v>61.82</v>
      </c>
      <c r="L975" t="n">
        <v>40</v>
      </c>
      <c r="M975" t="n">
        <v>2</v>
      </c>
      <c r="N975" t="n">
        <v>141.91</v>
      </c>
      <c r="O975" t="n">
        <v>48794.7</v>
      </c>
      <c r="P975" t="n">
        <v>145.29</v>
      </c>
      <c r="Q975" t="n">
        <v>198.05</v>
      </c>
      <c r="R975" t="n">
        <v>29.15</v>
      </c>
      <c r="S975" t="n">
        <v>21.27</v>
      </c>
      <c r="T975" t="n">
        <v>1243.46</v>
      </c>
      <c r="U975" t="n">
        <v>0.73</v>
      </c>
      <c r="V975" t="n">
        <v>0.77</v>
      </c>
      <c r="W975" t="n">
        <v>0.11</v>
      </c>
      <c r="X975" t="n">
        <v>0.06</v>
      </c>
      <c r="Y975" t="n">
        <v>1</v>
      </c>
      <c r="Z975" t="n">
        <v>10</v>
      </c>
    </row>
    <row r="976">
      <c r="A976" t="n">
        <v>0</v>
      </c>
      <c r="B976" t="n">
        <v>10</v>
      </c>
      <c r="C976" t="inlineStr">
        <is>
          <t xml:space="preserve">CONCLUIDO	</t>
        </is>
      </c>
      <c r="D976" t="n">
        <v>9.859999999999999</v>
      </c>
      <c r="E976" t="n">
        <v>10.14</v>
      </c>
      <c r="F976" t="n">
        <v>8.26</v>
      </c>
      <c r="G976" t="n">
        <v>23.6</v>
      </c>
      <c r="H976" t="n">
        <v>0.64</v>
      </c>
      <c r="I976" t="n">
        <v>21</v>
      </c>
      <c r="J976" t="n">
        <v>26.11</v>
      </c>
      <c r="K976" t="n">
        <v>12.1</v>
      </c>
      <c r="L976" t="n">
        <v>1</v>
      </c>
      <c r="M976" t="n">
        <v>1</v>
      </c>
      <c r="N976" t="n">
        <v>3.01</v>
      </c>
      <c r="O976" t="n">
        <v>3454.41</v>
      </c>
      <c r="P976" t="n">
        <v>23.84</v>
      </c>
      <c r="Q976" t="n">
        <v>198.08</v>
      </c>
      <c r="R976" t="n">
        <v>39.16</v>
      </c>
      <c r="S976" t="n">
        <v>21.27</v>
      </c>
      <c r="T976" t="n">
        <v>6161.89</v>
      </c>
      <c r="U976" t="n">
        <v>0.54</v>
      </c>
      <c r="V976" t="n">
        <v>0.74</v>
      </c>
      <c r="W976" t="n">
        <v>0.17</v>
      </c>
      <c r="X976" t="n">
        <v>0.41</v>
      </c>
      <c r="Y976" t="n">
        <v>1</v>
      </c>
      <c r="Z976" t="n">
        <v>10</v>
      </c>
    </row>
    <row r="977">
      <c r="A977" t="n">
        <v>1</v>
      </c>
      <c r="B977" t="n">
        <v>10</v>
      </c>
      <c r="C977" t="inlineStr">
        <is>
          <t xml:space="preserve">CONCLUIDO	</t>
        </is>
      </c>
      <c r="D977" t="n">
        <v>9.8598</v>
      </c>
      <c r="E977" t="n">
        <v>10.14</v>
      </c>
      <c r="F977" t="n">
        <v>8.26</v>
      </c>
      <c r="G977" t="n">
        <v>23.6</v>
      </c>
      <c r="H977" t="n">
        <v>0.79</v>
      </c>
      <c r="I977" t="n">
        <v>21</v>
      </c>
      <c r="J977" t="n">
        <v>26.38</v>
      </c>
      <c r="K977" t="n">
        <v>12.1</v>
      </c>
      <c r="L977" t="n">
        <v>1.25</v>
      </c>
      <c r="M977" t="n">
        <v>0</v>
      </c>
      <c r="N977" t="n">
        <v>3.04</v>
      </c>
      <c r="O977" t="n">
        <v>3487.87</v>
      </c>
      <c r="P977" t="n">
        <v>24.06</v>
      </c>
      <c r="Q977" t="n">
        <v>198.08</v>
      </c>
      <c r="R977" t="n">
        <v>39.13</v>
      </c>
      <c r="S977" t="n">
        <v>21.27</v>
      </c>
      <c r="T977" t="n">
        <v>6148.35</v>
      </c>
      <c r="U977" t="n">
        <v>0.54</v>
      </c>
      <c r="V977" t="n">
        <v>0.74</v>
      </c>
      <c r="W977" t="n">
        <v>0.17</v>
      </c>
      <c r="X977" t="n">
        <v>0.41</v>
      </c>
      <c r="Y977" t="n">
        <v>1</v>
      </c>
      <c r="Z977" t="n">
        <v>10</v>
      </c>
    </row>
    <row r="978">
      <c r="A978" t="n">
        <v>0</v>
      </c>
      <c r="B978" t="n">
        <v>45</v>
      </c>
      <c r="C978" t="inlineStr">
        <is>
          <t xml:space="preserve">CONCLUIDO	</t>
        </is>
      </c>
      <c r="D978" t="n">
        <v>8.207000000000001</v>
      </c>
      <c r="E978" t="n">
        <v>12.18</v>
      </c>
      <c r="F978" t="n">
        <v>9</v>
      </c>
      <c r="G978" t="n">
        <v>9.31</v>
      </c>
      <c r="H978" t="n">
        <v>0.18</v>
      </c>
      <c r="I978" t="n">
        <v>58</v>
      </c>
      <c r="J978" t="n">
        <v>98.70999999999999</v>
      </c>
      <c r="K978" t="n">
        <v>39.72</v>
      </c>
      <c r="L978" t="n">
        <v>1</v>
      </c>
      <c r="M978" t="n">
        <v>56</v>
      </c>
      <c r="N978" t="n">
        <v>12.99</v>
      </c>
      <c r="O978" t="n">
        <v>12407.75</v>
      </c>
      <c r="P978" t="n">
        <v>79.33</v>
      </c>
      <c r="Q978" t="n">
        <v>198.18</v>
      </c>
      <c r="R978" t="n">
        <v>63.21</v>
      </c>
      <c r="S978" t="n">
        <v>21.27</v>
      </c>
      <c r="T978" t="n">
        <v>18003.13</v>
      </c>
      <c r="U978" t="n">
        <v>0.34</v>
      </c>
      <c r="V978" t="n">
        <v>0.67</v>
      </c>
      <c r="W978" t="n">
        <v>0.2</v>
      </c>
      <c r="X978" t="n">
        <v>1.15</v>
      </c>
      <c r="Y978" t="n">
        <v>1</v>
      </c>
      <c r="Z978" t="n">
        <v>10</v>
      </c>
    </row>
    <row r="979">
      <c r="A979" t="n">
        <v>1</v>
      </c>
      <c r="B979" t="n">
        <v>45</v>
      </c>
      <c r="C979" t="inlineStr">
        <is>
          <t xml:space="preserve">CONCLUIDO	</t>
        </is>
      </c>
      <c r="D979" t="n">
        <v>8.5913</v>
      </c>
      <c r="E979" t="n">
        <v>11.64</v>
      </c>
      <c r="F979" t="n">
        <v>8.73</v>
      </c>
      <c r="G979" t="n">
        <v>11.64</v>
      </c>
      <c r="H979" t="n">
        <v>0.22</v>
      </c>
      <c r="I979" t="n">
        <v>45</v>
      </c>
      <c r="J979" t="n">
        <v>99.02</v>
      </c>
      <c r="K979" t="n">
        <v>39.72</v>
      </c>
      <c r="L979" t="n">
        <v>1.25</v>
      </c>
      <c r="M979" t="n">
        <v>43</v>
      </c>
      <c r="N979" t="n">
        <v>13.05</v>
      </c>
      <c r="O979" t="n">
        <v>12446.14</v>
      </c>
      <c r="P979" t="n">
        <v>76.5</v>
      </c>
      <c r="Q979" t="n">
        <v>198.09</v>
      </c>
      <c r="R979" t="n">
        <v>54.32</v>
      </c>
      <c r="S979" t="n">
        <v>21.27</v>
      </c>
      <c r="T979" t="n">
        <v>13624.03</v>
      </c>
      <c r="U979" t="n">
        <v>0.39</v>
      </c>
      <c r="V979" t="n">
        <v>0.7</v>
      </c>
      <c r="W979" t="n">
        <v>0.18</v>
      </c>
      <c r="X979" t="n">
        <v>0.87</v>
      </c>
      <c r="Y979" t="n">
        <v>1</v>
      </c>
      <c r="Z979" t="n">
        <v>10</v>
      </c>
    </row>
    <row r="980">
      <c r="A980" t="n">
        <v>2</v>
      </c>
      <c r="B980" t="n">
        <v>45</v>
      </c>
      <c r="C980" t="inlineStr">
        <is>
          <t xml:space="preserve">CONCLUIDO	</t>
        </is>
      </c>
      <c r="D980" t="n">
        <v>8.9612</v>
      </c>
      <c r="E980" t="n">
        <v>11.16</v>
      </c>
      <c r="F980" t="n">
        <v>8.43</v>
      </c>
      <c r="G980" t="n">
        <v>14.05</v>
      </c>
      <c r="H980" t="n">
        <v>0.27</v>
      </c>
      <c r="I980" t="n">
        <v>36</v>
      </c>
      <c r="J980" t="n">
        <v>99.33</v>
      </c>
      <c r="K980" t="n">
        <v>39.72</v>
      </c>
      <c r="L980" t="n">
        <v>1.5</v>
      </c>
      <c r="M980" t="n">
        <v>34</v>
      </c>
      <c r="N980" t="n">
        <v>13.11</v>
      </c>
      <c r="O980" t="n">
        <v>12484.55</v>
      </c>
      <c r="P980" t="n">
        <v>73.39</v>
      </c>
      <c r="Q980" t="n">
        <v>198.07</v>
      </c>
      <c r="R980" t="n">
        <v>44.67</v>
      </c>
      <c r="S980" t="n">
        <v>21.27</v>
      </c>
      <c r="T980" t="n">
        <v>8842.360000000001</v>
      </c>
      <c r="U980" t="n">
        <v>0.48</v>
      </c>
      <c r="V980" t="n">
        <v>0.72</v>
      </c>
      <c r="W980" t="n">
        <v>0.17</v>
      </c>
      <c r="X980" t="n">
        <v>0.58</v>
      </c>
      <c r="Y980" t="n">
        <v>1</v>
      </c>
      <c r="Z980" t="n">
        <v>10</v>
      </c>
    </row>
    <row r="981">
      <c r="A981" t="n">
        <v>3</v>
      </c>
      <c r="B981" t="n">
        <v>45</v>
      </c>
      <c r="C981" t="inlineStr">
        <is>
          <t xml:space="preserve">CONCLUIDO	</t>
        </is>
      </c>
      <c r="D981" t="n">
        <v>8.967000000000001</v>
      </c>
      <c r="E981" t="n">
        <v>11.15</v>
      </c>
      <c r="F981" t="n">
        <v>8.51</v>
      </c>
      <c r="G981" t="n">
        <v>15.95</v>
      </c>
      <c r="H981" t="n">
        <v>0.31</v>
      </c>
      <c r="I981" t="n">
        <v>32</v>
      </c>
      <c r="J981" t="n">
        <v>99.64</v>
      </c>
      <c r="K981" t="n">
        <v>39.72</v>
      </c>
      <c r="L981" t="n">
        <v>1.75</v>
      </c>
      <c r="M981" t="n">
        <v>30</v>
      </c>
      <c r="N981" t="n">
        <v>13.18</v>
      </c>
      <c r="O981" t="n">
        <v>12522.99</v>
      </c>
      <c r="P981" t="n">
        <v>73.81</v>
      </c>
      <c r="Q981" t="n">
        <v>198.05</v>
      </c>
      <c r="R981" t="n">
        <v>47.83</v>
      </c>
      <c r="S981" t="n">
        <v>21.27</v>
      </c>
      <c r="T981" t="n">
        <v>10440.67</v>
      </c>
      <c r="U981" t="n">
        <v>0.44</v>
      </c>
      <c r="V981" t="n">
        <v>0.71</v>
      </c>
      <c r="W981" t="n">
        <v>0.16</v>
      </c>
      <c r="X981" t="n">
        <v>0.65</v>
      </c>
      <c r="Y981" t="n">
        <v>1</v>
      </c>
      <c r="Z981" t="n">
        <v>10</v>
      </c>
    </row>
    <row r="982">
      <c r="A982" t="n">
        <v>4</v>
      </c>
      <c r="B982" t="n">
        <v>45</v>
      </c>
      <c r="C982" t="inlineStr">
        <is>
          <t xml:space="preserve">CONCLUIDO	</t>
        </is>
      </c>
      <c r="D982" t="n">
        <v>9.154</v>
      </c>
      <c r="E982" t="n">
        <v>10.92</v>
      </c>
      <c r="F982" t="n">
        <v>8.380000000000001</v>
      </c>
      <c r="G982" t="n">
        <v>18.62</v>
      </c>
      <c r="H982" t="n">
        <v>0.35</v>
      </c>
      <c r="I982" t="n">
        <v>27</v>
      </c>
      <c r="J982" t="n">
        <v>99.95</v>
      </c>
      <c r="K982" t="n">
        <v>39.72</v>
      </c>
      <c r="L982" t="n">
        <v>2</v>
      </c>
      <c r="M982" t="n">
        <v>25</v>
      </c>
      <c r="N982" t="n">
        <v>13.24</v>
      </c>
      <c r="O982" t="n">
        <v>12561.45</v>
      </c>
      <c r="P982" t="n">
        <v>72.34</v>
      </c>
      <c r="Q982" t="n">
        <v>198.1</v>
      </c>
      <c r="R982" t="n">
        <v>43.73</v>
      </c>
      <c r="S982" t="n">
        <v>21.27</v>
      </c>
      <c r="T982" t="n">
        <v>8417.25</v>
      </c>
      <c r="U982" t="n">
        <v>0.49</v>
      </c>
      <c r="V982" t="n">
        <v>0.72</v>
      </c>
      <c r="W982" t="n">
        <v>0.15</v>
      </c>
      <c r="X982" t="n">
        <v>0.53</v>
      </c>
      <c r="Y982" t="n">
        <v>1</v>
      </c>
      <c r="Z982" t="n">
        <v>10</v>
      </c>
    </row>
    <row r="983">
      <c r="A983" t="n">
        <v>5</v>
      </c>
      <c r="B983" t="n">
        <v>45</v>
      </c>
      <c r="C983" t="inlineStr">
        <is>
          <t xml:space="preserve">CONCLUIDO	</t>
        </is>
      </c>
      <c r="D983" t="n">
        <v>9.247400000000001</v>
      </c>
      <c r="E983" t="n">
        <v>10.81</v>
      </c>
      <c r="F983" t="n">
        <v>8.33</v>
      </c>
      <c r="G983" t="n">
        <v>20.83</v>
      </c>
      <c r="H983" t="n">
        <v>0.39</v>
      </c>
      <c r="I983" t="n">
        <v>24</v>
      </c>
      <c r="J983" t="n">
        <v>100.27</v>
      </c>
      <c r="K983" t="n">
        <v>39.72</v>
      </c>
      <c r="L983" t="n">
        <v>2.25</v>
      </c>
      <c r="M983" t="n">
        <v>22</v>
      </c>
      <c r="N983" t="n">
        <v>13.3</v>
      </c>
      <c r="O983" t="n">
        <v>12599.94</v>
      </c>
      <c r="P983" t="n">
        <v>71.56</v>
      </c>
      <c r="Q983" t="n">
        <v>198.05</v>
      </c>
      <c r="R983" t="n">
        <v>42.18</v>
      </c>
      <c r="S983" t="n">
        <v>21.27</v>
      </c>
      <c r="T983" t="n">
        <v>7660.12</v>
      </c>
      <c r="U983" t="n">
        <v>0.5</v>
      </c>
      <c r="V983" t="n">
        <v>0.73</v>
      </c>
      <c r="W983" t="n">
        <v>0.15</v>
      </c>
      <c r="X983" t="n">
        <v>0.48</v>
      </c>
      <c r="Y983" t="n">
        <v>1</v>
      </c>
      <c r="Z983" t="n">
        <v>10</v>
      </c>
    </row>
    <row r="984">
      <c r="A984" t="n">
        <v>6</v>
      </c>
      <c r="B984" t="n">
        <v>45</v>
      </c>
      <c r="C984" t="inlineStr">
        <is>
          <t xml:space="preserve">CONCLUIDO	</t>
        </is>
      </c>
      <c r="D984" t="n">
        <v>9.3286</v>
      </c>
      <c r="E984" t="n">
        <v>10.72</v>
      </c>
      <c r="F984" t="n">
        <v>8.279999999999999</v>
      </c>
      <c r="G984" t="n">
        <v>22.58</v>
      </c>
      <c r="H984" t="n">
        <v>0.44</v>
      </c>
      <c r="I984" t="n">
        <v>22</v>
      </c>
      <c r="J984" t="n">
        <v>100.58</v>
      </c>
      <c r="K984" t="n">
        <v>39.72</v>
      </c>
      <c r="L984" t="n">
        <v>2.5</v>
      </c>
      <c r="M984" t="n">
        <v>20</v>
      </c>
      <c r="N984" t="n">
        <v>13.36</v>
      </c>
      <c r="O984" t="n">
        <v>12638.45</v>
      </c>
      <c r="P984" t="n">
        <v>70.81999999999999</v>
      </c>
      <c r="Q984" t="n">
        <v>198.06</v>
      </c>
      <c r="R984" t="n">
        <v>40.57</v>
      </c>
      <c r="S984" t="n">
        <v>21.27</v>
      </c>
      <c r="T984" t="n">
        <v>6861.49</v>
      </c>
      <c r="U984" t="n">
        <v>0.52</v>
      </c>
      <c r="V984" t="n">
        <v>0.73</v>
      </c>
      <c r="W984" t="n">
        <v>0.14</v>
      </c>
      <c r="X984" t="n">
        <v>0.43</v>
      </c>
      <c r="Y984" t="n">
        <v>1</v>
      </c>
      <c r="Z984" t="n">
        <v>10</v>
      </c>
    </row>
    <row r="985">
      <c r="A985" t="n">
        <v>7</v>
      </c>
      <c r="B985" t="n">
        <v>45</v>
      </c>
      <c r="C985" t="inlineStr">
        <is>
          <t xml:space="preserve">CONCLUIDO	</t>
        </is>
      </c>
      <c r="D985" t="n">
        <v>9.4061</v>
      </c>
      <c r="E985" t="n">
        <v>10.63</v>
      </c>
      <c r="F985" t="n">
        <v>8.23</v>
      </c>
      <c r="G985" t="n">
        <v>24.7</v>
      </c>
      <c r="H985" t="n">
        <v>0.48</v>
      </c>
      <c r="I985" t="n">
        <v>20</v>
      </c>
      <c r="J985" t="n">
        <v>100.89</v>
      </c>
      <c r="K985" t="n">
        <v>39.72</v>
      </c>
      <c r="L985" t="n">
        <v>2.75</v>
      </c>
      <c r="M985" t="n">
        <v>18</v>
      </c>
      <c r="N985" t="n">
        <v>13.42</v>
      </c>
      <c r="O985" t="n">
        <v>12676.98</v>
      </c>
      <c r="P985" t="n">
        <v>69.83</v>
      </c>
      <c r="Q985" t="n">
        <v>198.08</v>
      </c>
      <c r="R985" t="n">
        <v>39.03</v>
      </c>
      <c r="S985" t="n">
        <v>21.27</v>
      </c>
      <c r="T985" t="n">
        <v>6102.08</v>
      </c>
      <c r="U985" t="n">
        <v>0.54</v>
      </c>
      <c r="V985" t="n">
        <v>0.74</v>
      </c>
      <c r="W985" t="n">
        <v>0.14</v>
      </c>
      <c r="X985" t="n">
        <v>0.38</v>
      </c>
      <c r="Y985" t="n">
        <v>1</v>
      </c>
      <c r="Z985" t="n">
        <v>10</v>
      </c>
    </row>
    <row r="986">
      <c r="A986" t="n">
        <v>8</v>
      </c>
      <c r="B986" t="n">
        <v>45</v>
      </c>
      <c r="C986" t="inlineStr">
        <is>
          <t xml:space="preserve">CONCLUIDO	</t>
        </is>
      </c>
      <c r="D986" t="n">
        <v>9.4377</v>
      </c>
      <c r="E986" t="n">
        <v>10.6</v>
      </c>
      <c r="F986" t="n">
        <v>8.24</v>
      </c>
      <c r="G986" t="n">
        <v>27.46</v>
      </c>
      <c r="H986" t="n">
        <v>0.52</v>
      </c>
      <c r="I986" t="n">
        <v>18</v>
      </c>
      <c r="J986" t="n">
        <v>101.2</v>
      </c>
      <c r="K986" t="n">
        <v>39.72</v>
      </c>
      <c r="L986" t="n">
        <v>3</v>
      </c>
      <c r="M986" t="n">
        <v>16</v>
      </c>
      <c r="N986" t="n">
        <v>13.49</v>
      </c>
      <c r="O986" t="n">
        <v>12715.54</v>
      </c>
      <c r="P986" t="n">
        <v>69.63</v>
      </c>
      <c r="Q986" t="n">
        <v>198.08</v>
      </c>
      <c r="R986" t="n">
        <v>39.76</v>
      </c>
      <c r="S986" t="n">
        <v>21.27</v>
      </c>
      <c r="T986" t="n">
        <v>6479.09</v>
      </c>
      <c r="U986" t="n">
        <v>0.53</v>
      </c>
      <c r="V986" t="n">
        <v>0.74</v>
      </c>
      <c r="W986" t="n">
        <v>0.13</v>
      </c>
      <c r="X986" t="n">
        <v>0.38</v>
      </c>
      <c r="Y986" t="n">
        <v>1</v>
      </c>
      <c r="Z986" t="n">
        <v>10</v>
      </c>
    </row>
    <row r="987">
      <c r="A987" t="n">
        <v>9</v>
      </c>
      <c r="B987" t="n">
        <v>45</v>
      </c>
      <c r="C987" t="inlineStr">
        <is>
          <t xml:space="preserve">CONCLUIDO	</t>
        </is>
      </c>
      <c r="D987" t="n">
        <v>9.5002</v>
      </c>
      <c r="E987" t="n">
        <v>10.53</v>
      </c>
      <c r="F987" t="n">
        <v>8.19</v>
      </c>
      <c r="G987" t="n">
        <v>28.9</v>
      </c>
      <c r="H987" t="n">
        <v>0.5600000000000001</v>
      </c>
      <c r="I987" t="n">
        <v>17</v>
      </c>
      <c r="J987" t="n">
        <v>101.52</v>
      </c>
      <c r="K987" t="n">
        <v>39.72</v>
      </c>
      <c r="L987" t="n">
        <v>3.25</v>
      </c>
      <c r="M987" t="n">
        <v>15</v>
      </c>
      <c r="N987" t="n">
        <v>13.55</v>
      </c>
      <c r="O987" t="n">
        <v>12754.13</v>
      </c>
      <c r="P987" t="n">
        <v>68.83</v>
      </c>
      <c r="Q987" t="n">
        <v>198.07</v>
      </c>
      <c r="R987" t="n">
        <v>37.77</v>
      </c>
      <c r="S987" t="n">
        <v>21.27</v>
      </c>
      <c r="T987" t="n">
        <v>5489.82</v>
      </c>
      <c r="U987" t="n">
        <v>0.5600000000000001</v>
      </c>
      <c r="V987" t="n">
        <v>0.74</v>
      </c>
      <c r="W987" t="n">
        <v>0.13</v>
      </c>
      <c r="X987" t="n">
        <v>0.34</v>
      </c>
      <c r="Y987" t="n">
        <v>1</v>
      </c>
      <c r="Z987" t="n">
        <v>10</v>
      </c>
    </row>
    <row r="988">
      <c r="A988" t="n">
        <v>10</v>
      </c>
      <c r="B988" t="n">
        <v>45</v>
      </c>
      <c r="C988" t="inlineStr">
        <is>
          <t xml:space="preserve">CONCLUIDO	</t>
        </is>
      </c>
      <c r="D988" t="n">
        <v>9.584899999999999</v>
      </c>
      <c r="E988" t="n">
        <v>10.43</v>
      </c>
      <c r="F988" t="n">
        <v>8.140000000000001</v>
      </c>
      <c r="G988" t="n">
        <v>32.55</v>
      </c>
      <c r="H988" t="n">
        <v>0.6</v>
      </c>
      <c r="I988" t="n">
        <v>15</v>
      </c>
      <c r="J988" t="n">
        <v>101.83</v>
      </c>
      <c r="K988" t="n">
        <v>39.72</v>
      </c>
      <c r="L988" t="n">
        <v>3.5</v>
      </c>
      <c r="M988" t="n">
        <v>13</v>
      </c>
      <c r="N988" t="n">
        <v>13.61</v>
      </c>
      <c r="O988" t="n">
        <v>12792.74</v>
      </c>
      <c r="P988" t="n">
        <v>67.95</v>
      </c>
      <c r="Q988" t="n">
        <v>198.05</v>
      </c>
      <c r="R988" t="n">
        <v>36.14</v>
      </c>
      <c r="S988" t="n">
        <v>21.27</v>
      </c>
      <c r="T988" t="n">
        <v>4684.33</v>
      </c>
      <c r="U988" t="n">
        <v>0.59</v>
      </c>
      <c r="V988" t="n">
        <v>0.75</v>
      </c>
      <c r="W988" t="n">
        <v>0.13</v>
      </c>
      <c r="X988" t="n">
        <v>0.28</v>
      </c>
      <c r="Y988" t="n">
        <v>1</v>
      </c>
      <c r="Z988" t="n">
        <v>10</v>
      </c>
    </row>
    <row r="989">
      <c r="A989" t="n">
        <v>11</v>
      </c>
      <c r="B989" t="n">
        <v>45</v>
      </c>
      <c r="C989" t="inlineStr">
        <is>
          <t xml:space="preserve">CONCLUIDO	</t>
        </is>
      </c>
      <c r="D989" t="n">
        <v>9.6264</v>
      </c>
      <c r="E989" t="n">
        <v>10.39</v>
      </c>
      <c r="F989" t="n">
        <v>8.109999999999999</v>
      </c>
      <c r="G989" t="n">
        <v>34.77</v>
      </c>
      <c r="H989" t="n">
        <v>0.65</v>
      </c>
      <c r="I989" t="n">
        <v>14</v>
      </c>
      <c r="J989" t="n">
        <v>102.14</v>
      </c>
      <c r="K989" t="n">
        <v>39.72</v>
      </c>
      <c r="L989" t="n">
        <v>3.75</v>
      </c>
      <c r="M989" t="n">
        <v>12</v>
      </c>
      <c r="N989" t="n">
        <v>13.68</v>
      </c>
      <c r="O989" t="n">
        <v>12831.37</v>
      </c>
      <c r="P989" t="n">
        <v>67.47</v>
      </c>
      <c r="Q989" t="n">
        <v>198.06</v>
      </c>
      <c r="R989" t="n">
        <v>35.35</v>
      </c>
      <c r="S989" t="n">
        <v>21.27</v>
      </c>
      <c r="T989" t="n">
        <v>4290.91</v>
      </c>
      <c r="U989" t="n">
        <v>0.6</v>
      </c>
      <c r="V989" t="n">
        <v>0.75</v>
      </c>
      <c r="W989" t="n">
        <v>0.13</v>
      </c>
      <c r="X989" t="n">
        <v>0.26</v>
      </c>
      <c r="Y989" t="n">
        <v>1</v>
      </c>
      <c r="Z989" t="n">
        <v>10</v>
      </c>
    </row>
    <row r="990">
      <c r="A990" t="n">
        <v>12</v>
      </c>
      <c r="B990" t="n">
        <v>45</v>
      </c>
      <c r="C990" t="inlineStr">
        <is>
          <t xml:space="preserve">CONCLUIDO	</t>
        </is>
      </c>
      <c r="D990" t="n">
        <v>9.676600000000001</v>
      </c>
      <c r="E990" t="n">
        <v>10.33</v>
      </c>
      <c r="F990" t="n">
        <v>8.08</v>
      </c>
      <c r="G990" t="n">
        <v>37.29</v>
      </c>
      <c r="H990" t="n">
        <v>0.6899999999999999</v>
      </c>
      <c r="I990" t="n">
        <v>13</v>
      </c>
      <c r="J990" t="n">
        <v>102.45</v>
      </c>
      <c r="K990" t="n">
        <v>39.72</v>
      </c>
      <c r="L990" t="n">
        <v>4</v>
      </c>
      <c r="M990" t="n">
        <v>11</v>
      </c>
      <c r="N990" t="n">
        <v>13.74</v>
      </c>
      <c r="O990" t="n">
        <v>12870.03</v>
      </c>
      <c r="P990" t="n">
        <v>66.72</v>
      </c>
      <c r="Q990" t="n">
        <v>198.05</v>
      </c>
      <c r="R990" t="n">
        <v>34.29</v>
      </c>
      <c r="S990" t="n">
        <v>21.27</v>
      </c>
      <c r="T990" t="n">
        <v>3766.16</v>
      </c>
      <c r="U990" t="n">
        <v>0.62</v>
      </c>
      <c r="V990" t="n">
        <v>0.75</v>
      </c>
      <c r="W990" t="n">
        <v>0.13</v>
      </c>
      <c r="X990" t="n">
        <v>0.23</v>
      </c>
      <c r="Y990" t="n">
        <v>1</v>
      </c>
      <c r="Z990" t="n">
        <v>10</v>
      </c>
    </row>
    <row r="991">
      <c r="A991" t="n">
        <v>13</v>
      </c>
      <c r="B991" t="n">
        <v>45</v>
      </c>
      <c r="C991" t="inlineStr">
        <is>
          <t xml:space="preserve">CONCLUIDO	</t>
        </is>
      </c>
      <c r="D991" t="n">
        <v>9.6714</v>
      </c>
      <c r="E991" t="n">
        <v>10.34</v>
      </c>
      <c r="F991" t="n">
        <v>8.08</v>
      </c>
      <c r="G991" t="n">
        <v>37.31</v>
      </c>
      <c r="H991" t="n">
        <v>0.73</v>
      </c>
      <c r="I991" t="n">
        <v>13</v>
      </c>
      <c r="J991" t="n">
        <v>102.77</v>
      </c>
      <c r="K991" t="n">
        <v>39.72</v>
      </c>
      <c r="L991" t="n">
        <v>4.25</v>
      </c>
      <c r="M991" t="n">
        <v>11</v>
      </c>
      <c r="N991" t="n">
        <v>13.8</v>
      </c>
      <c r="O991" t="n">
        <v>12908.71</v>
      </c>
      <c r="P991" t="n">
        <v>66.23999999999999</v>
      </c>
      <c r="Q991" t="n">
        <v>198.12</v>
      </c>
      <c r="R991" t="n">
        <v>34.65</v>
      </c>
      <c r="S991" t="n">
        <v>21.27</v>
      </c>
      <c r="T991" t="n">
        <v>3947.5</v>
      </c>
      <c r="U991" t="n">
        <v>0.61</v>
      </c>
      <c r="V991" t="n">
        <v>0.75</v>
      </c>
      <c r="W991" t="n">
        <v>0.12</v>
      </c>
      <c r="X991" t="n">
        <v>0.23</v>
      </c>
      <c r="Y991" t="n">
        <v>1</v>
      </c>
      <c r="Z991" t="n">
        <v>10</v>
      </c>
    </row>
    <row r="992">
      <c r="A992" t="n">
        <v>14</v>
      </c>
      <c r="B992" t="n">
        <v>45</v>
      </c>
      <c r="C992" t="inlineStr">
        <is>
          <t xml:space="preserve">CONCLUIDO	</t>
        </is>
      </c>
      <c r="D992" t="n">
        <v>9.6936</v>
      </c>
      <c r="E992" t="n">
        <v>10.32</v>
      </c>
      <c r="F992" t="n">
        <v>8.08</v>
      </c>
      <c r="G992" t="n">
        <v>40.41</v>
      </c>
      <c r="H992" t="n">
        <v>0.77</v>
      </c>
      <c r="I992" t="n">
        <v>12</v>
      </c>
      <c r="J992" t="n">
        <v>103.08</v>
      </c>
      <c r="K992" t="n">
        <v>39.72</v>
      </c>
      <c r="L992" t="n">
        <v>4.5</v>
      </c>
      <c r="M992" t="n">
        <v>10</v>
      </c>
      <c r="N992" t="n">
        <v>13.87</v>
      </c>
      <c r="O992" t="n">
        <v>12947.42</v>
      </c>
      <c r="P992" t="n">
        <v>65.95</v>
      </c>
      <c r="Q992" t="n">
        <v>198.05</v>
      </c>
      <c r="R992" t="n">
        <v>34.41</v>
      </c>
      <c r="S992" t="n">
        <v>21.27</v>
      </c>
      <c r="T992" t="n">
        <v>3831.77</v>
      </c>
      <c r="U992" t="n">
        <v>0.62</v>
      </c>
      <c r="V992" t="n">
        <v>0.75</v>
      </c>
      <c r="W992" t="n">
        <v>0.13</v>
      </c>
      <c r="X992" t="n">
        <v>0.23</v>
      </c>
      <c r="Y992" t="n">
        <v>1</v>
      </c>
      <c r="Z992" t="n">
        <v>10</v>
      </c>
    </row>
    <row r="993">
      <c r="A993" t="n">
        <v>15</v>
      </c>
      <c r="B993" t="n">
        <v>45</v>
      </c>
      <c r="C993" t="inlineStr">
        <is>
          <t xml:space="preserve">CONCLUIDO	</t>
        </is>
      </c>
      <c r="D993" t="n">
        <v>9.736000000000001</v>
      </c>
      <c r="E993" t="n">
        <v>10.27</v>
      </c>
      <c r="F993" t="n">
        <v>8.06</v>
      </c>
      <c r="G993" t="n">
        <v>43.95</v>
      </c>
      <c r="H993" t="n">
        <v>0.8100000000000001</v>
      </c>
      <c r="I993" t="n">
        <v>11</v>
      </c>
      <c r="J993" t="n">
        <v>103.4</v>
      </c>
      <c r="K993" t="n">
        <v>39.72</v>
      </c>
      <c r="L993" t="n">
        <v>4.75</v>
      </c>
      <c r="M993" t="n">
        <v>9</v>
      </c>
      <c r="N993" t="n">
        <v>13.93</v>
      </c>
      <c r="O993" t="n">
        <v>12986.15</v>
      </c>
      <c r="P993" t="n">
        <v>65.26000000000001</v>
      </c>
      <c r="Q993" t="n">
        <v>198.06</v>
      </c>
      <c r="R993" t="n">
        <v>33.62</v>
      </c>
      <c r="S993" t="n">
        <v>21.27</v>
      </c>
      <c r="T993" t="n">
        <v>3444.3</v>
      </c>
      <c r="U993" t="n">
        <v>0.63</v>
      </c>
      <c r="V993" t="n">
        <v>0.75</v>
      </c>
      <c r="W993" t="n">
        <v>0.13</v>
      </c>
      <c r="X993" t="n">
        <v>0.2</v>
      </c>
      <c r="Y993" t="n">
        <v>1</v>
      </c>
      <c r="Z993" t="n">
        <v>10</v>
      </c>
    </row>
    <row r="994">
      <c r="A994" t="n">
        <v>16</v>
      </c>
      <c r="B994" t="n">
        <v>45</v>
      </c>
      <c r="C994" t="inlineStr">
        <is>
          <t xml:space="preserve">CONCLUIDO	</t>
        </is>
      </c>
      <c r="D994" t="n">
        <v>9.7355</v>
      </c>
      <c r="E994" t="n">
        <v>10.27</v>
      </c>
      <c r="F994" t="n">
        <v>8.06</v>
      </c>
      <c r="G994" t="n">
        <v>43.95</v>
      </c>
      <c r="H994" t="n">
        <v>0.85</v>
      </c>
      <c r="I994" t="n">
        <v>11</v>
      </c>
      <c r="J994" t="n">
        <v>103.71</v>
      </c>
      <c r="K994" t="n">
        <v>39.72</v>
      </c>
      <c r="L994" t="n">
        <v>5</v>
      </c>
      <c r="M994" t="n">
        <v>9</v>
      </c>
      <c r="N994" t="n">
        <v>14</v>
      </c>
      <c r="O994" t="n">
        <v>13024.91</v>
      </c>
      <c r="P994" t="n">
        <v>65.05</v>
      </c>
      <c r="Q994" t="n">
        <v>198.05</v>
      </c>
      <c r="R994" t="n">
        <v>33.64</v>
      </c>
      <c r="S994" t="n">
        <v>21.27</v>
      </c>
      <c r="T994" t="n">
        <v>3454.4</v>
      </c>
      <c r="U994" t="n">
        <v>0.63</v>
      </c>
      <c r="V994" t="n">
        <v>0.75</v>
      </c>
      <c r="W994" t="n">
        <v>0.13</v>
      </c>
      <c r="X994" t="n">
        <v>0.2</v>
      </c>
      <c r="Y994" t="n">
        <v>1</v>
      </c>
      <c r="Z994" t="n">
        <v>10</v>
      </c>
    </row>
    <row r="995">
      <c r="A995" t="n">
        <v>17</v>
      </c>
      <c r="B995" t="n">
        <v>45</v>
      </c>
      <c r="C995" t="inlineStr">
        <is>
          <t xml:space="preserve">CONCLUIDO	</t>
        </is>
      </c>
      <c r="D995" t="n">
        <v>9.7797</v>
      </c>
      <c r="E995" t="n">
        <v>10.23</v>
      </c>
      <c r="F995" t="n">
        <v>8.029999999999999</v>
      </c>
      <c r="G995" t="n">
        <v>48.19</v>
      </c>
      <c r="H995" t="n">
        <v>0.89</v>
      </c>
      <c r="I995" t="n">
        <v>10</v>
      </c>
      <c r="J995" t="n">
        <v>104.03</v>
      </c>
      <c r="K995" t="n">
        <v>39.72</v>
      </c>
      <c r="L995" t="n">
        <v>5.25</v>
      </c>
      <c r="M995" t="n">
        <v>8</v>
      </c>
      <c r="N995" t="n">
        <v>14.06</v>
      </c>
      <c r="O995" t="n">
        <v>13063.69</v>
      </c>
      <c r="P995" t="n">
        <v>64.66</v>
      </c>
      <c r="Q995" t="n">
        <v>198.05</v>
      </c>
      <c r="R995" t="n">
        <v>32.75</v>
      </c>
      <c r="S995" t="n">
        <v>21.27</v>
      </c>
      <c r="T995" t="n">
        <v>3012.55</v>
      </c>
      <c r="U995" t="n">
        <v>0.65</v>
      </c>
      <c r="V995" t="n">
        <v>0.76</v>
      </c>
      <c r="W995" t="n">
        <v>0.13</v>
      </c>
      <c r="X995" t="n">
        <v>0.18</v>
      </c>
      <c r="Y995" t="n">
        <v>1</v>
      </c>
      <c r="Z995" t="n">
        <v>10</v>
      </c>
    </row>
    <row r="996">
      <c r="A996" t="n">
        <v>18</v>
      </c>
      <c r="B996" t="n">
        <v>45</v>
      </c>
      <c r="C996" t="inlineStr">
        <is>
          <t xml:space="preserve">CONCLUIDO	</t>
        </is>
      </c>
      <c r="D996" t="n">
        <v>9.773300000000001</v>
      </c>
      <c r="E996" t="n">
        <v>10.23</v>
      </c>
      <c r="F996" t="n">
        <v>8.039999999999999</v>
      </c>
      <c r="G996" t="n">
        <v>48.23</v>
      </c>
      <c r="H996" t="n">
        <v>0.93</v>
      </c>
      <c r="I996" t="n">
        <v>10</v>
      </c>
      <c r="J996" t="n">
        <v>104.34</v>
      </c>
      <c r="K996" t="n">
        <v>39.72</v>
      </c>
      <c r="L996" t="n">
        <v>5.5</v>
      </c>
      <c r="M996" t="n">
        <v>8</v>
      </c>
      <c r="N996" t="n">
        <v>14.12</v>
      </c>
      <c r="O996" t="n">
        <v>13102.5</v>
      </c>
      <c r="P996" t="n">
        <v>64.12</v>
      </c>
      <c r="Q996" t="n">
        <v>198.06</v>
      </c>
      <c r="R996" t="n">
        <v>33.26</v>
      </c>
      <c r="S996" t="n">
        <v>21.27</v>
      </c>
      <c r="T996" t="n">
        <v>3269.7</v>
      </c>
      <c r="U996" t="n">
        <v>0.64</v>
      </c>
      <c r="V996" t="n">
        <v>0.76</v>
      </c>
      <c r="W996" t="n">
        <v>0.12</v>
      </c>
      <c r="X996" t="n">
        <v>0.19</v>
      </c>
      <c r="Y996" t="n">
        <v>1</v>
      </c>
      <c r="Z996" t="n">
        <v>10</v>
      </c>
    </row>
    <row r="997">
      <c r="A997" t="n">
        <v>19</v>
      </c>
      <c r="B997" t="n">
        <v>45</v>
      </c>
      <c r="C997" t="inlineStr">
        <is>
          <t xml:space="preserve">CONCLUIDO	</t>
        </is>
      </c>
      <c r="D997" t="n">
        <v>9.817</v>
      </c>
      <c r="E997" t="n">
        <v>10.19</v>
      </c>
      <c r="F997" t="n">
        <v>8.01</v>
      </c>
      <c r="G997" t="n">
        <v>53.42</v>
      </c>
      <c r="H997" t="n">
        <v>0.97</v>
      </c>
      <c r="I997" t="n">
        <v>9</v>
      </c>
      <c r="J997" t="n">
        <v>104.65</v>
      </c>
      <c r="K997" t="n">
        <v>39.72</v>
      </c>
      <c r="L997" t="n">
        <v>5.75</v>
      </c>
      <c r="M997" t="n">
        <v>7</v>
      </c>
      <c r="N997" t="n">
        <v>14.19</v>
      </c>
      <c r="O997" t="n">
        <v>13141.33</v>
      </c>
      <c r="P997" t="n">
        <v>63.21</v>
      </c>
      <c r="Q997" t="n">
        <v>198.05</v>
      </c>
      <c r="R997" t="n">
        <v>32.25</v>
      </c>
      <c r="S997" t="n">
        <v>21.27</v>
      </c>
      <c r="T997" t="n">
        <v>2769.16</v>
      </c>
      <c r="U997" t="n">
        <v>0.66</v>
      </c>
      <c r="V997" t="n">
        <v>0.76</v>
      </c>
      <c r="W997" t="n">
        <v>0.12</v>
      </c>
      <c r="X997" t="n">
        <v>0.16</v>
      </c>
      <c r="Y997" t="n">
        <v>1</v>
      </c>
      <c r="Z997" t="n">
        <v>10</v>
      </c>
    </row>
    <row r="998">
      <c r="A998" t="n">
        <v>20</v>
      </c>
      <c r="B998" t="n">
        <v>45</v>
      </c>
      <c r="C998" t="inlineStr">
        <is>
          <t xml:space="preserve">CONCLUIDO	</t>
        </is>
      </c>
      <c r="D998" t="n">
        <v>9.8103</v>
      </c>
      <c r="E998" t="n">
        <v>10.19</v>
      </c>
      <c r="F998" t="n">
        <v>8.02</v>
      </c>
      <c r="G998" t="n">
        <v>53.47</v>
      </c>
      <c r="H998" t="n">
        <v>1.01</v>
      </c>
      <c r="I998" t="n">
        <v>9</v>
      </c>
      <c r="J998" t="n">
        <v>104.97</v>
      </c>
      <c r="K998" t="n">
        <v>39.72</v>
      </c>
      <c r="L998" t="n">
        <v>6</v>
      </c>
      <c r="M998" t="n">
        <v>7</v>
      </c>
      <c r="N998" t="n">
        <v>14.25</v>
      </c>
      <c r="O998" t="n">
        <v>13180.19</v>
      </c>
      <c r="P998" t="n">
        <v>63.17</v>
      </c>
      <c r="Q998" t="n">
        <v>198.05</v>
      </c>
      <c r="R998" t="n">
        <v>32.52</v>
      </c>
      <c r="S998" t="n">
        <v>21.27</v>
      </c>
      <c r="T998" t="n">
        <v>2904.34</v>
      </c>
      <c r="U998" t="n">
        <v>0.65</v>
      </c>
      <c r="V998" t="n">
        <v>0.76</v>
      </c>
      <c r="W998" t="n">
        <v>0.12</v>
      </c>
      <c r="X998" t="n">
        <v>0.17</v>
      </c>
      <c r="Y998" t="n">
        <v>1</v>
      </c>
      <c r="Z998" t="n">
        <v>10</v>
      </c>
    </row>
    <row r="999">
      <c r="A999" t="n">
        <v>21</v>
      </c>
      <c r="B999" t="n">
        <v>45</v>
      </c>
      <c r="C999" t="inlineStr">
        <is>
          <t xml:space="preserve">CONCLUIDO	</t>
        </is>
      </c>
      <c r="D999" t="n">
        <v>9.817299999999999</v>
      </c>
      <c r="E999" t="n">
        <v>10.19</v>
      </c>
      <c r="F999" t="n">
        <v>8.01</v>
      </c>
      <c r="G999" t="n">
        <v>53.42</v>
      </c>
      <c r="H999" t="n">
        <v>1.05</v>
      </c>
      <c r="I999" t="n">
        <v>9</v>
      </c>
      <c r="J999" t="n">
        <v>105.28</v>
      </c>
      <c r="K999" t="n">
        <v>39.72</v>
      </c>
      <c r="L999" t="n">
        <v>6.25</v>
      </c>
      <c r="M999" t="n">
        <v>7</v>
      </c>
      <c r="N999" t="n">
        <v>14.32</v>
      </c>
      <c r="O999" t="n">
        <v>13219.07</v>
      </c>
      <c r="P999" t="n">
        <v>62.45</v>
      </c>
      <c r="Q999" t="n">
        <v>198.06</v>
      </c>
      <c r="R999" t="n">
        <v>32.27</v>
      </c>
      <c r="S999" t="n">
        <v>21.27</v>
      </c>
      <c r="T999" t="n">
        <v>2777.26</v>
      </c>
      <c r="U999" t="n">
        <v>0.66</v>
      </c>
      <c r="V999" t="n">
        <v>0.76</v>
      </c>
      <c r="W999" t="n">
        <v>0.12</v>
      </c>
      <c r="X999" t="n">
        <v>0.16</v>
      </c>
      <c r="Y999" t="n">
        <v>1</v>
      </c>
      <c r="Z999" t="n">
        <v>10</v>
      </c>
    </row>
    <row r="1000">
      <c r="A1000" t="n">
        <v>22</v>
      </c>
      <c r="B1000" t="n">
        <v>45</v>
      </c>
      <c r="C1000" t="inlineStr">
        <is>
          <t xml:space="preserve">CONCLUIDO	</t>
        </is>
      </c>
      <c r="D1000" t="n">
        <v>9.8893</v>
      </c>
      <c r="E1000" t="n">
        <v>10.11</v>
      </c>
      <c r="F1000" t="n">
        <v>7.96</v>
      </c>
      <c r="G1000" t="n">
        <v>59.7</v>
      </c>
      <c r="H1000" t="n">
        <v>1.08</v>
      </c>
      <c r="I1000" t="n">
        <v>8</v>
      </c>
      <c r="J1000" t="n">
        <v>105.6</v>
      </c>
      <c r="K1000" t="n">
        <v>39.72</v>
      </c>
      <c r="L1000" t="n">
        <v>6.5</v>
      </c>
      <c r="M1000" t="n">
        <v>6</v>
      </c>
      <c r="N1000" t="n">
        <v>14.39</v>
      </c>
      <c r="O1000" t="n">
        <v>13257.98</v>
      </c>
      <c r="P1000" t="n">
        <v>61.71</v>
      </c>
      <c r="Q1000" t="n">
        <v>198.05</v>
      </c>
      <c r="R1000" t="n">
        <v>30.5</v>
      </c>
      <c r="S1000" t="n">
        <v>21.27</v>
      </c>
      <c r="T1000" t="n">
        <v>1898.49</v>
      </c>
      <c r="U1000" t="n">
        <v>0.7</v>
      </c>
      <c r="V1000" t="n">
        <v>0.76</v>
      </c>
      <c r="W1000" t="n">
        <v>0.12</v>
      </c>
      <c r="X1000" t="n">
        <v>0.11</v>
      </c>
      <c r="Y1000" t="n">
        <v>1</v>
      </c>
      <c r="Z1000" t="n">
        <v>10</v>
      </c>
    </row>
    <row r="1001">
      <c r="A1001" t="n">
        <v>23</v>
      </c>
      <c r="B1001" t="n">
        <v>45</v>
      </c>
      <c r="C1001" t="inlineStr">
        <is>
          <t xml:space="preserve">CONCLUIDO	</t>
        </is>
      </c>
      <c r="D1001" t="n">
        <v>9.8522</v>
      </c>
      <c r="E1001" t="n">
        <v>10.15</v>
      </c>
      <c r="F1001" t="n">
        <v>8</v>
      </c>
      <c r="G1001" t="n">
        <v>59.98</v>
      </c>
      <c r="H1001" t="n">
        <v>1.12</v>
      </c>
      <c r="I1001" t="n">
        <v>8</v>
      </c>
      <c r="J1001" t="n">
        <v>105.92</v>
      </c>
      <c r="K1001" t="n">
        <v>39.72</v>
      </c>
      <c r="L1001" t="n">
        <v>6.75</v>
      </c>
      <c r="M1001" t="n">
        <v>6</v>
      </c>
      <c r="N1001" t="n">
        <v>14.45</v>
      </c>
      <c r="O1001" t="n">
        <v>13296.91</v>
      </c>
      <c r="P1001" t="n">
        <v>61.68</v>
      </c>
      <c r="Q1001" t="n">
        <v>198.05</v>
      </c>
      <c r="R1001" t="n">
        <v>31.9</v>
      </c>
      <c r="S1001" t="n">
        <v>21.27</v>
      </c>
      <c r="T1001" t="n">
        <v>2595.53</v>
      </c>
      <c r="U1001" t="n">
        <v>0.67</v>
      </c>
      <c r="V1001" t="n">
        <v>0.76</v>
      </c>
      <c r="W1001" t="n">
        <v>0.12</v>
      </c>
      <c r="X1001" t="n">
        <v>0.14</v>
      </c>
      <c r="Y1001" t="n">
        <v>1</v>
      </c>
      <c r="Z1001" t="n">
        <v>10</v>
      </c>
    </row>
    <row r="1002">
      <c r="A1002" t="n">
        <v>24</v>
      </c>
      <c r="B1002" t="n">
        <v>45</v>
      </c>
      <c r="C1002" t="inlineStr">
        <is>
          <t xml:space="preserve">CONCLUIDO	</t>
        </is>
      </c>
      <c r="D1002" t="n">
        <v>9.846299999999999</v>
      </c>
      <c r="E1002" t="n">
        <v>10.16</v>
      </c>
      <c r="F1002" t="n">
        <v>8</v>
      </c>
      <c r="G1002" t="n">
        <v>60.03</v>
      </c>
      <c r="H1002" t="n">
        <v>1.16</v>
      </c>
      <c r="I1002" t="n">
        <v>8</v>
      </c>
      <c r="J1002" t="n">
        <v>106.23</v>
      </c>
      <c r="K1002" t="n">
        <v>39.72</v>
      </c>
      <c r="L1002" t="n">
        <v>7</v>
      </c>
      <c r="M1002" t="n">
        <v>6</v>
      </c>
      <c r="N1002" t="n">
        <v>14.52</v>
      </c>
      <c r="O1002" t="n">
        <v>13335.87</v>
      </c>
      <c r="P1002" t="n">
        <v>61.02</v>
      </c>
      <c r="Q1002" t="n">
        <v>198.05</v>
      </c>
      <c r="R1002" t="n">
        <v>31.94</v>
      </c>
      <c r="S1002" t="n">
        <v>21.27</v>
      </c>
      <c r="T1002" t="n">
        <v>2618.79</v>
      </c>
      <c r="U1002" t="n">
        <v>0.67</v>
      </c>
      <c r="V1002" t="n">
        <v>0.76</v>
      </c>
      <c r="W1002" t="n">
        <v>0.12</v>
      </c>
      <c r="X1002" t="n">
        <v>0.15</v>
      </c>
      <c r="Y1002" t="n">
        <v>1</v>
      </c>
      <c r="Z1002" t="n">
        <v>10</v>
      </c>
    </row>
    <row r="1003">
      <c r="A1003" t="n">
        <v>25</v>
      </c>
      <c r="B1003" t="n">
        <v>45</v>
      </c>
      <c r="C1003" t="inlineStr">
        <is>
          <t xml:space="preserve">CONCLUIDO	</t>
        </is>
      </c>
      <c r="D1003" t="n">
        <v>9.8955</v>
      </c>
      <c r="E1003" t="n">
        <v>10.11</v>
      </c>
      <c r="F1003" t="n">
        <v>7.97</v>
      </c>
      <c r="G1003" t="n">
        <v>68.34999999999999</v>
      </c>
      <c r="H1003" t="n">
        <v>1.2</v>
      </c>
      <c r="I1003" t="n">
        <v>7</v>
      </c>
      <c r="J1003" t="n">
        <v>106.55</v>
      </c>
      <c r="K1003" t="n">
        <v>39.72</v>
      </c>
      <c r="L1003" t="n">
        <v>7.25</v>
      </c>
      <c r="M1003" t="n">
        <v>5</v>
      </c>
      <c r="N1003" t="n">
        <v>14.58</v>
      </c>
      <c r="O1003" t="n">
        <v>13374.86</v>
      </c>
      <c r="P1003" t="n">
        <v>60.07</v>
      </c>
      <c r="Q1003" t="n">
        <v>198.05</v>
      </c>
      <c r="R1003" t="n">
        <v>31.07</v>
      </c>
      <c r="S1003" t="n">
        <v>21.27</v>
      </c>
      <c r="T1003" t="n">
        <v>2188.98</v>
      </c>
      <c r="U1003" t="n">
        <v>0.68</v>
      </c>
      <c r="V1003" t="n">
        <v>0.76</v>
      </c>
      <c r="W1003" t="n">
        <v>0.12</v>
      </c>
      <c r="X1003" t="n">
        <v>0.12</v>
      </c>
      <c r="Y1003" t="n">
        <v>1</v>
      </c>
      <c r="Z1003" t="n">
        <v>10</v>
      </c>
    </row>
    <row r="1004">
      <c r="A1004" t="n">
        <v>26</v>
      </c>
      <c r="B1004" t="n">
        <v>45</v>
      </c>
      <c r="C1004" t="inlineStr">
        <is>
          <t xml:space="preserve">CONCLUIDO	</t>
        </is>
      </c>
      <c r="D1004" t="n">
        <v>9.9217</v>
      </c>
      <c r="E1004" t="n">
        <v>10.08</v>
      </c>
      <c r="F1004" t="n">
        <v>7.95</v>
      </c>
      <c r="G1004" t="n">
        <v>68.12</v>
      </c>
      <c r="H1004" t="n">
        <v>1.24</v>
      </c>
      <c r="I1004" t="n">
        <v>7</v>
      </c>
      <c r="J1004" t="n">
        <v>106.86</v>
      </c>
      <c r="K1004" t="n">
        <v>39.72</v>
      </c>
      <c r="L1004" t="n">
        <v>7.5</v>
      </c>
      <c r="M1004" t="n">
        <v>5</v>
      </c>
      <c r="N1004" t="n">
        <v>14.65</v>
      </c>
      <c r="O1004" t="n">
        <v>13413.87</v>
      </c>
      <c r="P1004" t="n">
        <v>59.72</v>
      </c>
      <c r="Q1004" t="n">
        <v>198.05</v>
      </c>
      <c r="R1004" t="n">
        <v>30.16</v>
      </c>
      <c r="S1004" t="n">
        <v>21.27</v>
      </c>
      <c r="T1004" t="n">
        <v>1732.25</v>
      </c>
      <c r="U1004" t="n">
        <v>0.71</v>
      </c>
      <c r="V1004" t="n">
        <v>0.76</v>
      </c>
      <c r="W1004" t="n">
        <v>0.12</v>
      </c>
      <c r="X1004" t="n">
        <v>0.09</v>
      </c>
      <c r="Y1004" t="n">
        <v>1</v>
      </c>
      <c r="Z1004" t="n">
        <v>10</v>
      </c>
    </row>
    <row r="1005">
      <c r="A1005" t="n">
        <v>27</v>
      </c>
      <c r="B1005" t="n">
        <v>45</v>
      </c>
      <c r="C1005" t="inlineStr">
        <is>
          <t xml:space="preserve">CONCLUIDO	</t>
        </is>
      </c>
      <c r="D1005" t="n">
        <v>9.8931</v>
      </c>
      <c r="E1005" t="n">
        <v>10.11</v>
      </c>
      <c r="F1005" t="n">
        <v>7.98</v>
      </c>
      <c r="G1005" t="n">
        <v>68.37</v>
      </c>
      <c r="H1005" t="n">
        <v>1.27</v>
      </c>
      <c r="I1005" t="n">
        <v>7</v>
      </c>
      <c r="J1005" t="n">
        <v>107.18</v>
      </c>
      <c r="K1005" t="n">
        <v>39.72</v>
      </c>
      <c r="L1005" t="n">
        <v>7.75</v>
      </c>
      <c r="M1005" t="n">
        <v>5</v>
      </c>
      <c r="N1005" t="n">
        <v>14.72</v>
      </c>
      <c r="O1005" t="n">
        <v>13452.9</v>
      </c>
      <c r="P1005" t="n">
        <v>59.64</v>
      </c>
      <c r="Q1005" t="n">
        <v>198.05</v>
      </c>
      <c r="R1005" t="n">
        <v>31.06</v>
      </c>
      <c r="S1005" t="n">
        <v>21.27</v>
      </c>
      <c r="T1005" t="n">
        <v>2183.92</v>
      </c>
      <c r="U1005" t="n">
        <v>0.68</v>
      </c>
      <c r="V1005" t="n">
        <v>0.76</v>
      </c>
      <c r="W1005" t="n">
        <v>0.12</v>
      </c>
      <c r="X1005" t="n">
        <v>0.12</v>
      </c>
      <c r="Y1005" t="n">
        <v>1</v>
      </c>
      <c r="Z1005" t="n">
        <v>10</v>
      </c>
    </row>
    <row r="1006">
      <c r="A1006" t="n">
        <v>28</v>
      </c>
      <c r="B1006" t="n">
        <v>45</v>
      </c>
      <c r="C1006" t="inlineStr">
        <is>
          <t xml:space="preserve">CONCLUIDO	</t>
        </is>
      </c>
      <c r="D1006" t="n">
        <v>9.8904</v>
      </c>
      <c r="E1006" t="n">
        <v>10.11</v>
      </c>
      <c r="F1006" t="n">
        <v>7.98</v>
      </c>
      <c r="G1006" t="n">
        <v>68.39</v>
      </c>
      <c r="H1006" t="n">
        <v>1.31</v>
      </c>
      <c r="I1006" t="n">
        <v>7</v>
      </c>
      <c r="J1006" t="n">
        <v>107.5</v>
      </c>
      <c r="K1006" t="n">
        <v>39.72</v>
      </c>
      <c r="L1006" t="n">
        <v>8</v>
      </c>
      <c r="M1006" t="n">
        <v>5</v>
      </c>
      <c r="N1006" t="n">
        <v>14.78</v>
      </c>
      <c r="O1006" t="n">
        <v>13491.96</v>
      </c>
      <c r="P1006" t="n">
        <v>58.96</v>
      </c>
      <c r="Q1006" t="n">
        <v>198.05</v>
      </c>
      <c r="R1006" t="n">
        <v>31.19</v>
      </c>
      <c r="S1006" t="n">
        <v>21.27</v>
      </c>
      <c r="T1006" t="n">
        <v>2248.18</v>
      </c>
      <c r="U1006" t="n">
        <v>0.68</v>
      </c>
      <c r="V1006" t="n">
        <v>0.76</v>
      </c>
      <c r="W1006" t="n">
        <v>0.12</v>
      </c>
      <c r="X1006" t="n">
        <v>0.13</v>
      </c>
      <c r="Y1006" t="n">
        <v>1</v>
      </c>
      <c r="Z1006" t="n">
        <v>10</v>
      </c>
    </row>
    <row r="1007">
      <c r="A1007" t="n">
        <v>29</v>
      </c>
      <c r="B1007" t="n">
        <v>45</v>
      </c>
      <c r="C1007" t="inlineStr">
        <is>
          <t xml:space="preserve">CONCLUIDO	</t>
        </is>
      </c>
      <c r="D1007" t="n">
        <v>9.936</v>
      </c>
      <c r="E1007" t="n">
        <v>10.06</v>
      </c>
      <c r="F1007" t="n">
        <v>7.95</v>
      </c>
      <c r="G1007" t="n">
        <v>79.53</v>
      </c>
      <c r="H1007" t="n">
        <v>1.35</v>
      </c>
      <c r="I1007" t="n">
        <v>6</v>
      </c>
      <c r="J1007" t="n">
        <v>107.81</v>
      </c>
      <c r="K1007" t="n">
        <v>39.72</v>
      </c>
      <c r="L1007" t="n">
        <v>8.25</v>
      </c>
      <c r="M1007" t="n">
        <v>4</v>
      </c>
      <c r="N1007" t="n">
        <v>14.85</v>
      </c>
      <c r="O1007" t="n">
        <v>13531.05</v>
      </c>
      <c r="P1007" t="n">
        <v>57.68</v>
      </c>
      <c r="Q1007" t="n">
        <v>198.05</v>
      </c>
      <c r="R1007" t="n">
        <v>30.36</v>
      </c>
      <c r="S1007" t="n">
        <v>21.27</v>
      </c>
      <c r="T1007" t="n">
        <v>1838.62</v>
      </c>
      <c r="U1007" t="n">
        <v>0.7</v>
      </c>
      <c r="V1007" t="n">
        <v>0.76</v>
      </c>
      <c r="W1007" t="n">
        <v>0.12</v>
      </c>
      <c r="X1007" t="n">
        <v>0.1</v>
      </c>
      <c r="Y1007" t="n">
        <v>1</v>
      </c>
      <c r="Z1007" t="n">
        <v>10</v>
      </c>
    </row>
    <row r="1008">
      <c r="A1008" t="n">
        <v>30</v>
      </c>
      <c r="B1008" t="n">
        <v>45</v>
      </c>
      <c r="C1008" t="inlineStr">
        <is>
          <t xml:space="preserve">CONCLUIDO	</t>
        </is>
      </c>
      <c r="D1008" t="n">
        <v>9.9511</v>
      </c>
      <c r="E1008" t="n">
        <v>10.05</v>
      </c>
      <c r="F1008" t="n">
        <v>7.94</v>
      </c>
      <c r="G1008" t="n">
        <v>79.38</v>
      </c>
      <c r="H1008" t="n">
        <v>1.38</v>
      </c>
      <c r="I1008" t="n">
        <v>6</v>
      </c>
      <c r="J1008" t="n">
        <v>108.13</v>
      </c>
      <c r="K1008" t="n">
        <v>39.72</v>
      </c>
      <c r="L1008" t="n">
        <v>8.5</v>
      </c>
      <c r="M1008" t="n">
        <v>3</v>
      </c>
      <c r="N1008" t="n">
        <v>14.92</v>
      </c>
      <c r="O1008" t="n">
        <v>13570.16</v>
      </c>
      <c r="P1008" t="n">
        <v>57.63</v>
      </c>
      <c r="Q1008" t="n">
        <v>198.05</v>
      </c>
      <c r="R1008" t="n">
        <v>29.81</v>
      </c>
      <c r="S1008" t="n">
        <v>21.27</v>
      </c>
      <c r="T1008" t="n">
        <v>1564.16</v>
      </c>
      <c r="U1008" t="n">
        <v>0.71</v>
      </c>
      <c r="V1008" t="n">
        <v>0.76</v>
      </c>
      <c r="W1008" t="n">
        <v>0.12</v>
      </c>
      <c r="X1008" t="n">
        <v>0.09</v>
      </c>
      <c r="Y1008" t="n">
        <v>1</v>
      </c>
      <c r="Z1008" t="n">
        <v>10</v>
      </c>
    </row>
    <row r="1009">
      <c r="A1009" t="n">
        <v>31</v>
      </c>
      <c r="B1009" t="n">
        <v>45</v>
      </c>
      <c r="C1009" t="inlineStr">
        <is>
          <t xml:space="preserve">CONCLUIDO	</t>
        </is>
      </c>
      <c r="D1009" t="n">
        <v>9.9176</v>
      </c>
      <c r="E1009" t="n">
        <v>10.08</v>
      </c>
      <c r="F1009" t="n">
        <v>7.97</v>
      </c>
      <c r="G1009" t="n">
        <v>79.72</v>
      </c>
      <c r="H1009" t="n">
        <v>1.42</v>
      </c>
      <c r="I1009" t="n">
        <v>6</v>
      </c>
      <c r="J1009" t="n">
        <v>108.45</v>
      </c>
      <c r="K1009" t="n">
        <v>39.72</v>
      </c>
      <c r="L1009" t="n">
        <v>8.75</v>
      </c>
      <c r="M1009" t="n">
        <v>3</v>
      </c>
      <c r="N1009" t="n">
        <v>14.98</v>
      </c>
      <c r="O1009" t="n">
        <v>13609.42</v>
      </c>
      <c r="P1009" t="n">
        <v>57.74</v>
      </c>
      <c r="Q1009" t="n">
        <v>198.05</v>
      </c>
      <c r="R1009" t="n">
        <v>31</v>
      </c>
      <c r="S1009" t="n">
        <v>21.27</v>
      </c>
      <c r="T1009" t="n">
        <v>2160.37</v>
      </c>
      <c r="U1009" t="n">
        <v>0.6899999999999999</v>
      </c>
      <c r="V1009" t="n">
        <v>0.76</v>
      </c>
      <c r="W1009" t="n">
        <v>0.12</v>
      </c>
      <c r="X1009" t="n">
        <v>0.12</v>
      </c>
      <c r="Y1009" t="n">
        <v>1</v>
      </c>
      <c r="Z1009" t="n">
        <v>10</v>
      </c>
    </row>
    <row r="1010">
      <c r="A1010" t="n">
        <v>32</v>
      </c>
      <c r="B1010" t="n">
        <v>45</v>
      </c>
      <c r="C1010" t="inlineStr">
        <is>
          <t xml:space="preserve">CONCLUIDO	</t>
        </is>
      </c>
      <c r="D1010" t="n">
        <v>9.9343</v>
      </c>
      <c r="E1010" t="n">
        <v>10.07</v>
      </c>
      <c r="F1010" t="n">
        <v>7.95</v>
      </c>
      <c r="G1010" t="n">
        <v>79.55</v>
      </c>
      <c r="H1010" t="n">
        <v>1.46</v>
      </c>
      <c r="I1010" t="n">
        <v>6</v>
      </c>
      <c r="J1010" t="n">
        <v>108.77</v>
      </c>
      <c r="K1010" t="n">
        <v>39.72</v>
      </c>
      <c r="L1010" t="n">
        <v>9</v>
      </c>
      <c r="M1010" t="n">
        <v>1</v>
      </c>
      <c r="N1010" t="n">
        <v>15.05</v>
      </c>
      <c r="O1010" t="n">
        <v>13648.58</v>
      </c>
      <c r="P1010" t="n">
        <v>57.75</v>
      </c>
      <c r="Q1010" t="n">
        <v>198.07</v>
      </c>
      <c r="R1010" t="n">
        <v>30.33</v>
      </c>
      <c r="S1010" t="n">
        <v>21.27</v>
      </c>
      <c r="T1010" t="n">
        <v>1822.05</v>
      </c>
      <c r="U1010" t="n">
        <v>0.7</v>
      </c>
      <c r="V1010" t="n">
        <v>0.76</v>
      </c>
      <c r="W1010" t="n">
        <v>0.12</v>
      </c>
      <c r="X1010" t="n">
        <v>0.1</v>
      </c>
      <c r="Y1010" t="n">
        <v>1</v>
      </c>
      <c r="Z1010" t="n">
        <v>10</v>
      </c>
    </row>
    <row r="1011">
      <c r="A1011" t="n">
        <v>33</v>
      </c>
      <c r="B1011" t="n">
        <v>45</v>
      </c>
      <c r="C1011" t="inlineStr">
        <is>
          <t xml:space="preserve">CONCLUIDO	</t>
        </is>
      </c>
      <c r="D1011" t="n">
        <v>9.9297</v>
      </c>
      <c r="E1011" t="n">
        <v>10.07</v>
      </c>
      <c r="F1011" t="n">
        <v>7.96</v>
      </c>
      <c r="G1011" t="n">
        <v>79.59</v>
      </c>
      <c r="H1011" t="n">
        <v>1.49</v>
      </c>
      <c r="I1011" t="n">
        <v>6</v>
      </c>
      <c r="J1011" t="n">
        <v>109.09</v>
      </c>
      <c r="K1011" t="n">
        <v>39.72</v>
      </c>
      <c r="L1011" t="n">
        <v>9.25</v>
      </c>
      <c r="M1011" t="n">
        <v>1</v>
      </c>
      <c r="N1011" t="n">
        <v>15.12</v>
      </c>
      <c r="O1011" t="n">
        <v>13687.77</v>
      </c>
      <c r="P1011" t="n">
        <v>57.77</v>
      </c>
      <c r="Q1011" t="n">
        <v>198.07</v>
      </c>
      <c r="R1011" t="n">
        <v>30.46</v>
      </c>
      <c r="S1011" t="n">
        <v>21.27</v>
      </c>
      <c r="T1011" t="n">
        <v>1886.74</v>
      </c>
      <c r="U1011" t="n">
        <v>0.7</v>
      </c>
      <c r="V1011" t="n">
        <v>0.76</v>
      </c>
      <c r="W1011" t="n">
        <v>0.12</v>
      </c>
      <c r="X1011" t="n">
        <v>0.11</v>
      </c>
      <c r="Y1011" t="n">
        <v>1</v>
      </c>
      <c r="Z1011" t="n">
        <v>10</v>
      </c>
    </row>
    <row r="1012">
      <c r="A1012" t="n">
        <v>34</v>
      </c>
      <c r="B1012" t="n">
        <v>45</v>
      </c>
      <c r="C1012" t="inlineStr">
        <is>
          <t xml:space="preserve">CONCLUIDO	</t>
        </is>
      </c>
      <c r="D1012" t="n">
        <v>9.936199999999999</v>
      </c>
      <c r="E1012" t="n">
        <v>10.06</v>
      </c>
      <c r="F1012" t="n">
        <v>7.95</v>
      </c>
      <c r="G1012" t="n">
        <v>79.53</v>
      </c>
      <c r="H1012" t="n">
        <v>1.53</v>
      </c>
      <c r="I1012" t="n">
        <v>6</v>
      </c>
      <c r="J1012" t="n">
        <v>109.4</v>
      </c>
      <c r="K1012" t="n">
        <v>39.72</v>
      </c>
      <c r="L1012" t="n">
        <v>9.5</v>
      </c>
      <c r="M1012" t="n">
        <v>1</v>
      </c>
      <c r="N1012" t="n">
        <v>15.19</v>
      </c>
      <c r="O1012" t="n">
        <v>13726.99</v>
      </c>
      <c r="P1012" t="n">
        <v>57.71</v>
      </c>
      <c r="Q1012" t="n">
        <v>198.07</v>
      </c>
      <c r="R1012" t="n">
        <v>30.21</v>
      </c>
      <c r="S1012" t="n">
        <v>21.27</v>
      </c>
      <c r="T1012" t="n">
        <v>1761.92</v>
      </c>
      <c r="U1012" t="n">
        <v>0.7</v>
      </c>
      <c r="V1012" t="n">
        <v>0.76</v>
      </c>
      <c r="W1012" t="n">
        <v>0.12</v>
      </c>
      <c r="X1012" t="n">
        <v>0.1</v>
      </c>
      <c r="Y1012" t="n">
        <v>1</v>
      </c>
      <c r="Z1012" t="n">
        <v>10</v>
      </c>
    </row>
    <row r="1013">
      <c r="A1013" t="n">
        <v>35</v>
      </c>
      <c r="B1013" t="n">
        <v>45</v>
      </c>
      <c r="C1013" t="inlineStr">
        <is>
          <t xml:space="preserve">CONCLUIDO	</t>
        </is>
      </c>
      <c r="D1013" t="n">
        <v>9.9376</v>
      </c>
      <c r="E1013" t="n">
        <v>10.06</v>
      </c>
      <c r="F1013" t="n">
        <v>7.95</v>
      </c>
      <c r="G1013" t="n">
        <v>79.51000000000001</v>
      </c>
      <c r="H1013" t="n">
        <v>1.57</v>
      </c>
      <c r="I1013" t="n">
        <v>6</v>
      </c>
      <c r="J1013" t="n">
        <v>109.72</v>
      </c>
      <c r="K1013" t="n">
        <v>39.72</v>
      </c>
      <c r="L1013" t="n">
        <v>9.75</v>
      </c>
      <c r="M1013" t="n">
        <v>1</v>
      </c>
      <c r="N1013" t="n">
        <v>15.26</v>
      </c>
      <c r="O1013" t="n">
        <v>13766.23</v>
      </c>
      <c r="P1013" t="n">
        <v>57.7</v>
      </c>
      <c r="Q1013" t="n">
        <v>198.07</v>
      </c>
      <c r="R1013" t="n">
        <v>30.22</v>
      </c>
      <c r="S1013" t="n">
        <v>21.27</v>
      </c>
      <c r="T1013" t="n">
        <v>1768.82</v>
      </c>
      <c r="U1013" t="n">
        <v>0.7</v>
      </c>
      <c r="V1013" t="n">
        <v>0.76</v>
      </c>
      <c r="W1013" t="n">
        <v>0.12</v>
      </c>
      <c r="X1013" t="n">
        <v>0.1</v>
      </c>
      <c r="Y1013" t="n">
        <v>1</v>
      </c>
      <c r="Z1013" t="n">
        <v>10</v>
      </c>
    </row>
    <row r="1014">
      <c r="A1014" t="n">
        <v>36</v>
      </c>
      <c r="B1014" t="n">
        <v>45</v>
      </c>
      <c r="C1014" t="inlineStr">
        <is>
          <t xml:space="preserve">CONCLUIDO	</t>
        </is>
      </c>
      <c r="D1014" t="n">
        <v>9.9335</v>
      </c>
      <c r="E1014" t="n">
        <v>10.07</v>
      </c>
      <c r="F1014" t="n">
        <v>7.96</v>
      </c>
      <c r="G1014" t="n">
        <v>79.56</v>
      </c>
      <c r="H1014" t="n">
        <v>1.6</v>
      </c>
      <c r="I1014" t="n">
        <v>6</v>
      </c>
      <c r="J1014" t="n">
        <v>110.04</v>
      </c>
      <c r="K1014" t="n">
        <v>39.72</v>
      </c>
      <c r="L1014" t="n">
        <v>10</v>
      </c>
      <c r="M1014" t="n">
        <v>0</v>
      </c>
      <c r="N1014" t="n">
        <v>15.32</v>
      </c>
      <c r="O1014" t="n">
        <v>13805.5</v>
      </c>
      <c r="P1014" t="n">
        <v>57.81</v>
      </c>
      <c r="Q1014" t="n">
        <v>198.07</v>
      </c>
      <c r="R1014" t="n">
        <v>30.32</v>
      </c>
      <c r="S1014" t="n">
        <v>21.27</v>
      </c>
      <c r="T1014" t="n">
        <v>1817.77</v>
      </c>
      <c r="U1014" t="n">
        <v>0.7</v>
      </c>
      <c r="V1014" t="n">
        <v>0.76</v>
      </c>
      <c r="W1014" t="n">
        <v>0.12</v>
      </c>
      <c r="X1014" t="n">
        <v>0.1</v>
      </c>
      <c r="Y1014" t="n">
        <v>1</v>
      </c>
      <c r="Z1014" t="n">
        <v>10</v>
      </c>
    </row>
    <row r="1015">
      <c r="A1015" t="n">
        <v>0</v>
      </c>
      <c r="B1015" t="n">
        <v>105</v>
      </c>
      <c r="C1015" t="inlineStr">
        <is>
          <t xml:space="preserve">CONCLUIDO	</t>
        </is>
      </c>
      <c r="D1015" t="n">
        <v>5.994</v>
      </c>
      <c r="E1015" t="n">
        <v>16.68</v>
      </c>
      <c r="F1015" t="n">
        <v>9.94</v>
      </c>
      <c r="G1015" t="n">
        <v>5.79</v>
      </c>
      <c r="H1015" t="n">
        <v>0.09</v>
      </c>
      <c r="I1015" t="n">
        <v>103</v>
      </c>
      <c r="J1015" t="n">
        <v>204</v>
      </c>
      <c r="K1015" t="n">
        <v>55.27</v>
      </c>
      <c r="L1015" t="n">
        <v>1</v>
      </c>
      <c r="M1015" t="n">
        <v>101</v>
      </c>
      <c r="N1015" t="n">
        <v>42.72</v>
      </c>
      <c r="O1015" t="n">
        <v>25393.6</v>
      </c>
      <c r="P1015" t="n">
        <v>142.15</v>
      </c>
      <c r="Q1015" t="n">
        <v>198.1</v>
      </c>
      <c r="R1015" t="n">
        <v>92.40000000000001</v>
      </c>
      <c r="S1015" t="n">
        <v>21.27</v>
      </c>
      <c r="T1015" t="n">
        <v>32371.45</v>
      </c>
      <c r="U1015" t="n">
        <v>0.23</v>
      </c>
      <c r="V1015" t="n">
        <v>0.61</v>
      </c>
      <c r="W1015" t="n">
        <v>0.27</v>
      </c>
      <c r="X1015" t="n">
        <v>2.09</v>
      </c>
      <c r="Y1015" t="n">
        <v>1</v>
      </c>
      <c r="Z1015" t="n">
        <v>10</v>
      </c>
    </row>
    <row r="1016">
      <c r="A1016" t="n">
        <v>1</v>
      </c>
      <c r="B1016" t="n">
        <v>105</v>
      </c>
      <c r="C1016" t="inlineStr">
        <is>
          <t xml:space="preserve">CONCLUIDO	</t>
        </is>
      </c>
      <c r="D1016" t="n">
        <v>6.5738</v>
      </c>
      <c r="E1016" t="n">
        <v>15.21</v>
      </c>
      <c r="F1016" t="n">
        <v>9.44</v>
      </c>
      <c r="G1016" t="n">
        <v>7.17</v>
      </c>
      <c r="H1016" t="n">
        <v>0.11</v>
      </c>
      <c r="I1016" t="n">
        <v>79</v>
      </c>
      <c r="J1016" t="n">
        <v>204.39</v>
      </c>
      <c r="K1016" t="n">
        <v>55.27</v>
      </c>
      <c r="L1016" t="n">
        <v>1.25</v>
      </c>
      <c r="M1016" t="n">
        <v>77</v>
      </c>
      <c r="N1016" t="n">
        <v>42.87</v>
      </c>
      <c r="O1016" t="n">
        <v>25442.42</v>
      </c>
      <c r="P1016" t="n">
        <v>134.87</v>
      </c>
      <c r="Q1016" t="n">
        <v>198.1</v>
      </c>
      <c r="R1016" t="n">
        <v>77.09</v>
      </c>
      <c r="S1016" t="n">
        <v>21.27</v>
      </c>
      <c r="T1016" t="n">
        <v>24840.13</v>
      </c>
      <c r="U1016" t="n">
        <v>0.28</v>
      </c>
      <c r="V1016" t="n">
        <v>0.64</v>
      </c>
      <c r="W1016" t="n">
        <v>0.23</v>
      </c>
      <c r="X1016" t="n">
        <v>1.59</v>
      </c>
      <c r="Y1016" t="n">
        <v>1</v>
      </c>
      <c r="Z1016" t="n">
        <v>10</v>
      </c>
    </row>
    <row r="1017">
      <c r="A1017" t="n">
        <v>2</v>
      </c>
      <c r="B1017" t="n">
        <v>105</v>
      </c>
      <c r="C1017" t="inlineStr">
        <is>
          <t xml:space="preserve">CONCLUIDO	</t>
        </is>
      </c>
      <c r="D1017" t="n">
        <v>6.9885</v>
      </c>
      <c r="E1017" t="n">
        <v>14.31</v>
      </c>
      <c r="F1017" t="n">
        <v>9.15</v>
      </c>
      <c r="G1017" t="n">
        <v>8.58</v>
      </c>
      <c r="H1017" t="n">
        <v>0.13</v>
      </c>
      <c r="I1017" t="n">
        <v>64</v>
      </c>
      <c r="J1017" t="n">
        <v>204.79</v>
      </c>
      <c r="K1017" t="n">
        <v>55.27</v>
      </c>
      <c r="L1017" t="n">
        <v>1.5</v>
      </c>
      <c r="M1017" t="n">
        <v>62</v>
      </c>
      <c r="N1017" t="n">
        <v>43.02</v>
      </c>
      <c r="O1017" t="n">
        <v>25491.3</v>
      </c>
      <c r="P1017" t="n">
        <v>130.48</v>
      </c>
      <c r="Q1017" t="n">
        <v>198.06</v>
      </c>
      <c r="R1017" t="n">
        <v>67.59999999999999</v>
      </c>
      <c r="S1017" t="n">
        <v>21.27</v>
      </c>
      <c r="T1017" t="n">
        <v>20169.61</v>
      </c>
      <c r="U1017" t="n">
        <v>0.31</v>
      </c>
      <c r="V1017" t="n">
        <v>0.66</v>
      </c>
      <c r="W1017" t="n">
        <v>0.21</v>
      </c>
      <c r="X1017" t="n">
        <v>1.3</v>
      </c>
      <c r="Y1017" t="n">
        <v>1</v>
      </c>
      <c r="Z1017" t="n">
        <v>10</v>
      </c>
    </row>
    <row r="1018">
      <c r="A1018" t="n">
        <v>3</v>
      </c>
      <c r="B1018" t="n">
        <v>105</v>
      </c>
      <c r="C1018" t="inlineStr">
        <is>
          <t xml:space="preserve">CONCLUIDO	</t>
        </is>
      </c>
      <c r="D1018" t="n">
        <v>7.3507</v>
      </c>
      <c r="E1018" t="n">
        <v>13.6</v>
      </c>
      <c r="F1018" t="n">
        <v>8.890000000000001</v>
      </c>
      <c r="G1018" t="n">
        <v>10.06</v>
      </c>
      <c r="H1018" t="n">
        <v>0.15</v>
      </c>
      <c r="I1018" t="n">
        <v>53</v>
      </c>
      <c r="J1018" t="n">
        <v>205.18</v>
      </c>
      <c r="K1018" t="n">
        <v>55.27</v>
      </c>
      <c r="L1018" t="n">
        <v>1.75</v>
      </c>
      <c r="M1018" t="n">
        <v>51</v>
      </c>
      <c r="N1018" t="n">
        <v>43.16</v>
      </c>
      <c r="O1018" t="n">
        <v>25540.22</v>
      </c>
      <c r="P1018" t="n">
        <v>126.62</v>
      </c>
      <c r="Q1018" t="n">
        <v>198.08</v>
      </c>
      <c r="R1018" t="n">
        <v>59.6</v>
      </c>
      <c r="S1018" t="n">
        <v>21.27</v>
      </c>
      <c r="T1018" t="n">
        <v>16222.15</v>
      </c>
      <c r="U1018" t="n">
        <v>0.36</v>
      </c>
      <c r="V1018" t="n">
        <v>0.68</v>
      </c>
      <c r="W1018" t="n">
        <v>0.19</v>
      </c>
      <c r="X1018" t="n">
        <v>1.04</v>
      </c>
      <c r="Y1018" t="n">
        <v>1</v>
      </c>
      <c r="Z1018" t="n">
        <v>10</v>
      </c>
    </row>
    <row r="1019">
      <c r="A1019" t="n">
        <v>4</v>
      </c>
      <c r="B1019" t="n">
        <v>105</v>
      </c>
      <c r="C1019" t="inlineStr">
        <is>
          <t xml:space="preserve">CONCLUIDO	</t>
        </is>
      </c>
      <c r="D1019" t="n">
        <v>7.5836</v>
      </c>
      <c r="E1019" t="n">
        <v>13.19</v>
      </c>
      <c r="F1019" t="n">
        <v>8.76</v>
      </c>
      <c r="G1019" t="n">
        <v>11.42</v>
      </c>
      <c r="H1019" t="n">
        <v>0.17</v>
      </c>
      <c r="I1019" t="n">
        <v>46</v>
      </c>
      <c r="J1019" t="n">
        <v>205.58</v>
      </c>
      <c r="K1019" t="n">
        <v>55.27</v>
      </c>
      <c r="L1019" t="n">
        <v>2</v>
      </c>
      <c r="M1019" t="n">
        <v>44</v>
      </c>
      <c r="N1019" t="n">
        <v>43.31</v>
      </c>
      <c r="O1019" t="n">
        <v>25589.2</v>
      </c>
      <c r="P1019" t="n">
        <v>124.53</v>
      </c>
      <c r="Q1019" t="n">
        <v>198.07</v>
      </c>
      <c r="R1019" t="n">
        <v>55.33</v>
      </c>
      <c r="S1019" t="n">
        <v>21.27</v>
      </c>
      <c r="T1019" t="n">
        <v>14123.79</v>
      </c>
      <c r="U1019" t="n">
        <v>0.38</v>
      </c>
      <c r="V1019" t="n">
        <v>0.6899999999999999</v>
      </c>
      <c r="W1019" t="n">
        <v>0.18</v>
      </c>
      <c r="X1019" t="n">
        <v>0.9</v>
      </c>
      <c r="Y1019" t="n">
        <v>1</v>
      </c>
      <c r="Z1019" t="n">
        <v>10</v>
      </c>
    </row>
    <row r="1020">
      <c r="A1020" t="n">
        <v>5</v>
      </c>
      <c r="B1020" t="n">
        <v>105</v>
      </c>
      <c r="C1020" t="inlineStr">
        <is>
          <t xml:space="preserve">CONCLUIDO	</t>
        </is>
      </c>
      <c r="D1020" t="n">
        <v>7.8152</v>
      </c>
      <c r="E1020" t="n">
        <v>12.8</v>
      </c>
      <c r="F1020" t="n">
        <v>8.609999999999999</v>
      </c>
      <c r="G1020" t="n">
        <v>12.91</v>
      </c>
      <c r="H1020" t="n">
        <v>0.19</v>
      </c>
      <c r="I1020" t="n">
        <v>40</v>
      </c>
      <c r="J1020" t="n">
        <v>205.98</v>
      </c>
      <c r="K1020" t="n">
        <v>55.27</v>
      </c>
      <c r="L1020" t="n">
        <v>2.25</v>
      </c>
      <c r="M1020" t="n">
        <v>38</v>
      </c>
      <c r="N1020" t="n">
        <v>43.46</v>
      </c>
      <c r="O1020" t="n">
        <v>25638.22</v>
      </c>
      <c r="P1020" t="n">
        <v>122.3</v>
      </c>
      <c r="Q1020" t="n">
        <v>198.12</v>
      </c>
      <c r="R1020" t="n">
        <v>50.67</v>
      </c>
      <c r="S1020" t="n">
        <v>21.27</v>
      </c>
      <c r="T1020" t="n">
        <v>11824.88</v>
      </c>
      <c r="U1020" t="n">
        <v>0.42</v>
      </c>
      <c r="V1020" t="n">
        <v>0.71</v>
      </c>
      <c r="W1020" t="n">
        <v>0.17</v>
      </c>
      <c r="X1020" t="n">
        <v>0.75</v>
      </c>
      <c r="Y1020" t="n">
        <v>1</v>
      </c>
      <c r="Z1020" t="n">
        <v>10</v>
      </c>
    </row>
    <row r="1021">
      <c r="A1021" t="n">
        <v>6</v>
      </c>
      <c r="B1021" t="n">
        <v>105</v>
      </c>
      <c r="C1021" t="inlineStr">
        <is>
          <t xml:space="preserve">CONCLUIDO	</t>
        </is>
      </c>
      <c r="D1021" t="n">
        <v>8.0182</v>
      </c>
      <c r="E1021" t="n">
        <v>12.47</v>
      </c>
      <c r="F1021" t="n">
        <v>8.449999999999999</v>
      </c>
      <c r="G1021" t="n">
        <v>14.08</v>
      </c>
      <c r="H1021" t="n">
        <v>0.22</v>
      </c>
      <c r="I1021" t="n">
        <v>36</v>
      </c>
      <c r="J1021" t="n">
        <v>206.38</v>
      </c>
      <c r="K1021" t="n">
        <v>55.27</v>
      </c>
      <c r="L1021" t="n">
        <v>2.5</v>
      </c>
      <c r="M1021" t="n">
        <v>34</v>
      </c>
      <c r="N1021" t="n">
        <v>43.6</v>
      </c>
      <c r="O1021" t="n">
        <v>25687.3</v>
      </c>
      <c r="P1021" t="n">
        <v>119.87</v>
      </c>
      <c r="Q1021" t="n">
        <v>198.06</v>
      </c>
      <c r="R1021" t="n">
        <v>45.55</v>
      </c>
      <c r="S1021" t="n">
        <v>21.27</v>
      </c>
      <c r="T1021" t="n">
        <v>9282.51</v>
      </c>
      <c r="U1021" t="n">
        <v>0.47</v>
      </c>
      <c r="V1021" t="n">
        <v>0.72</v>
      </c>
      <c r="W1021" t="n">
        <v>0.16</v>
      </c>
      <c r="X1021" t="n">
        <v>0.59</v>
      </c>
      <c r="Y1021" t="n">
        <v>1</v>
      </c>
      <c r="Z1021" t="n">
        <v>10</v>
      </c>
    </row>
    <row r="1022">
      <c r="A1022" t="n">
        <v>7</v>
      </c>
      <c r="B1022" t="n">
        <v>105</v>
      </c>
      <c r="C1022" t="inlineStr">
        <is>
          <t xml:space="preserve">CONCLUIDO	</t>
        </is>
      </c>
      <c r="D1022" t="n">
        <v>8.0311</v>
      </c>
      <c r="E1022" t="n">
        <v>12.45</v>
      </c>
      <c r="F1022" t="n">
        <v>8.550000000000001</v>
      </c>
      <c r="G1022" t="n">
        <v>15.54</v>
      </c>
      <c r="H1022" t="n">
        <v>0.24</v>
      </c>
      <c r="I1022" t="n">
        <v>33</v>
      </c>
      <c r="J1022" t="n">
        <v>206.78</v>
      </c>
      <c r="K1022" t="n">
        <v>55.27</v>
      </c>
      <c r="L1022" t="n">
        <v>2.75</v>
      </c>
      <c r="M1022" t="n">
        <v>31</v>
      </c>
      <c r="N1022" t="n">
        <v>43.75</v>
      </c>
      <c r="O1022" t="n">
        <v>25736.42</v>
      </c>
      <c r="P1022" t="n">
        <v>121.18</v>
      </c>
      <c r="Q1022" t="n">
        <v>198.05</v>
      </c>
      <c r="R1022" t="n">
        <v>49.01</v>
      </c>
      <c r="S1022" t="n">
        <v>21.27</v>
      </c>
      <c r="T1022" t="n">
        <v>11030.47</v>
      </c>
      <c r="U1022" t="n">
        <v>0.43</v>
      </c>
      <c r="V1022" t="n">
        <v>0.71</v>
      </c>
      <c r="W1022" t="n">
        <v>0.16</v>
      </c>
      <c r="X1022" t="n">
        <v>0.7</v>
      </c>
      <c r="Y1022" t="n">
        <v>1</v>
      </c>
      <c r="Z1022" t="n">
        <v>10</v>
      </c>
    </row>
    <row r="1023">
      <c r="A1023" t="n">
        <v>8</v>
      </c>
      <c r="B1023" t="n">
        <v>105</v>
      </c>
      <c r="C1023" t="inlineStr">
        <is>
          <t xml:space="preserve">CONCLUIDO	</t>
        </is>
      </c>
      <c r="D1023" t="n">
        <v>8.1707</v>
      </c>
      <c r="E1023" t="n">
        <v>12.24</v>
      </c>
      <c r="F1023" t="n">
        <v>8.460000000000001</v>
      </c>
      <c r="G1023" t="n">
        <v>16.91</v>
      </c>
      <c r="H1023" t="n">
        <v>0.26</v>
      </c>
      <c r="I1023" t="n">
        <v>30</v>
      </c>
      <c r="J1023" t="n">
        <v>207.17</v>
      </c>
      <c r="K1023" t="n">
        <v>55.27</v>
      </c>
      <c r="L1023" t="n">
        <v>3</v>
      </c>
      <c r="M1023" t="n">
        <v>28</v>
      </c>
      <c r="N1023" t="n">
        <v>43.9</v>
      </c>
      <c r="O1023" t="n">
        <v>25785.6</v>
      </c>
      <c r="P1023" t="n">
        <v>119.75</v>
      </c>
      <c r="Q1023" t="n">
        <v>198.05</v>
      </c>
      <c r="R1023" t="n">
        <v>46.09</v>
      </c>
      <c r="S1023" t="n">
        <v>21.27</v>
      </c>
      <c r="T1023" t="n">
        <v>9581.059999999999</v>
      </c>
      <c r="U1023" t="n">
        <v>0.46</v>
      </c>
      <c r="V1023" t="n">
        <v>0.72</v>
      </c>
      <c r="W1023" t="n">
        <v>0.16</v>
      </c>
      <c r="X1023" t="n">
        <v>0.6</v>
      </c>
      <c r="Y1023" t="n">
        <v>1</v>
      </c>
      <c r="Z1023" t="n">
        <v>10</v>
      </c>
    </row>
    <row r="1024">
      <c r="A1024" t="n">
        <v>9</v>
      </c>
      <c r="B1024" t="n">
        <v>105</v>
      </c>
      <c r="C1024" t="inlineStr">
        <is>
          <t xml:space="preserve">CONCLUIDO	</t>
        </is>
      </c>
      <c r="D1024" t="n">
        <v>8.2576</v>
      </c>
      <c r="E1024" t="n">
        <v>12.11</v>
      </c>
      <c r="F1024" t="n">
        <v>8.41</v>
      </c>
      <c r="G1024" t="n">
        <v>18.02</v>
      </c>
      <c r="H1024" t="n">
        <v>0.28</v>
      </c>
      <c r="I1024" t="n">
        <v>28</v>
      </c>
      <c r="J1024" t="n">
        <v>207.57</v>
      </c>
      <c r="K1024" t="n">
        <v>55.27</v>
      </c>
      <c r="L1024" t="n">
        <v>3.25</v>
      </c>
      <c r="M1024" t="n">
        <v>26</v>
      </c>
      <c r="N1024" t="n">
        <v>44.05</v>
      </c>
      <c r="O1024" t="n">
        <v>25834.83</v>
      </c>
      <c r="P1024" t="n">
        <v>118.92</v>
      </c>
      <c r="Q1024" t="n">
        <v>198.07</v>
      </c>
      <c r="R1024" t="n">
        <v>44.65</v>
      </c>
      <c r="S1024" t="n">
        <v>21.27</v>
      </c>
      <c r="T1024" t="n">
        <v>8873.48</v>
      </c>
      <c r="U1024" t="n">
        <v>0.48</v>
      </c>
      <c r="V1024" t="n">
        <v>0.72</v>
      </c>
      <c r="W1024" t="n">
        <v>0.15</v>
      </c>
      <c r="X1024" t="n">
        <v>0.5600000000000001</v>
      </c>
      <c r="Y1024" t="n">
        <v>1</v>
      </c>
      <c r="Z1024" t="n">
        <v>10</v>
      </c>
    </row>
    <row r="1025">
      <c r="A1025" t="n">
        <v>10</v>
      </c>
      <c r="B1025" t="n">
        <v>105</v>
      </c>
      <c r="C1025" t="inlineStr">
        <is>
          <t xml:space="preserve">CONCLUIDO	</t>
        </is>
      </c>
      <c r="D1025" t="n">
        <v>8.342599999999999</v>
      </c>
      <c r="E1025" t="n">
        <v>11.99</v>
      </c>
      <c r="F1025" t="n">
        <v>8.369999999999999</v>
      </c>
      <c r="G1025" t="n">
        <v>19.31</v>
      </c>
      <c r="H1025" t="n">
        <v>0.3</v>
      </c>
      <c r="I1025" t="n">
        <v>26</v>
      </c>
      <c r="J1025" t="n">
        <v>207.97</v>
      </c>
      <c r="K1025" t="n">
        <v>55.27</v>
      </c>
      <c r="L1025" t="n">
        <v>3.5</v>
      </c>
      <c r="M1025" t="n">
        <v>24</v>
      </c>
      <c r="N1025" t="n">
        <v>44.2</v>
      </c>
      <c r="O1025" t="n">
        <v>25884.1</v>
      </c>
      <c r="P1025" t="n">
        <v>118.25</v>
      </c>
      <c r="Q1025" t="n">
        <v>198.07</v>
      </c>
      <c r="R1025" t="n">
        <v>43.37</v>
      </c>
      <c r="S1025" t="n">
        <v>21.27</v>
      </c>
      <c r="T1025" t="n">
        <v>8242.700000000001</v>
      </c>
      <c r="U1025" t="n">
        <v>0.49</v>
      </c>
      <c r="V1025" t="n">
        <v>0.73</v>
      </c>
      <c r="W1025" t="n">
        <v>0.15</v>
      </c>
      <c r="X1025" t="n">
        <v>0.51</v>
      </c>
      <c r="Y1025" t="n">
        <v>1</v>
      </c>
      <c r="Z1025" t="n">
        <v>10</v>
      </c>
    </row>
    <row r="1026">
      <c r="A1026" t="n">
        <v>11</v>
      </c>
      <c r="B1026" t="n">
        <v>105</v>
      </c>
      <c r="C1026" t="inlineStr">
        <is>
          <t xml:space="preserve">CONCLUIDO	</t>
        </is>
      </c>
      <c r="D1026" t="n">
        <v>8.435700000000001</v>
      </c>
      <c r="E1026" t="n">
        <v>11.85</v>
      </c>
      <c r="F1026" t="n">
        <v>8.32</v>
      </c>
      <c r="G1026" t="n">
        <v>20.79</v>
      </c>
      <c r="H1026" t="n">
        <v>0.32</v>
      </c>
      <c r="I1026" t="n">
        <v>24</v>
      </c>
      <c r="J1026" t="n">
        <v>208.37</v>
      </c>
      <c r="K1026" t="n">
        <v>55.27</v>
      </c>
      <c r="L1026" t="n">
        <v>3.75</v>
      </c>
      <c r="M1026" t="n">
        <v>22</v>
      </c>
      <c r="N1026" t="n">
        <v>44.35</v>
      </c>
      <c r="O1026" t="n">
        <v>25933.43</v>
      </c>
      <c r="P1026" t="n">
        <v>117.37</v>
      </c>
      <c r="Q1026" t="n">
        <v>198.06</v>
      </c>
      <c r="R1026" t="n">
        <v>41.6</v>
      </c>
      <c r="S1026" t="n">
        <v>21.27</v>
      </c>
      <c r="T1026" t="n">
        <v>7370.08</v>
      </c>
      <c r="U1026" t="n">
        <v>0.51</v>
      </c>
      <c r="V1026" t="n">
        <v>0.73</v>
      </c>
      <c r="W1026" t="n">
        <v>0.15</v>
      </c>
      <c r="X1026" t="n">
        <v>0.46</v>
      </c>
      <c r="Y1026" t="n">
        <v>1</v>
      </c>
      <c r="Z1026" t="n">
        <v>10</v>
      </c>
    </row>
    <row r="1027">
      <c r="A1027" t="n">
        <v>12</v>
      </c>
      <c r="B1027" t="n">
        <v>105</v>
      </c>
      <c r="C1027" t="inlineStr">
        <is>
          <t xml:space="preserve">CONCLUIDO	</t>
        </is>
      </c>
      <c r="D1027" t="n">
        <v>8.5235</v>
      </c>
      <c r="E1027" t="n">
        <v>11.73</v>
      </c>
      <c r="F1027" t="n">
        <v>8.279999999999999</v>
      </c>
      <c r="G1027" t="n">
        <v>22.57</v>
      </c>
      <c r="H1027" t="n">
        <v>0.34</v>
      </c>
      <c r="I1027" t="n">
        <v>22</v>
      </c>
      <c r="J1027" t="n">
        <v>208.77</v>
      </c>
      <c r="K1027" t="n">
        <v>55.27</v>
      </c>
      <c r="L1027" t="n">
        <v>4</v>
      </c>
      <c r="M1027" t="n">
        <v>20</v>
      </c>
      <c r="N1027" t="n">
        <v>44.5</v>
      </c>
      <c r="O1027" t="n">
        <v>25982.82</v>
      </c>
      <c r="P1027" t="n">
        <v>116.62</v>
      </c>
      <c r="Q1027" t="n">
        <v>198.05</v>
      </c>
      <c r="R1027" t="n">
        <v>40.4</v>
      </c>
      <c r="S1027" t="n">
        <v>21.27</v>
      </c>
      <c r="T1027" t="n">
        <v>6776.34</v>
      </c>
      <c r="U1027" t="n">
        <v>0.53</v>
      </c>
      <c r="V1027" t="n">
        <v>0.73</v>
      </c>
      <c r="W1027" t="n">
        <v>0.14</v>
      </c>
      <c r="X1027" t="n">
        <v>0.42</v>
      </c>
      <c r="Y1027" t="n">
        <v>1</v>
      </c>
      <c r="Z1027" t="n">
        <v>10</v>
      </c>
    </row>
    <row r="1028">
      <c r="A1028" t="n">
        <v>13</v>
      </c>
      <c r="B1028" t="n">
        <v>105</v>
      </c>
      <c r="C1028" t="inlineStr">
        <is>
          <t xml:space="preserve">CONCLUIDO	</t>
        </is>
      </c>
      <c r="D1028" t="n">
        <v>8.565899999999999</v>
      </c>
      <c r="E1028" t="n">
        <v>11.67</v>
      </c>
      <c r="F1028" t="n">
        <v>8.26</v>
      </c>
      <c r="G1028" t="n">
        <v>23.59</v>
      </c>
      <c r="H1028" t="n">
        <v>0.36</v>
      </c>
      <c r="I1028" t="n">
        <v>21</v>
      </c>
      <c r="J1028" t="n">
        <v>209.17</v>
      </c>
      <c r="K1028" t="n">
        <v>55.27</v>
      </c>
      <c r="L1028" t="n">
        <v>4.25</v>
      </c>
      <c r="M1028" t="n">
        <v>19</v>
      </c>
      <c r="N1028" t="n">
        <v>44.65</v>
      </c>
      <c r="O1028" t="n">
        <v>26032.25</v>
      </c>
      <c r="P1028" t="n">
        <v>116.29</v>
      </c>
      <c r="Q1028" t="n">
        <v>198.05</v>
      </c>
      <c r="R1028" t="n">
        <v>39.83</v>
      </c>
      <c r="S1028" t="n">
        <v>21.27</v>
      </c>
      <c r="T1028" t="n">
        <v>6497.49</v>
      </c>
      <c r="U1028" t="n">
        <v>0.53</v>
      </c>
      <c r="V1028" t="n">
        <v>0.74</v>
      </c>
      <c r="W1028" t="n">
        <v>0.14</v>
      </c>
      <c r="X1028" t="n">
        <v>0.4</v>
      </c>
      <c r="Y1028" t="n">
        <v>1</v>
      </c>
      <c r="Z1028" t="n">
        <v>10</v>
      </c>
    </row>
    <row r="1029">
      <c r="A1029" t="n">
        <v>14</v>
      </c>
      <c r="B1029" t="n">
        <v>105</v>
      </c>
      <c r="C1029" t="inlineStr">
        <is>
          <t xml:space="preserve">CONCLUIDO	</t>
        </is>
      </c>
      <c r="D1029" t="n">
        <v>8.6166</v>
      </c>
      <c r="E1029" t="n">
        <v>11.61</v>
      </c>
      <c r="F1029" t="n">
        <v>8.23</v>
      </c>
      <c r="G1029" t="n">
        <v>24.69</v>
      </c>
      <c r="H1029" t="n">
        <v>0.38</v>
      </c>
      <c r="I1029" t="n">
        <v>20</v>
      </c>
      <c r="J1029" t="n">
        <v>209.58</v>
      </c>
      <c r="K1029" t="n">
        <v>55.27</v>
      </c>
      <c r="L1029" t="n">
        <v>4.5</v>
      </c>
      <c r="M1029" t="n">
        <v>18</v>
      </c>
      <c r="N1029" t="n">
        <v>44.8</v>
      </c>
      <c r="O1029" t="n">
        <v>26081.73</v>
      </c>
      <c r="P1029" t="n">
        <v>115.78</v>
      </c>
      <c r="Q1029" t="n">
        <v>198.06</v>
      </c>
      <c r="R1029" t="n">
        <v>38.89</v>
      </c>
      <c r="S1029" t="n">
        <v>21.27</v>
      </c>
      <c r="T1029" t="n">
        <v>6035.35</v>
      </c>
      <c r="U1029" t="n">
        <v>0.55</v>
      </c>
      <c r="V1029" t="n">
        <v>0.74</v>
      </c>
      <c r="W1029" t="n">
        <v>0.14</v>
      </c>
      <c r="X1029" t="n">
        <v>0.38</v>
      </c>
      <c r="Y1029" t="n">
        <v>1</v>
      </c>
      <c r="Z1029" t="n">
        <v>10</v>
      </c>
    </row>
    <row r="1030">
      <c r="A1030" t="n">
        <v>15</v>
      </c>
      <c r="B1030" t="n">
        <v>105</v>
      </c>
      <c r="C1030" t="inlineStr">
        <is>
          <t xml:space="preserve">CONCLUIDO	</t>
        </is>
      </c>
      <c r="D1030" t="n">
        <v>8.699</v>
      </c>
      <c r="E1030" t="n">
        <v>11.5</v>
      </c>
      <c r="F1030" t="n">
        <v>8.16</v>
      </c>
      <c r="G1030" t="n">
        <v>25.77</v>
      </c>
      <c r="H1030" t="n">
        <v>0.4</v>
      </c>
      <c r="I1030" t="n">
        <v>19</v>
      </c>
      <c r="J1030" t="n">
        <v>209.98</v>
      </c>
      <c r="K1030" t="n">
        <v>55.27</v>
      </c>
      <c r="L1030" t="n">
        <v>4.75</v>
      </c>
      <c r="M1030" t="n">
        <v>17</v>
      </c>
      <c r="N1030" t="n">
        <v>44.95</v>
      </c>
      <c r="O1030" t="n">
        <v>26131.27</v>
      </c>
      <c r="P1030" t="n">
        <v>114.62</v>
      </c>
      <c r="Q1030" t="n">
        <v>198.06</v>
      </c>
      <c r="R1030" t="n">
        <v>36.59</v>
      </c>
      <c r="S1030" t="n">
        <v>21.27</v>
      </c>
      <c r="T1030" t="n">
        <v>4888.59</v>
      </c>
      <c r="U1030" t="n">
        <v>0.58</v>
      </c>
      <c r="V1030" t="n">
        <v>0.74</v>
      </c>
      <c r="W1030" t="n">
        <v>0.14</v>
      </c>
      <c r="X1030" t="n">
        <v>0.31</v>
      </c>
      <c r="Y1030" t="n">
        <v>1</v>
      </c>
      <c r="Z1030" t="n">
        <v>10</v>
      </c>
    </row>
    <row r="1031">
      <c r="A1031" t="n">
        <v>16</v>
      </c>
      <c r="B1031" t="n">
        <v>105</v>
      </c>
      <c r="C1031" t="inlineStr">
        <is>
          <t xml:space="preserve">CONCLUIDO	</t>
        </is>
      </c>
      <c r="D1031" t="n">
        <v>8.6632</v>
      </c>
      <c r="E1031" t="n">
        <v>11.54</v>
      </c>
      <c r="F1031" t="n">
        <v>8.25</v>
      </c>
      <c r="G1031" t="n">
        <v>27.49</v>
      </c>
      <c r="H1031" t="n">
        <v>0.42</v>
      </c>
      <c r="I1031" t="n">
        <v>18</v>
      </c>
      <c r="J1031" t="n">
        <v>210.38</v>
      </c>
      <c r="K1031" t="n">
        <v>55.27</v>
      </c>
      <c r="L1031" t="n">
        <v>5</v>
      </c>
      <c r="M1031" t="n">
        <v>16</v>
      </c>
      <c r="N1031" t="n">
        <v>45.11</v>
      </c>
      <c r="O1031" t="n">
        <v>26180.86</v>
      </c>
      <c r="P1031" t="n">
        <v>115.8</v>
      </c>
      <c r="Q1031" t="n">
        <v>198.06</v>
      </c>
      <c r="R1031" t="n">
        <v>40.16</v>
      </c>
      <c r="S1031" t="n">
        <v>21.27</v>
      </c>
      <c r="T1031" t="n">
        <v>6679.46</v>
      </c>
      <c r="U1031" t="n">
        <v>0.53</v>
      </c>
      <c r="V1031" t="n">
        <v>0.74</v>
      </c>
      <c r="W1031" t="n">
        <v>0.13</v>
      </c>
      <c r="X1031" t="n">
        <v>0.4</v>
      </c>
      <c r="Y1031" t="n">
        <v>1</v>
      </c>
      <c r="Z1031" t="n">
        <v>10</v>
      </c>
    </row>
    <row r="1032">
      <c r="A1032" t="n">
        <v>17</v>
      </c>
      <c r="B1032" t="n">
        <v>105</v>
      </c>
      <c r="C1032" t="inlineStr">
        <is>
          <t xml:space="preserve">CONCLUIDO	</t>
        </is>
      </c>
      <c r="D1032" t="n">
        <v>8.7461</v>
      </c>
      <c r="E1032" t="n">
        <v>11.43</v>
      </c>
      <c r="F1032" t="n">
        <v>8.18</v>
      </c>
      <c r="G1032" t="n">
        <v>28.87</v>
      </c>
      <c r="H1032" t="n">
        <v>0.44</v>
      </c>
      <c r="I1032" t="n">
        <v>17</v>
      </c>
      <c r="J1032" t="n">
        <v>210.78</v>
      </c>
      <c r="K1032" t="n">
        <v>55.27</v>
      </c>
      <c r="L1032" t="n">
        <v>5.25</v>
      </c>
      <c r="M1032" t="n">
        <v>15</v>
      </c>
      <c r="N1032" t="n">
        <v>45.26</v>
      </c>
      <c r="O1032" t="n">
        <v>26230.5</v>
      </c>
      <c r="P1032" t="n">
        <v>114.64</v>
      </c>
      <c r="Q1032" t="n">
        <v>198.05</v>
      </c>
      <c r="R1032" t="n">
        <v>37.57</v>
      </c>
      <c r="S1032" t="n">
        <v>21.27</v>
      </c>
      <c r="T1032" t="n">
        <v>5386.28</v>
      </c>
      <c r="U1032" t="n">
        <v>0.57</v>
      </c>
      <c r="V1032" t="n">
        <v>0.74</v>
      </c>
      <c r="W1032" t="n">
        <v>0.13</v>
      </c>
      <c r="X1032" t="n">
        <v>0.33</v>
      </c>
      <c r="Y1032" t="n">
        <v>1</v>
      </c>
      <c r="Z1032" t="n">
        <v>10</v>
      </c>
    </row>
    <row r="1033">
      <c r="A1033" t="n">
        <v>18</v>
      </c>
      <c r="B1033" t="n">
        <v>105</v>
      </c>
      <c r="C1033" t="inlineStr">
        <is>
          <t xml:space="preserve">CONCLUIDO	</t>
        </is>
      </c>
      <c r="D1033" t="n">
        <v>8.7904</v>
      </c>
      <c r="E1033" t="n">
        <v>11.38</v>
      </c>
      <c r="F1033" t="n">
        <v>8.16</v>
      </c>
      <c r="G1033" t="n">
        <v>30.61</v>
      </c>
      <c r="H1033" t="n">
        <v>0.46</v>
      </c>
      <c r="I1033" t="n">
        <v>16</v>
      </c>
      <c r="J1033" t="n">
        <v>211.18</v>
      </c>
      <c r="K1033" t="n">
        <v>55.27</v>
      </c>
      <c r="L1033" t="n">
        <v>5.5</v>
      </c>
      <c r="M1033" t="n">
        <v>14</v>
      </c>
      <c r="N1033" t="n">
        <v>45.41</v>
      </c>
      <c r="O1033" t="n">
        <v>26280.2</v>
      </c>
      <c r="P1033" t="n">
        <v>114.36</v>
      </c>
      <c r="Q1033" t="n">
        <v>198.06</v>
      </c>
      <c r="R1033" t="n">
        <v>36.94</v>
      </c>
      <c r="S1033" t="n">
        <v>21.27</v>
      </c>
      <c r="T1033" t="n">
        <v>5077.43</v>
      </c>
      <c r="U1033" t="n">
        <v>0.58</v>
      </c>
      <c r="V1033" t="n">
        <v>0.74</v>
      </c>
      <c r="W1033" t="n">
        <v>0.13</v>
      </c>
      <c r="X1033" t="n">
        <v>0.31</v>
      </c>
      <c r="Y1033" t="n">
        <v>1</v>
      </c>
      <c r="Z1033" t="n">
        <v>10</v>
      </c>
    </row>
    <row r="1034">
      <c r="A1034" t="n">
        <v>19</v>
      </c>
      <c r="B1034" t="n">
        <v>105</v>
      </c>
      <c r="C1034" t="inlineStr">
        <is>
          <t xml:space="preserve">CONCLUIDO	</t>
        </is>
      </c>
      <c r="D1034" t="n">
        <v>8.7921</v>
      </c>
      <c r="E1034" t="n">
        <v>11.37</v>
      </c>
      <c r="F1034" t="n">
        <v>8.16</v>
      </c>
      <c r="G1034" t="n">
        <v>30.6</v>
      </c>
      <c r="H1034" t="n">
        <v>0.48</v>
      </c>
      <c r="I1034" t="n">
        <v>16</v>
      </c>
      <c r="J1034" t="n">
        <v>211.59</v>
      </c>
      <c r="K1034" t="n">
        <v>55.27</v>
      </c>
      <c r="L1034" t="n">
        <v>5.75</v>
      </c>
      <c r="M1034" t="n">
        <v>14</v>
      </c>
      <c r="N1034" t="n">
        <v>45.57</v>
      </c>
      <c r="O1034" t="n">
        <v>26329.94</v>
      </c>
      <c r="P1034" t="n">
        <v>114.14</v>
      </c>
      <c r="Q1034" t="n">
        <v>198.07</v>
      </c>
      <c r="R1034" t="n">
        <v>36.92</v>
      </c>
      <c r="S1034" t="n">
        <v>21.27</v>
      </c>
      <c r="T1034" t="n">
        <v>5069.14</v>
      </c>
      <c r="U1034" t="n">
        <v>0.58</v>
      </c>
      <c r="V1034" t="n">
        <v>0.74</v>
      </c>
      <c r="W1034" t="n">
        <v>0.13</v>
      </c>
      <c r="X1034" t="n">
        <v>0.31</v>
      </c>
      <c r="Y1034" t="n">
        <v>1</v>
      </c>
      <c r="Z1034" t="n">
        <v>10</v>
      </c>
    </row>
    <row r="1035">
      <c r="A1035" t="n">
        <v>20</v>
      </c>
      <c r="B1035" t="n">
        <v>105</v>
      </c>
      <c r="C1035" t="inlineStr">
        <is>
          <t xml:space="preserve">CONCLUIDO	</t>
        </is>
      </c>
      <c r="D1035" t="n">
        <v>8.8376</v>
      </c>
      <c r="E1035" t="n">
        <v>11.32</v>
      </c>
      <c r="F1035" t="n">
        <v>8.140000000000001</v>
      </c>
      <c r="G1035" t="n">
        <v>32.57</v>
      </c>
      <c r="H1035" t="n">
        <v>0.5</v>
      </c>
      <c r="I1035" t="n">
        <v>15</v>
      </c>
      <c r="J1035" t="n">
        <v>211.99</v>
      </c>
      <c r="K1035" t="n">
        <v>55.27</v>
      </c>
      <c r="L1035" t="n">
        <v>6</v>
      </c>
      <c r="M1035" t="n">
        <v>13</v>
      </c>
      <c r="N1035" t="n">
        <v>45.72</v>
      </c>
      <c r="O1035" t="n">
        <v>26379.74</v>
      </c>
      <c r="P1035" t="n">
        <v>113.8</v>
      </c>
      <c r="Q1035" t="n">
        <v>198.05</v>
      </c>
      <c r="R1035" t="n">
        <v>36.39</v>
      </c>
      <c r="S1035" t="n">
        <v>21.27</v>
      </c>
      <c r="T1035" t="n">
        <v>4807.69</v>
      </c>
      <c r="U1035" t="n">
        <v>0.58</v>
      </c>
      <c r="V1035" t="n">
        <v>0.75</v>
      </c>
      <c r="W1035" t="n">
        <v>0.13</v>
      </c>
      <c r="X1035" t="n">
        <v>0.29</v>
      </c>
      <c r="Y1035" t="n">
        <v>1</v>
      </c>
      <c r="Z1035" t="n">
        <v>10</v>
      </c>
    </row>
    <row r="1036">
      <c r="A1036" t="n">
        <v>21</v>
      </c>
      <c r="B1036" t="n">
        <v>105</v>
      </c>
      <c r="C1036" t="inlineStr">
        <is>
          <t xml:space="preserve">CONCLUIDO	</t>
        </is>
      </c>
      <c r="D1036" t="n">
        <v>8.891999999999999</v>
      </c>
      <c r="E1036" t="n">
        <v>11.25</v>
      </c>
      <c r="F1036" t="n">
        <v>8.109999999999999</v>
      </c>
      <c r="G1036" t="n">
        <v>34.77</v>
      </c>
      <c r="H1036" t="n">
        <v>0.52</v>
      </c>
      <c r="I1036" t="n">
        <v>14</v>
      </c>
      <c r="J1036" t="n">
        <v>212.4</v>
      </c>
      <c r="K1036" t="n">
        <v>55.27</v>
      </c>
      <c r="L1036" t="n">
        <v>6.25</v>
      </c>
      <c r="M1036" t="n">
        <v>12</v>
      </c>
      <c r="N1036" t="n">
        <v>45.87</v>
      </c>
      <c r="O1036" t="n">
        <v>26429.59</v>
      </c>
      <c r="P1036" t="n">
        <v>113.16</v>
      </c>
      <c r="Q1036" t="n">
        <v>198.05</v>
      </c>
      <c r="R1036" t="n">
        <v>35.4</v>
      </c>
      <c r="S1036" t="n">
        <v>21.27</v>
      </c>
      <c r="T1036" t="n">
        <v>4318.41</v>
      </c>
      <c r="U1036" t="n">
        <v>0.6</v>
      </c>
      <c r="V1036" t="n">
        <v>0.75</v>
      </c>
      <c r="W1036" t="n">
        <v>0.13</v>
      </c>
      <c r="X1036" t="n">
        <v>0.26</v>
      </c>
      <c r="Y1036" t="n">
        <v>1</v>
      </c>
      <c r="Z1036" t="n">
        <v>10</v>
      </c>
    </row>
    <row r="1037">
      <c r="A1037" t="n">
        <v>22</v>
      </c>
      <c r="B1037" t="n">
        <v>105</v>
      </c>
      <c r="C1037" t="inlineStr">
        <is>
          <t xml:space="preserve">CONCLUIDO	</t>
        </is>
      </c>
      <c r="D1037" t="n">
        <v>8.8878</v>
      </c>
      <c r="E1037" t="n">
        <v>11.25</v>
      </c>
      <c r="F1037" t="n">
        <v>8.119999999999999</v>
      </c>
      <c r="G1037" t="n">
        <v>34.8</v>
      </c>
      <c r="H1037" t="n">
        <v>0.54</v>
      </c>
      <c r="I1037" t="n">
        <v>14</v>
      </c>
      <c r="J1037" t="n">
        <v>212.8</v>
      </c>
      <c r="K1037" t="n">
        <v>55.27</v>
      </c>
      <c r="L1037" t="n">
        <v>6.5</v>
      </c>
      <c r="M1037" t="n">
        <v>12</v>
      </c>
      <c r="N1037" t="n">
        <v>46.03</v>
      </c>
      <c r="O1037" t="n">
        <v>26479.5</v>
      </c>
      <c r="P1037" t="n">
        <v>113.25</v>
      </c>
      <c r="Q1037" t="n">
        <v>198.05</v>
      </c>
      <c r="R1037" t="n">
        <v>35.52</v>
      </c>
      <c r="S1037" t="n">
        <v>21.27</v>
      </c>
      <c r="T1037" t="n">
        <v>4377.33</v>
      </c>
      <c r="U1037" t="n">
        <v>0.6</v>
      </c>
      <c r="V1037" t="n">
        <v>0.75</v>
      </c>
      <c r="W1037" t="n">
        <v>0.13</v>
      </c>
      <c r="X1037" t="n">
        <v>0.27</v>
      </c>
      <c r="Y1037" t="n">
        <v>1</v>
      </c>
      <c r="Z1037" t="n">
        <v>10</v>
      </c>
    </row>
    <row r="1038">
      <c r="A1038" t="n">
        <v>23</v>
      </c>
      <c r="B1038" t="n">
        <v>105</v>
      </c>
      <c r="C1038" t="inlineStr">
        <is>
          <t xml:space="preserve">CONCLUIDO	</t>
        </is>
      </c>
      <c r="D1038" t="n">
        <v>8.9488</v>
      </c>
      <c r="E1038" t="n">
        <v>11.17</v>
      </c>
      <c r="F1038" t="n">
        <v>8.08</v>
      </c>
      <c r="G1038" t="n">
        <v>37.31</v>
      </c>
      <c r="H1038" t="n">
        <v>0.5600000000000001</v>
      </c>
      <c r="I1038" t="n">
        <v>13</v>
      </c>
      <c r="J1038" t="n">
        <v>213.21</v>
      </c>
      <c r="K1038" t="n">
        <v>55.27</v>
      </c>
      <c r="L1038" t="n">
        <v>6.75</v>
      </c>
      <c r="M1038" t="n">
        <v>11</v>
      </c>
      <c r="N1038" t="n">
        <v>46.18</v>
      </c>
      <c r="O1038" t="n">
        <v>26529.46</v>
      </c>
      <c r="P1038" t="n">
        <v>112.52</v>
      </c>
      <c r="Q1038" t="n">
        <v>198.05</v>
      </c>
      <c r="R1038" t="n">
        <v>34.38</v>
      </c>
      <c r="S1038" t="n">
        <v>21.27</v>
      </c>
      <c r="T1038" t="n">
        <v>3814.85</v>
      </c>
      <c r="U1038" t="n">
        <v>0.62</v>
      </c>
      <c r="V1038" t="n">
        <v>0.75</v>
      </c>
      <c r="W1038" t="n">
        <v>0.13</v>
      </c>
      <c r="X1038" t="n">
        <v>0.23</v>
      </c>
      <c r="Y1038" t="n">
        <v>1</v>
      </c>
      <c r="Z1038" t="n">
        <v>10</v>
      </c>
    </row>
    <row r="1039">
      <c r="A1039" t="n">
        <v>24</v>
      </c>
      <c r="B1039" t="n">
        <v>105</v>
      </c>
      <c r="C1039" t="inlineStr">
        <is>
          <t xml:space="preserve">CONCLUIDO	</t>
        </is>
      </c>
      <c r="D1039" t="n">
        <v>8.9655</v>
      </c>
      <c r="E1039" t="n">
        <v>11.15</v>
      </c>
      <c r="F1039" t="n">
        <v>8.06</v>
      </c>
      <c r="G1039" t="n">
        <v>37.21</v>
      </c>
      <c r="H1039" t="n">
        <v>0.58</v>
      </c>
      <c r="I1039" t="n">
        <v>13</v>
      </c>
      <c r="J1039" t="n">
        <v>213.61</v>
      </c>
      <c r="K1039" t="n">
        <v>55.27</v>
      </c>
      <c r="L1039" t="n">
        <v>7</v>
      </c>
      <c r="M1039" t="n">
        <v>11</v>
      </c>
      <c r="N1039" t="n">
        <v>46.34</v>
      </c>
      <c r="O1039" t="n">
        <v>26579.47</v>
      </c>
      <c r="P1039" t="n">
        <v>112.15</v>
      </c>
      <c r="Q1039" t="n">
        <v>198.07</v>
      </c>
      <c r="R1039" t="n">
        <v>33.61</v>
      </c>
      <c r="S1039" t="n">
        <v>21.27</v>
      </c>
      <c r="T1039" t="n">
        <v>3428.52</v>
      </c>
      <c r="U1039" t="n">
        <v>0.63</v>
      </c>
      <c r="V1039" t="n">
        <v>0.75</v>
      </c>
      <c r="W1039" t="n">
        <v>0.13</v>
      </c>
      <c r="X1039" t="n">
        <v>0.21</v>
      </c>
      <c r="Y1039" t="n">
        <v>1</v>
      </c>
      <c r="Z1039" t="n">
        <v>10</v>
      </c>
    </row>
    <row r="1040">
      <c r="A1040" t="n">
        <v>25</v>
      </c>
      <c r="B1040" t="n">
        <v>105</v>
      </c>
      <c r="C1040" t="inlineStr">
        <is>
          <t xml:space="preserve">CONCLUIDO	</t>
        </is>
      </c>
      <c r="D1040" t="n">
        <v>8.933</v>
      </c>
      <c r="E1040" t="n">
        <v>11.19</v>
      </c>
      <c r="F1040" t="n">
        <v>8.1</v>
      </c>
      <c r="G1040" t="n">
        <v>37.4</v>
      </c>
      <c r="H1040" t="n">
        <v>0.6</v>
      </c>
      <c r="I1040" t="n">
        <v>13</v>
      </c>
      <c r="J1040" t="n">
        <v>214.02</v>
      </c>
      <c r="K1040" t="n">
        <v>55.27</v>
      </c>
      <c r="L1040" t="n">
        <v>7.25</v>
      </c>
      <c r="M1040" t="n">
        <v>11</v>
      </c>
      <c r="N1040" t="n">
        <v>46.49</v>
      </c>
      <c r="O1040" t="n">
        <v>26629.54</v>
      </c>
      <c r="P1040" t="n">
        <v>112.46</v>
      </c>
      <c r="Q1040" t="n">
        <v>198.06</v>
      </c>
      <c r="R1040" t="n">
        <v>35.32</v>
      </c>
      <c r="S1040" t="n">
        <v>21.27</v>
      </c>
      <c r="T1040" t="n">
        <v>4280.67</v>
      </c>
      <c r="U1040" t="n">
        <v>0.6</v>
      </c>
      <c r="V1040" t="n">
        <v>0.75</v>
      </c>
      <c r="W1040" t="n">
        <v>0.12</v>
      </c>
      <c r="X1040" t="n">
        <v>0.25</v>
      </c>
      <c r="Y1040" t="n">
        <v>1</v>
      </c>
      <c r="Z1040" t="n">
        <v>10</v>
      </c>
    </row>
    <row r="1041">
      <c r="A1041" t="n">
        <v>26</v>
      </c>
      <c r="B1041" t="n">
        <v>105</v>
      </c>
      <c r="C1041" t="inlineStr">
        <is>
          <t xml:space="preserve">CONCLUIDO	</t>
        </is>
      </c>
      <c r="D1041" t="n">
        <v>8.9811</v>
      </c>
      <c r="E1041" t="n">
        <v>11.13</v>
      </c>
      <c r="F1041" t="n">
        <v>8.08</v>
      </c>
      <c r="G1041" t="n">
        <v>40.42</v>
      </c>
      <c r="H1041" t="n">
        <v>0.62</v>
      </c>
      <c r="I1041" t="n">
        <v>12</v>
      </c>
      <c r="J1041" t="n">
        <v>214.42</v>
      </c>
      <c r="K1041" t="n">
        <v>55.27</v>
      </c>
      <c r="L1041" t="n">
        <v>7.5</v>
      </c>
      <c r="M1041" t="n">
        <v>10</v>
      </c>
      <c r="N1041" t="n">
        <v>46.65</v>
      </c>
      <c r="O1041" t="n">
        <v>26679.66</v>
      </c>
      <c r="P1041" t="n">
        <v>112.16</v>
      </c>
      <c r="Q1041" t="n">
        <v>198.05</v>
      </c>
      <c r="R1041" t="n">
        <v>34.5</v>
      </c>
      <c r="S1041" t="n">
        <v>21.27</v>
      </c>
      <c r="T1041" t="n">
        <v>3877.19</v>
      </c>
      <c r="U1041" t="n">
        <v>0.62</v>
      </c>
      <c r="V1041" t="n">
        <v>0.75</v>
      </c>
      <c r="W1041" t="n">
        <v>0.13</v>
      </c>
      <c r="X1041" t="n">
        <v>0.23</v>
      </c>
      <c r="Y1041" t="n">
        <v>1</v>
      </c>
      <c r="Z1041" t="n">
        <v>10</v>
      </c>
    </row>
    <row r="1042">
      <c r="A1042" t="n">
        <v>27</v>
      </c>
      <c r="B1042" t="n">
        <v>105</v>
      </c>
      <c r="C1042" t="inlineStr">
        <is>
          <t xml:space="preserve">CONCLUIDO	</t>
        </is>
      </c>
      <c r="D1042" t="n">
        <v>8.979100000000001</v>
      </c>
      <c r="E1042" t="n">
        <v>11.14</v>
      </c>
      <c r="F1042" t="n">
        <v>8.09</v>
      </c>
      <c r="G1042" t="n">
        <v>40.43</v>
      </c>
      <c r="H1042" t="n">
        <v>0.64</v>
      </c>
      <c r="I1042" t="n">
        <v>12</v>
      </c>
      <c r="J1042" t="n">
        <v>214.83</v>
      </c>
      <c r="K1042" t="n">
        <v>55.27</v>
      </c>
      <c r="L1042" t="n">
        <v>7.75</v>
      </c>
      <c r="M1042" t="n">
        <v>10</v>
      </c>
      <c r="N1042" t="n">
        <v>46.81</v>
      </c>
      <c r="O1042" t="n">
        <v>26729.83</v>
      </c>
      <c r="P1042" t="n">
        <v>112.19</v>
      </c>
      <c r="Q1042" t="n">
        <v>198.05</v>
      </c>
      <c r="R1042" t="n">
        <v>34.52</v>
      </c>
      <c r="S1042" t="n">
        <v>21.27</v>
      </c>
      <c r="T1042" t="n">
        <v>3890.38</v>
      </c>
      <c r="U1042" t="n">
        <v>0.62</v>
      </c>
      <c r="V1042" t="n">
        <v>0.75</v>
      </c>
      <c r="W1042" t="n">
        <v>0.13</v>
      </c>
      <c r="X1042" t="n">
        <v>0.23</v>
      </c>
      <c r="Y1042" t="n">
        <v>1</v>
      </c>
      <c r="Z1042" t="n">
        <v>10</v>
      </c>
    </row>
    <row r="1043">
      <c r="A1043" t="n">
        <v>28</v>
      </c>
      <c r="B1043" t="n">
        <v>105</v>
      </c>
      <c r="C1043" t="inlineStr">
        <is>
          <t xml:space="preserve">CONCLUIDO	</t>
        </is>
      </c>
      <c r="D1043" t="n">
        <v>9.0373</v>
      </c>
      <c r="E1043" t="n">
        <v>11.07</v>
      </c>
      <c r="F1043" t="n">
        <v>8.050000000000001</v>
      </c>
      <c r="G1043" t="n">
        <v>43.93</v>
      </c>
      <c r="H1043" t="n">
        <v>0.66</v>
      </c>
      <c r="I1043" t="n">
        <v>11</v>
      </c>
      <c r="J1043" t="n">
        <v>215.24</v>
      </c>
      <c r="K1043" t="n">
        <v>55.27</v>
      </c>
      <c r="L1043" t="n">
        <v>8</v>
      </c>
      <c r="M1043" t="n">
        <v>9</v>
      </c>
      <c r="N1043" t="n">
        <v>46.97</v>
      </c>
      <c r="O1043" t="n">
        <v>26780.06</v>
      </c>
      <c r="P1043" t="n">
        <v>111.42</v>
      </c>
      <c r="Q1043" t="n">
        <v>198.05</v>
      </c>
      <c r="R1043" t="n">
        <v>33.57</v>
      </c>
      <c r="S1043" t="n">
        <v>21.27</v>
      </c>
      <c r="T1043" t="n">
        <v>3418.3</v>
      </c>
      <c r="U1043" t="n">
        <v>0.63</v>
      </c>
      <c r="V1043" t="n">
        <v>0.75</v>
      </c>
      <c r="W1043" t="n">
        <v>0.13</v>
      </c>
      <c r="X1043" t="n">
        <v>0.2</v>
      </c>
      <c r="Y1043" t="n">
        <v>1</v>
      </c>
      <c r="Z1043" t="n">
        <v>10</v>
      </c>
    </row>
    <row r="1044">
      <c r="A1044" t="n">
        <v>29</v>
      </c>
      <c r="B1044" t="n">
        <v>105</v>
      </c>
      <c r="C1044" t="inlineStr">
        <is>
          <t xml:space="preserve">CONCLUIDO	</t>
        </is>
      </c>
      <c r="D1044" t="n">
        <v>9.0289</v>
      </c>
      <c r="E1044" t="n">
        <v>11.08</v>
      </c>
      <c r="F1044" t="n">
        <v>8.06</v>
      </c>
      <c r="G1044" t="n">
        <v>43.99</v>
      </c>
      <c r="H1044" t="n">
        <v>0.68</v>
      </c>
      <c r="I1044" t="n">
        <v>11</v>
      </c>
      <c r="J1044" t="n">
        <v>215.65</v>
      </c>
      <c r="K1044" t="n">
        <v>55.27</v>
      </c>
      <c r="L1044" t="n">
        <v>8.25</v>
      </c>
      <c r="M1044" t="n">
        <v>9</v>
      </c>
      <c r="N1044" t="n">
        <v>47.12</v>
      </c>
      <c r="O1044" t="n">
        <v>26830.34</v>
      </c>
      <c r="P1044" t="n">
        <v>111.52</v>
      </c>
      <c r="Q1044" t="n">
        <v>198.05</v>
      </c>
      <c r="R1044" t="n">
        <v>33.89</v>
      </c>
      <c r="S1044" t="n">
        <v>21.27</v>
      </c>
      <c r="T1044" t="n">
        <v>3579.02</v>
      </c>
      <c r="U1044" t="n">
        <v>0.63</v>
      </c>
      <c r="V1044" t="n">
        <v>0.75</v>
      </c>
      <c r="W1044" t="n">
        <v>0.13</v>
      </c>
      <c r="X1044" t="n">
        <v>0.21</v>
      </c>
      <c r="Y1044" t="n">
        <v>1</v>
      </c>
      <c r="Z1044" t="n">
        <v>10</v>
      </c>
    </row>
    <row r="1045">
      <c r="A1045" t="n">
        <v>30</v>
      </c>
      <c r="B1045" t="n">
        <v>105</v>
      </c>
      <c r="C1045" t="inlineStr">
        <is>
          <t xml:space="preserve">CONCLUIDO	</t>
        </is>
      </c>
      <c r="D1045" t="n">
        <v>9.0364</v>
      </c>
      <c r="E1045" t="n">
        <v>11.07</v>
      </c>
      <c r="F1045" t="n">
        <v>8.06</v>
      </c>
      <c r="G1045" t="n">
        <v>43.94</v>
      </c>
      <c r="H1045" t="n">
        <v>0.7</v>
      </c>
      <c r="I1045" t="n">
        <v>11</v>
      </c>
      <c r="J1045" t="n">
        <v>216.05</v>
      </c>
      <c r="K1045" t="n">
        <v>55.27</v>
      </c>
      <c r="L1045" t="n">
        <v>8.5</v>
      </c>
      <c r="M1045" t="n">
        <v>9</v>
      </c>
      <c r="N1045" t="n">
        <v>47.28</v>
      </c>
      <c r="O1045" t="n">
        <v>26880.68</v>
      </c>
      <c r="P1045" t="n">
        <v>111.32</v>
      </c>
      <c r="Q1045" t="n">
        <v>198.05</v>
      </c>
      <c r="R1045" t="n">
        <v>33.61</v>
      </c>
      <c r="S1045" t="n">
        <v>21.27</v>
      </c>
      <c r="T1045" t="n">
        <v>3437.52</v>
      </c>
      <c r="U1045" t="n">
        <v>0.63</v>
      </c>
      <c r="V1045" t="n">
        <v>0.75</v>
      </c>
      <c r="W1045" t="n">
        <v>0.12</v>
      </c>
      <c r="X1045" t="n">
        <v>0.2</v>
      </c>
      <c r="Y1045" t="n">
        <v>1</v>
      </c>
      <c r="Z1045" t="n">
        <v>10</v>
      </c>
    </row>
    <row r="1046">
      <c r="A1046" t="n">
        <v>31</v>
      </c>
      <c r="B1046" t="n">
        <v>105</v>
      </c>
      <c r="C1046" t="inlineStr">
        <is>
          <t xml:space="preserve">CONCLUIDO	</t>
        </is>
      </c>
      <c r="D1046" t="n">
        <v>9.0321</v>
      </c>
      <c r="E1046" t="n">
        <v>11.07</v>
      </c>
      <c r="F1046" t="n">
        <v>8.06</v>
      </c>
      <c r="G1046" t="n">
        <v>43.97</v>
      </c>
      <c r="H1046" t="n">
        <v>0.72</v>
      </c>
      <c r="I1046" t="n">
        <v>11</v>
      </c>
      <c r="J1046" t="n">
        <v>216.46</v>
      </c>
      <c r="K1046" t="n">
        <v>55.27</v>
      </c>
      <c r="L1046" t="n">
        <v>8.75</v>
      </c>
      <c r="M1046" t="n">
        <v>9</v>
      </c>
      <c r="N1046" t="n">
        <v>47.44</v>
      </c>
      <c r="O1046" t="n">
        <v>26931.07</v>
      </c>
      <c r="P1046" t="n">
        <v>111.35</v>
      </c>
      <c r="Q1046" t="n">
        <v>198.05</v>
      </c>
      <c r="R1046" t="n">
        <v>33.72</v>
      </c>
      <c r="S1046" t="n">
        <v>21.27</v>
      </c>
      <c r="T1046" t="n">
        <v>3495.31</v>
      </c>
      <c r="U1046" t="n">
        <v>0.63</v>
      </c>
      <c r="V1046" t="n">
        <v>0.75</v>
      </c>
      <c r="W1046" t="n">
        <v>0.13</v>
      </c>
      <c r="X1046" t="n">
        <v>0.21</v>
      </c>
      <c r="Y1046" t="n">
        <v>1</v>
      </c>
      <c r="Z1046" t="n">
        <v>10</v>
      </c>
    </row>
    <row r="1047">
      <c r="A1047" t="n">
        <v>32</v>
      </c>
      <c r="B1047" t="n">
        <v>105</v>
      </c>
      <c r="C1047" t="inlineStr">
        <is>
          <t xml:space="preserve">CONCLUIDO	</t>
        </is>
      </c>
      <c r="D1047" t="n">
        <v>9.0884</v>
      </c>
      <c r="E1047" t="n">
        <v>11</v>
      </c>
      <c r="F1047" t="n">
        <v>8.029999999999999</v>
      </c>
      <c r="G1047" t="n">
        <v>48.2</v>
      </c>
      <c r="H1047" t="n">
        <v>0.74</v>
      </c>
      <c r="I1047" t="n">
        <v>10</v>
      </c>
      <c r="J1047" t="n">
        <v>216.87</v>
      </c>
      <c r="K1047" t="n">
        <v>55.27</v>
      </c>
      <c r="L1047" t="n">
        <v>9</v>
      </c>
      <c r="M1047" t="n">
        <v>8</v>
      </c>
      <c r="N1047" t="n">
        <v>47.6</v>
      </c>
      <c r="O1047" t="n">
        <v>26981.51</v>
      </c>
      <c r="P1047" t="n">
        <v>110.88</v>
      </c>
      <c r="Q1047" t="n">
        <v>198.05</v>
      </c>
      <c r="R1047" t="n">
        <v>32.83</v>
      </c>
      <c r="S1047" t="n">
        <v>21.27</v>
      </c>
      <c r="T1047" t="n">
        <v>3054.15</v>
      </c>
      <c r="U1047" t="n">
        <v>0.65</v>
      </c>
      <c r="V1047" t="n">
        <v>0.76</v>
      </c>
      <c r="W1047" t="n">
        <v>0.13</v>
      </c>
      <c r="X1047" t="n">
        <v>0.18</v>
      </c>
      <c r="Y1047" t="n">
        <v>1</v>
      </c>
      <c r="Z1047" t="n">
        <v>10</v>
      </c>
    </row>
    <row r="1048">
      <c r="A1048" t="n">
        <v>33</v>
      </c>
      <c r="B1048" t="n">
        <v>105</v>
      </c>
      <c r="C1048" t="inlineStr">
        <is>
          <t xml:space="preserve">CONCLUIDO	</t>
        </is>
      </c>
      <c r="D1048" t="n">
        <v>9.106999999999999</v>
      </c>
      <c r="E1048" t="n">
        <v>10.98</v>
      </c>
      <c r="F1048" t="n">
        <v>8.01</v>
      </c>
      <c r="G1048" t="n">
        <v>48.06</v>
      </c>
      <c r="H1048" t="n">
        <v>0.76</v>
      </c>
      <c r="I1048" t="n">
        <v>10</v>
      </c>
      <c r="J1048" t="n">
        <v>217.28</v>
      </c>
      <c r="K1048" t="n">
        <v>55.27</v>
      </c>
      <c r="L1048" t="n">
        <v>9.25</v>
      </c>
      <c r="M1048" t="n">
        <v>8</v>
      </c>
      <c r="N1048" t="n">
        <v>47.76</v>
      </c>
      <c r="O1048" t="n">
        <v>27032.02</v>
      </c>
      <c r="P1048" t="n">
        <v>110.62</v>
      </c>
      <c r="Q1048" t="n">
        <v>198.06</v>
      </c>
      <c r="R1048" t="n">
        <v>31.91</v>
      </c>
      <c r="S1048" t="n">
        <v>21.27</v>
      </c>
      <c r="T1048" t="n">
        <v>2594.18</v>
      </c>
      <c r="U1048" t="n">
        <v>0.67</v>
      </c>
      <c r="V1048" t="n">
        <v>0.76</v>
      </c>
      <c r="W1048" t="n">
        <v>0.13</v>
      </c>
      <c r="X1048" t="n">
        <v>0.16</v>
      </c>
      <c r="Y1048" t="n">
        <v>1</v>
      </c>
      <c r="Z1048" t="n">
        <v>10</v>
      </c>
    </row>
    <row r="1049">
      <c r="A1049" t="n">
        <v>34</v>
      </c>
      <c r="B1049" t="n">
        <v>105</v>
      </c>
      <c r="C1049" t="inlineStr">
        <is>
          <t xml:space="preserve">CONCLUIDO	</t>
        </is>
      </c>
      <c r="D1049" t="n">
        <v>9.089499999999999</v>
      </c>
      <c r="E1049" t="n">
        <v>11</v>
      </c>
      <c r="F1049" t="n">
        <v>8.029999999999999</v>
      </c>
      <c r="G1049" t="n">
        <v>48.19</v>
      </c>
      <c r="H1049" t="n">
        <v>0.78</v>
      </c>
      <c r="I1049" t="n">
        <v>10</v>
      </c>
      <c r="J1049" t="n">
        <v>217.69</v>
      </c>
      <c r="K1049" t="n">
        <v>55.27</v>
      </c>
      <c r="L1049" t="n">
        <v>9.5</v>
      </c>
      <c r="M1049" t="n">
        <v>8</v>
      </c>
      <c r="N1049" t="n">
        <v>47.92</v>
      </c>
      <c r="O1049" t="n">
        <v>27082.57</v>
      </c>
      <c r="P1049" t="n">
        <v>110.61</v>
      </c>
      <c r="Q1049" t="n">
        <v>198.05</v>
      </c>
      <c r="R1049" t="n">
        <v>32.97</v>
      </c>
      <c r="S1049" t="n">
        <v>21.27</v>
      </c>
      <c r="T1049" t="n">
        <v>3121.68</v>
      </c>
      <c r="U1049" t="n">
        <v>0.65</v>
      </c>
      <c r="V1049" t="n">
        <v>0.76</v>
      </c>
      <c r="W1049" t="n">
        <v>0.12</v>
      </c>
      <c r="X1049" t="n">
        <v>0.18</v>
      </c>
      <c r="Y1049" t="n">
        <v>1</v>
      </c>
      <c r="Z1049" t="n">
        <v>10</v>
      </c>
    </row>
    <row r="1050">
      <c r="A1050" t="n">
        <v>35</v>
      </c>
      <c r="B1050" t="n">
        <v>105</v>
      </c>
      <c r="C1050" t="inlineStr">
        <is>
          <t xml:space="preserve">CONCLUIDO	</t>
        </is>
      </c>
      <c r="D1050" t="n">
        <v>9.0817</v>
      </c>
      <c r="E1050" t="n">
        <v>11.01</v>
      </c>
      <c r="F1050" t="n">
        <v>8.039999999999999</v>
      </c>
      <c r="G1050" t="n">
        <v>48.24</v>
      </c>
      <c r="H1050" t="n">
        <v>0.79</v>
      </c>
      <c r="I1050" t="n">
        <v>10</v>
      </c>
      <c r="J1050" t="n">
        <v>218.1</v>
      </c>
      <c r="K1050" t="n">
        <v>55.27</v>
      </c>
      <c r="L1050" t="n">
        <v>9.75</v>
      </c>
      <c r="M1050" t="n">
        <v>8</v>
      </c>
      <c r="N1050" t="n">
        <v>48.08</v>
      </c>
      <c r="O1050" t="n">
        <v>27133.18</v>
      </c>
      <c r="P1050" t="n">
        <v>110.5</v>
      </c>
      <c r="Q1050" t="n">
        <v>198.1</v>
      </c>
      <c r="R1050" t="n">
        <v>33.21</v>
      </c>
      <c r="S1050" t="n">
        <v>21.27</v>
      </c>
      <c r="T1050" t="n">
        <v>3243.4</v>
      </c>
      <c r="U1050" t="n">
        <v>0.64</v>
      </c>
      <c r="V1050" t="n">
        <v>0.76</v>
      </c>
      <c r="W1050" t="n">
        <v>0.12</v>
      </c>
      <c r="X1050" t="n">
        <v>0.19</v>
      </c>
      <c r="Y1050" t="n">
        <v>1</v>
      </c>
      <c r="Z1050" t="n">
        <v>10</v>
      </c>
    </row>
    <row r="1051">
      <c r="A1051" t="n">
        <v>36</v>
      </c>
      <c r="B1051" t="n">
        <v>105</v>
      </c>
      <c r="C1051" t="inlineStr">
        <is>
          <t xml:space="preserve">CONCLUIDO	</t>
        </is>
      </c>
      <c r="D1051" t="n">
        <v>9.133800000000001</v>
      </c>
      <c r="E1051" t="n">
        <v>10.95</v>
      </c>
      <c r="F1051" t="n">
        <v>8.02</v>
      </c>
      <c r="G1051" t="n">
        <v>53.46</v>
      </c>
      <c r="H1051" t="n">
        <v>0.8100000000000001</v>
      </c>
      <c r="I1051" t="n">
        <v>9</v>
      </c>
      <c r="J1051" t="n">
        <v>218.51</v>
      </c>
      <c r="K1051" t="n">
        <v>55.27</v>
      </c>
      <c r="L1051" t="n">
        <v>10</v>
      </c>
      <c r="M1051" t="n">
        <v>7</v>
      </c>
      <c r="N1051" t="n">
        <v>48.24</v>
      </c>
      <c r="O1051" t="n">
        <v>27183.85</v>
      </c>
      <c r="P1051" t="n">
        <v>109.93</v>
      </c>
      <c r="Q1051" t="n">
        <v>198.05</v>
      </c>
      <c r="R1051" t="n">
        <v>32.39</v>
      </c>
      <c r="S1051" t="n">
        <v>21.27</v>
      </c>
      <c r="T1051" t="n">
        <v>2839.12</v>
      </c>
      <c r="U1051" t="n">
        <v>0.66</v>
      </c>
      <c r="V1051" t="n">
        <v>0.76</v>
      </c>
      <c r="W1051" t="n">
        <v>0.12</v>
      </c>
      <c r="X1051" t="n">
        <v>0.17</v>
      </c>
      <c r="Y1051" t="n">
        <v>1</v>
      </c>
      <c r="Z1051" t="n">
        <v>10</v>
      </c>
    </row>
    <row r="1052">
      <c r="A1052" t="n">
        <v>37</v>
      </c>
      <c r="B1052" t="n">
        <v>105</v>
      </c>
      <c r="C1052" t="inlineStr">
        <is>
          <t xml:space="preserve">CONCLUIDO	</t>
        </is>
      </c>
      <c r="D1052" t="n">
        <v>9.133800000000001</v>
      </c>
      <c r="E1052" t="n">
        <v>10.95</v>
      </c>
      <c r="F1052" t="n">
        <v>8.02</v>
      </c>
      <c r="G1052" t="n">
        <v>53.46</v>
      </c>
      <c r="H1052" t="n">
        <v>0.83</v>
      </c>
      <c r="I1052" t="n">
        <v>9</v>
      </c>
      <c r="J1052" t="n">
        <v>218.92</v>
      </c>
      <c r="K1052" t="n">
        <v>55.27</v>
      </c>
      <c r="L1052" t="n">
        <v>10.25</v>
      </c>
      <c r="M1052" t="n">
        <v>7</v>
      </c>
      <c r="N1052" t="n">
        <v>48.4</v>
      </c>
      <c r="O1052" t="n">
        <v>27234.57</v>
      </c>
      <c r="P1052" t="n">
        <v>110.08</v>
      </c>
      <c r="Q1052" t="n">
        <v>198.05</v>
      </c>
      <c r="R1052" t="n">
        <v>32.44</v>
      </c>
      <c r="S1052" t="n">
        <v>21.27</v>
      </c>
      <c r="T1052" t="n">
        <v>2861.04</v>
      </c>
      <c r="U1052" t="n">
        <v>0.66</v>
      </c>
      <c r="V1052" t="n">
        <v>0.76</v>
      </c>
      <c r="W1052" t="n">
        <v>0.12</v>
      </c>
      <c r="X1052" t="n">
        <v>0.17</v>
      </c>
      <c r="Y1052" t="n">
        <v>1</v>
      </c>
      <c r="Z1052" t="n">
        <v>10</v>
      </c>
    </row>
    <row r="1053">
      <c r="A1053" t="n">
        <v>38</v>
      </c>
      <c r="B1053" t="n">
        <v>105</v>
      </c>
      <c r="C1053" t="inlineStr">
        <is>
          <t xml:space="preserve">CONCLUIDO	</t>
        </is>
      </c>
      <c r="D1053" t="n">
        <v>9.129899999999999</v>
      </c>
      <c r="E1053" t="n">
        <v>10.95</v>
      </c>
      <c r="F1053" t="n">
        <v>8.02</v>
      </c>
      <c r="G1053" t="n">
        <v>53.49</v>
      </c>
      <c r="H1053" t="n">
        <v>0.85</v>
      </c>
      <c r="I1053" t="n">
        <v>9</v>
      </c>
      <c r="J1053" t="n">
        <v>219.33</v>
      </c>
      <c r="K1053" t="n">
        <v>55.27</v>
      </c>
      <c r="L1053" t="n">
        <v>10.5</v>
      </c>
      <c r="M1053" t="n">
        <v>7</v>
      </c>
      <c r="N1053" t="n">
        <v>48.56</v>
      </c>
      <c r="O1053" t="n">
        <v>27285.35</v>
      </c>
      <c r="P1053" t="n">
        <v>110.06</v>
      </c>
      <c r="Q1053" t="n">
        <v>198.05</v>
      </c>
      <c r="R1053" t="n">
        <v>32.65</v>
      </c>
      <c r="S1053" t="n">
        <v>21.27</v>
      </c>
      <c r="T1053" t="n">
        <v>2968.02</v>
      </c>
      <c r="U1053" t="n">
        <v>0.65</v>
      </c>
      <c r="V1053" t="n">
        <v>0.76</v>
      </c>
      <c r="W1053" t="n">
        <v>0.12</v>
      </c>
      <c r="X1053" t="n">
        <v>0.17</v>
      </c>
      <c r="Y1053" t="n">
        <v>1</v>
      </c>
      <c r="Z1053" t="n">
        <v>10</v>
      </c>
    </row>
    <row r="1054">
      <c r="A1054" t="n">
        <v>39</v>
      </c>
      <c r="B1054" t="n">
        <v>105</v>
      </c>
      <c r="C1054" t="inlineStr">
        <is>
          <t xml:space="preserve">CONCLUIDO	</t>
        </is>
      </c>
      <c r="D1054" t="n">
        <v>9.135</v>
      </c>
      <c r="E1054" t="n">
        <v>10.95</v>
      </c>
      <c r="F1054" t="n">
        <v>8.02</v>
      </c>
      <c r="G1054" t="n">
        <v>53.45</v>
      </c>
      <c r="H1054" t="n">
        <v>0.87</v>
      </c>
      <c r="I1054" t="n">
        <v>9</v>
      </c>
      <c r="J1054" t="n">
        <v>219.75</v>
      </c>
      <c r="K1054" t="n">
        <v>55.27</v>
      </c>
      <c r="L1054" t="n">
        <v>10.75</v>
      </c>
      <c r="M1054" t="n">
        <v>7</v>
      </c>
      <c r="N1054" t="n">
        <v>48.72</v>
      </c>
      <c r="O1054" t="n">
        <v>27336.19</v>
      </c>
      <c r="P1054" t="n">
        <v>109.73</v>
      </c>
      <c r="Q1054" t="n">
        <v>198.05</v>
      </c>
      <c r="R1054" t="n">
        <v>32.39</v>
      </c>
      <c r="S1054" t="n">
        <v>21.27</v>
      </c>
      <c r="T1054" t="n">
        <v>2838.5</v>
      </c>
      <c r="U1054" t="n">
        <v>0.66</v>
      </c>
      <c r="V1054" t="n">
        <v>0.76</v>
      </c>
      <c r="W1054" t="n">
        <v>0.12</v>
      </c>
      <c r="X1054" t="n">
        <v>0.16</v>
      </c>
      <c r="Y1054" t="n">
        <v>1</v>
      </c>
      <c r="Z1054" t="n">
        <v>10</v>
      </c>
    </row>
    <row r="1055">
      <c r="A1055" t="n">
        <v>40</v>
      </c>
      <c r="B1055" t="n">
        <v>105</v>
      </c>
      <c r="C1055" t="inlineStr">
        <is>
          <t xml:space="preserve">CONCLUIDO	</t>
        </is>
      </c>
      <c r="D1055" t="n">
        <v>9.135199999999999</v>
      </c>
      <c r="E1055" t="n">
        <v>10.95</v>
      </c>
      <c r="F1055" t="n">
        <v>8.02</v>
      </c>
      <c r="G1055" t="n">
        <v>53.45</v>
      </c>
      <c r="H1055" t="n">
        <v>0.89</v>
      </c>
      <c r="I1055" t="n">
        <v>9</v>
      </c>
      <c r="J1055" t="n">
        <v>220.16</v>
      </c>
      <c r="K1055" t="n">
        <v>55.27</v>
      </c>
      <c r="L1055" t="n">
        <v>11</v>
      </c>
      <c r="M1055" t="n">
        <v>7</v>
      </c>
      <c r="N1055" t="n">
        <v>48.89</v>
      </c>
      <c r="O1055" t="n">
        <v>27387.08</v>
      </c>
      <c r="P1055" t="n">
        <v>109.5</v>
      </c>
      <c r="Q1055" t="n">
        <v>198.05</v>
      </c>
      <c r="R1055" t="n">
        <v>32.4</v>
      </c>
      <c r="S1055" t="n">
        <v>21.27</v>
      </c>
      <c r="T1055" t="n">
        <v>2844.59</v>
      </c>
      <c r="U1055" t="n">
        <v>0.66</v>
      </c>
      <c r="V1055" t="n">
        <v>0.76</v>
      </c>
      <c r="W1055" t="n">
        <v>0.12</v>
      </c>
      <c r="X1055" t="n">
        <v>0.16</v>
      </c>
      <c r="Y1055" t="n">
        <v>1</v>
      </c>
      <c r="Z1055" t="n">
        <v>10</v>
      </c>
    </row>
    <row r="1056">
      <c r="A1056" t="n">
        <v>41</v>
      </c>
      <c r="B1056" t="n">
        <v>105</v>
      </c>
      <c r="C1056" t="inlineStr">
        <is>
          <t xml:space="preserve">CONCLUIDO	</t>
        </is>
      </c>
      <c r="D1056" t="n">
        <v>9.194000000000001</v>
      </c>
      <c r="E1056" t="n">
        <v>10.88</v>
      </c>
      <c r="F1056" t="n">
        <v>7.99</v>
      </c>
      <c r="G1056" t="n">
        <v>59.91</v>
      </c>
      <c r="H1056" t="n">
        <v>0.91</v>
      </c>
      <c r="I1056" t="n">
        <v>8</v>
      </c>
      <c r="J1056" t="n">
        <v>220.57</v>
      </c>
      <c r="K1056" t="n">
        <v>55.27</v>
      </c>
      <c r="L1056" t="n">
        <v>11.25</v>
      </c>
      <c r="M1056" t="n">
        <v>6</v>
      </c>
      <c r="N1056" t="n">
        <v>49.05</v>
      </c>
      <c r="O1056" t="n">
        <v>27438.03</v>
      </c>
      <c r="P1056" t="n">
        <v>108.93</v>
      </c>
      <c r="Q1056" t="n">
        <v>198.05</v>
      </c>
      <c r="R1056" t="n">
        <v>31.37</v>
      </c>
      <c r="S1056" t="n">
        <v>21.27</v>
      </c>
      <c r="T1056" t="n">
        <v>2332.09</v>
      </c>
      <c r="U1056" t="n">
        <v>0.68</v>
      </c>
      <c r="V1056" t="n">
        <v>0.76</v>
      </c>
      <c r="W1056" t="n">
        <v>0.12</v>
      </c>
      <c r="X1056" t="n">
        <v>0.13</v>
      </c>
      <c r="Y1056" t="n">
        <v>1</v>
      </c>
      <c r="Z1056" t="n">
        <v>10</v>
      </c>
    </row>
    <row r="1057">
      <c r="A1057" t="n">
        <v>42</v>
      </c>
      <c r="B1057" t="n">
        <v>105</v>
      </c>
      <c r="C1057" t="inlineStr">
        <is>
          <t xml:space="preserve">CONCLUIDO	</t>
        </is>
      </c>
      <c r="D1057" t="n">
        <v>9.218999999999999</v>
      </c>
      <c r="E1057" t="n">
        <v>10.85</v>
      </c>
      <c r="F1057" t="n">
        <v>7.96</v>
      </c>
      <c r="G1057" t="n">
        <v>59.69</v>
      </c>
      <c r="H1057" t="n">
        <v>0.92</v>
      </c>
      <c r="I1057" t="n">
        <v>8</v>
      </c>
      <c r="J1057" t="n">
        <v>220.99</v>
      </c>
      <c r="K1057" t="n">
        <v>55.27</v>
      </c>
      <c r="L1057" t="n">
        <v>11.5</v>
      </c>
      <c r="M1057" t="n">
        <v>6</v>
      </c>
      <c r="N1057" t="n">
        <v>49.21</v>
      </c>
      <c r="O1057" t="n">
        <v>27489.03</v>
      </c>
      <c r="P1057" t="n">
        <v>108.6</v>
      </c>
      <c r="Q1057" t="n">
        <v>198.05</v>
      </c>
      <c r="R1057" t="n">
        <v>30.45</v>
      </c>
      <c r="S1057" t="n">
        <v>21.27</v>
      </c>
      <c r="T1057" t="n">
        <v>1871.18</v>
      </c>
      <c r="U1057" t="n">
        <v>0.7</v>
      </c>
      <c r="V1057" t="n">
        <v>0.76</v>
      </c>
      <c r="W1057" t="n">
        <v>0.12</v>
      </c>
      <c r="X1057" t="n">
        <v>0.11</v>
      </c>
      <c r="Y1057" t="n">
        <v>1</v>
      </c>
      <c r="Z1057" t="n">
        <v>10</v>
      </c>
    </row>
    <row r="1058">
      <c r="A1058" t="n">
        <v>43</v>
      </c>
      <c r="B1058" t="n">
        <v>105</v>
      </c>
      <c r="C1058" t="inlineStr">
        <is>
          <t xml:space="preserve">CONCLUIDO	</t>
        </is>
      </c>
      <c r="D1058" t="n">
        <v>9.180899999999999</v>
      </c>
      <c r="E1058" t="n">
        <v>10.89</v>
      </c>
      <c r="F1058" t="n">
        <v>8</v>
      </c>
      <c r="G1058" t="n">
        <v>60.02</v>
      </c>
      <c r="H1058" t="n">
        <v>0.9399999999999999</v>
      </c>
      <c r="I1058" t="n">
        <v>8</v>
      </c>
      <c r="J1058" t="n">
        <v>221.4</v>
      </c>
      <c r="K1058" t="n">
        <v>55.27</v>
      </c>
      <c r="L1058" t="n">
        <v>11.75</v>
      </c>
      <c r="M1058" t="n">
        <v>6</v>
      </c>
      <c r="N1058" t="n">
        <v>49.38</v>
      </c>
      <c r="O1058" t="n">
        <v>27540.09</v>
      </c>
      <c r="P1058" t="n">
        <v>109.15</v>
      </c>
      <c r="Q1058" t="n">
        <v>198.06</v>
      </c>
      <c r="R1058" t="n">
        <v>32.1</v>
      </c>
      <c r="S1058" t="n">
        <v>21.27</v>
      </c>
      <c r="T1058" t="n">
        <v>2699.31</v>
      </c>
      <c r="U1058" t="n">
        <v>0.66</v>
      </c>
      <c r="V1058" t="n">
        <v>0.76</v>
      </c>
      <c r="W1058" t="n">
        <v>0.12</v>
      </c>
      <c r="X1058" t="n">
        <v>0.15</v>
      </c>
      <c r="Y1058" t="n">
        <v>1</v>
      </c>
      <c r="Z1058" t="n">
        <v>10</v>
      </c>
    </row>
    <row r="1059">
      <c r="A1059" t="n">
        <v>44</v>
      </c>
      <c r="B1059" t="n">
        <v>105</v>
      </c>
      <c r="C1059" t="inlineStr">
        <is>
          <t xml:space="preserve">CONCLUIDO	</t>
        </is>
      </c>
      <c r="D1059" t="n">
        <v>9.1867</v>
      </c>
      <c r="E1059" t="n">
        <v>10.89</v>
      </c>
      <c r="F1059" t="n">
        <v>8</v>
      </c>
      <c r="G1059" t="n">
        <v>59.97</v>
      </c>
      <c r="H1059" t="n">
        <v>0.96</v>
      </c>
      <c r="I1059" t="n">
        <v>8</v>
      </c>
      <c r="J1059" t="n">
        <v>221.81</v>
      </c>
      <c r="K1059" t="n">
        <v>55.27</v>
      </c>
      <c r="L1059" t="n">
        <v>12</v>
      </c>
      <c r="M1059" t="n">
        <v>6</v>
      </c>
      <c r="N1059" t="n">
        <v>49.54</v>
      </c>
      <c r="O1059" t="n">
        <v>27591.21</v>
      </c>
      <c r="P1059" t="n">
        <v>108.96</v>
      </c>
      <c r="Q1059" t="n">
        <v>198.05</v>
      </c>
      <c r="R1059" t="n">
        <v>31.8</v>
      </c>
      <c r="S1059" t="n">
        <v>21.27</v>
      </c>
      <c r="T1059" t="n">
        <v>2546.18</v>
      </c>
      <c r="U1059" t="n">
        <v>0.67</v>
      </c>
      <c r="V1059" t="n">
        <v>0.76</v>
      </c>
      <c r="W1059" t="n">
        <v>0.12</v>
      </c>
      <c r="X1059" t="n">
        <v>0.14</v>
      </c>
      <c r="Y1059" t="n">
        <v>1</v>
      </c>
      <c r="Z1059" t="n">
        <v>10</v>
      </c>
    </row>
    <row r="1060">
      <c r="A1060" t="n">
        <v>45</v>
      </c>
      <c r="B1060" t="n">
        <v>105</v>
      </c>
      <c r="C1060" t="inlineStr">
        <is>
          <t xml:space="preserve">CONCLUIDO	</t>
        </is>
      </c>
      <c r="D1060" t="n">
        <v>9.180899999999999</v>
      </c>
      <c r="E1060" t="n">
        <v>10.89</v>
      </c>
      <c r="F1060" t="n">
        <v>8</v>
      </c>
      <c r="G1060" t="n">
        <v>60.02</v>
      </c>
      <c r="H1060" t="n">
        <v>0.98</v>
      </c>
      <c r="I1060" t="n">
        <v>8</v>
      </c>
      <c r="J1060" t="n">
        <v>222.23</v>
      </c>
      <c r="K1060" t="n">
        <v>55.27</v>
      </c>
      <c r="L1060" t="n">
        <v>12.25</v>
      </c>
      <c r="M1060" t="n">
        <v>6</v>
      </c>
      <c r="N1060" t="n">
        <v>49.71</v>
      </c>
      <c r="O1060" t="n">
        <v>27642.51</v>
      </c>
      <c r="P1060" t="n">
        <v>109.08</v>
      </c>
      <c r="Q1060" t="n">
        <v>198.05</v>
      </c>
      <c r="R1060" t="n">
        <v>31.93</v>
      </c>
      <c r="S1060" t="n">
        <v>21.27</v>
      </c>
      <c r="T1060" t="n">
        <v>2613.22</v>
      </c>
      <c r="U1060" t="n">
        <v>0.67</v>
      </c>
      <c r="V1060" t="n">
        <v>0.76</v>
      </c>
      <c r="W1060" t="n">
        <v>0.12</v>
      </c>
      <c r="X1060" t="n">
        <v>0.15</v>
      </c>
      <c r="Y1060" t="n">
        <v>1</v>
      </c>
      <c r="Z1060" t="n">
        <v>10</v>
      </c>
    </row>
    <row r="1061">
      <c r="A1061" t="n">
        <v>46</v>
      </c>
      <c r="B1061" t="n">
        <v>105</v>
      </c>
      <c r="C1061" t="inlineStr">
        <is>
          <t xml:space="preserve">CONCLUIDO	</t>
        </is>
      </c>
      <c r="D1061" t="n">
        <v>9.1823</v>
      </c>
      <c r="E1061" t="n">
        <v>10.89</v>
      </c>
      <c r="F1061" t="n">
        <v>8</v>
      </c>
      <c r="G1061" t="n">
        <v>60.01</v>
      </c>
      <c r="H1061" t="n">
        <v>1</v>
      </c>
      <c r="I1061" t="n">
        <v>8</v>
      </c>
      <c r="J1061" t="n">
        <v>222.65</v>
      </c>
      <c r="K1061" t="n">
        <v>55.27</v>
      </c>
      <c r="L1061" t="n">
        <v>12.5</v>
      </c>
      <c r="M1061" t="n">
        <v>6</v>
      </c>
      <c r="N1061" t="n">
        <v>49.87</v>
      </c>
      <c r="O1061" t="n">
        <v>27693.75</v>
      </c>
      <c r="P1061" t="n">
        <v>108.55</v>
      </c>
      <c r="Q1061" t="n">
        <v>198.05</v>
      </c>
      <c r="R1061" t="n">
        <v>31.95</v>
      </c>
      <c r="S1061" t="n">
        <v>21.27</v>
      </c>
      <c r="T1061" t="n">
        <v>2624.28</v>
      </c>
      <c r="U1061" t="n">
        <v>0.67</v>
      </c>
      <c r="V1061" t="n">
        <v>0.76</v>
      </c>
      <c r="W1061" t="n">
        <v>0.12</v>
      </c>
      <c r="X1061" t="n">
        <v>0.15</v>
      </c>
      <c r="Y1061" t="n">
        <v>1</v>
      </c>
      <c r="Z1061" t="n">
        <v>10</v>
      </c>
    </row>
    <row r="1062">
      <c r="A1062" t="n">
        <v>47</v>
      </c>
      <c r="B1062" t="n">
        <v>105</v>
      </c>
      <c r="C1062" t="inlineStr">
        <is>
          <t xml:space="preserve">CONCLUIDO	</t>
        </is>
      </c>
      <c r="D1062" t="n">
        <v>9.183199999999999</v>
      </c>
      <c r="E1062" t="n">
        <v>10.89</v>
      </c>
      <c r="F1062" t="n">
        <v>8</v>
      </c>
      <c r="G1062" t="n">
        <v>60</v>
      </c>
      <c r="H1062" t="n">
        <v>1.02</v>
      </c>
      <c r="I1062" t="n">
        <v>8</v>
      </c>
      <c r="J1062" t="n">
        <v>223.06</v>
      </c>
      <c r="K1062" t="n">
        <v>55.27</v>
      </c>
      <c r="L1062" t="n">
        <v>12.75</v>
      </c>
      <c r="M1062" t="n">
        <v>6</v>
      </c>
      <c r="N1062" t="n">
        <v>50.04</v>
      </c>
      <c r="O1062" t="n">
        <v>27745.04</v>
      </c>
      <c r="P1062" t="n">
        <v>108.38</v>
      </c>
      <c r="Q1062" t="n">
        <v>198.05</v>
      </c>
      <c r="R1062" t="n">
        <v>31.85</v>
      </c>
      <c r="S1062" t="n">
        <v>21.27</v>
      </c>
      <c r="T1062" t="n">
        <v>2573.62</v>
      </c>
      <c r="U1062" t="n">
        <v>0.67</v>
      </c>
      <c r="V1062" t="n">
        <v>0.76</v>
      </c>
      <c r="W1062" t="n">
        <v>0.12</v>
      </c>
      <c r="X1062" t="n">
        <v>0.15</v>
      </c>
      <c r="Y1062" t="n">
        <v>1</v>
      </c>
      <c r="Z1062" t="n">
        <v>10</v>
      </c>
    </row>
    <row r="1063">
      <c r="A1063" t="n">
        <v>48</v>
      </c>
      <c r="B1063" t="n">
        <v>105</v>
      </c>
      <c r="C1063" t="inlineStr">
        <is>
          <t xml:space="preserve">CONCLUIDO	</t>
        </is>
      </c>
      <c r="D1063" t="n">
        <v>9.2431</v>
      </c>
      <c r="E1063" t="n">
        <v>10.82</v>
      </c>
      <c r="F1063" t="n">
        <v>7.97</v>
      </c>
      <c r="G1063" t="n">
        <v>68.31999999999999</v>
      </c>
      <c r="H1063" t="n">
        <v>1.03</v>
      </c>
      <c r="I1063" t="n">
        <v>7</v>
      </c>
      <c r="J1063" t="n">
        <v>223.48</v>
      </c>
      <c r="K1063" t="n">
        <v>55.27</v>
      </c>
      <c r="L1063" t="n">
        <v>13</v>
      </c>
      <c r="M1063" t="n">
        <v>5</v>
      </c>
      <c r="N1063" t="n">
        <v>50.21</v>
      </c>
      <c r="O1063" t="n">
        <v>27796.39</v>
      </c>
      <c r="P1063" t="n">
        <v>107.72</v>
      </c>
      <c r="Q1063" t="n">
        <v>198.05</v>
      </c>
      <c r="R1063" t="n">
        <v>30.93</v>
      </c>
      <c r="S1063" t="n">
        <v>21.27</v>
      </c>
      <c r="T1063" t="n">
        <v>2116.05</v>
      </c>
      <c r="U1063" t="n">
        <v>0.6899999999999999</v>
      </c>
      <c r="V1063" t="n">
        <v>0.76</v>
      </c>
      <c r="W1063" t="n">
        <v>0.12</v>
      </c>
      <c r="X1063" t="n">
        <v>0.12</v>
      </c>
      <c r="Y1063" t="n">
        <v>1</v>
      </c>
      <c r="Z1063" t="n">
        <v>10</v>
      </c>
    </row>
    <row r="1064">
      <c r="A1064" t="n">
        <v>49</v>
      </c>
      <c r="B1064" t="n">
        <v>105</v>
      </c>
      <c r="C1064" t="inlineStr">
        <is>
          <t xml:space="preserve">CONCLUIDO	</t>
        </is>
      </c>
      <c r="D1064" t="n">
        <v>9.2438</v>
      </c>
      <c r="E1064" t="n">
        <v>10.82</v>
      </c>
      <c r="F1064" t="n">
        <v>7.97</v>
      </c>
      <c r="G1064" t="n">
        <v>68.31</v>
      </c>
      <c r="H1064" t="n">
        <v>1.05</v>
      </c>
      <c r="I1064" t="n">
        <v>7</v>
      </c>
      <c r="J1064" t="n">
        <v>223.89</v>
      </c>
      <c r="K1064" t="n">
        <v>55.27</v>
      </c>
      <c r="L1064" t="n">
        <v>13.25</v>
      </c>
      <c r="M1064" t="n">
        <v>5</v>
      </c>
      <c r="N1064" t="n">
        <v>50.37</v>
      </c>
      <c r="O1064" t="n">
        <v>27847.8</v>
      </c>
      <c r="P1064" t="n">
        <v>107.8</v>
      </c>
      <c r="Q1064" t="n">
        <v>198.05</v>
      </c>
      <c r="R1064" t="n">
        <v>30.86</v>
      </c>
      <c r="S1064" t="n">
        <v>21.27</v>
      </c>
      <c r="T1064" t="n">
        <v>2080.88</v>
      </c>
      <c r="U1064" t="n">
        <v>0.6899999999999999</v>
      </c>
      <c r="V1064" t="n">
        <v>0.76</v>
      </c>
      <c r="W1064" t="n">
        <v>0.12</v>
      </c>
      <c r="X1064" t="n">
        <v>0.12</v>
      </c>
      <c r="Y1064" t="n">
        <v>1</v>
      </c>
      <c r="Z1064" t="n">
        <v>10</v>
      </c>
    </row>
    <row r="1065">
      <c r="A1065" t="n">
        <v>50</v>
      </c>
      <c r="B1065" t="n">
        <v>105</v>
      </c>
      <c r="C1065" t="inlineStr">
        <is>
          <t xml:space="preserve">CONCLUIDO	</t>
        </is>
      </c>
      <c r="D1065" t="n">
        <v>9.259499999999999</v>
      </c>
      <c r="E1065" t="n">
        <v>10.8</v>
      </c>
      <c r="F1065" t="n">
        <v>7.95</v>
      </c>
      <c r="G1065" t="n">
        <v>68.15000000000001</v>
      </c>
      <c r="H1065" t="n">
        <v>1.07</v>
      </c>
      <c r="I1065" t="n">
        <v>7</v>
      </c>
      <c r="J1065" t="n">
        <v>224.31</v>
      </c>
      <c r="K1065" t="n">
        <v>55.27</v>
      </c>
      <c r="L1065" t="n">
        <v>13.5</v>
      </c>
      <c r="M1065" t="n">
        <v>5</v>
      </c>
      <c r="N1065" t="n">
        <v>50.54</v>
      </c>
      <c r="O1065" t="n">
        <v>27899.27</v>
      </c>
      <c r="P1065" t="n">
        <v>107.44</v>
      </c>
      <c r="Q1065" t="n">
        <v>198.05</v>
      </c>
      <c r="R1065" t="n">
        <v>30.16</v>
      </c>
      <c r="S1065" t="n">
        <v>21.27</v>
      </c>
      <c r="T1065" t="n">
        <v>1732.81</v>
      </c>
      <c r="U1065" t="n">
        <v>0.71</v>
      </c>
      <c r="V1065" t="n">
        <v>0.76</v>
      </c>
      <c r="W1065" t="n">
        <v>0.12</v>
      </c>
      <c r="X1065" t="n">
        <v>0.1</v>
      </c>
      <c r="Y1065" t="n">
        <v>1</v>
      </c>
      <c r="Z1065" t="n">
        <v>10</v>
      </c>
    </row>
    <row r="1066">
      <c r="A1066" t="n">
        <v>51</v>
      </c>
      <c r="B1066" t="n">
        <v>105</v>
      </c>
      <c r="C1066" t="inlineStr">
        <is>
          <t xml:space="preserve">CONCLUIDO	</t>
        </is>
      </c>
      <c r="D1066" t="n">
        <v>9.2531</v>
      </c>
      <c r="E1066" t="n">
        <v>10.81</v>
      </c>
      <c r="F1066" t="n">
        <v>7.96</v>
      </c>
      <c r="G1066" t="n">
        <v>68.22</v>
      </c>
      <c r="H1066" t="n">
        <v>1.09</v>
      </c>
      <c r="I1066" t="n">
        <v>7</v>
      </c>
      <c r="J1066" t="n">
        <v>224.73</v>
      </c>
      <c r="K1066" t="n">
        <v>55.27</v>
      </c>
      <c r="L1066" t="n">
        <v>13.75</v>
      </c>
      <c r="M1066" t="n">
        <v>5</v>
      </c>
      <c r="N1066" t="n">
        <v>50.71</v>
      </c>
      <c r="O1066" t="n">
        <v>27950.8</v>
      </c>
      <c r="P1066" t="n">
        <v>107.58</v>
      </c>
      <c r="Q1066" t="n">
        <v>198.05</v>
      </c>
      <c r="R1066" t="n">
        <v>30.58</v>
      </c>
      <c r="S1066" t="n">
        <v>21.27</v>
      </c>
      <c r="T1066" t="n">
        <v>1942.59</v>
      </c>
      <c r="U1066" t="n">
        <v>0.7</v>
      </c>
      <c r="V1066" t="n">
        <v>0.76</v>
      </c>
      <c r="W1066" t="n">
        <v>0.12</v>
      </c>
      <c r="X1066" t="n">
        <v>0.11</v>
      </c>
      <c r="Y1066" t="n">
        <v>1</v>
      </c>
      <c r="Z1066" t="n">
        <v>10</v>
      </c>
    </row>
    <row r="1067">
      <c r="A1067" t="n">
        <v>52</v>
      </c>
      <c r="B1067" t="n">
        <v>105</v>
      </c>
      <c r="C1067" t="inlineStr">
        <is>
          <t xml:space="preserve">CONCLUIDO	</t>
        </is>
      </c>
      <c r="D1067" t="n">
        <v>9.226699999999999</v>
      </c>
      <c r="E1067" t="n">
        <v>10.84</v>
      </c>
      <c r="F1067" t="n">
        <v>7.99</v>
      </c>
      <c r="G1067" t="n">
        <v>68.48</v>
      </c>
      <c r="H1067" t="n">
        <v>1.11</v>
      </c>
      <c r="I1067" t="n">
        <v>7</v>
      </c>
      <c r="J1067" t="n">
        <v>225.15</v>
      </c>
      <c r="K1067" t="n">
        <v>55.27</v>
      </c>
      <c r="L1067" t="n">
        <v>14</v>
      </c>
      <c r="M1067" t="n">
        <v>5</v>
      </c>
      <c r="N1067" t="n">
        <v>50.88</v>
      </c>
      <c r="O1067" t="n">
        <v>28002.38</v>
      </c>
      <c r="P1067" t="n">
        <v>108.02</v>
      </c>
      <c r="Q1067" t="n">
        <v>198.05</v>
      </c>
      <c r="R1067" t="n">
        <v>31.58</v>
      </c>
      <c r="S1067" t="n">
        <v>21.27</v>
      </c>
      <c r="T1067" t="n">
        <v>2444.94</v>
      </c>
      <c r="U1067" t="n">
        <v>0.67</v>
      </c>
      <c r="V1067" t="n">
        <v>0.76</v>
      </c>
      <c r="W1067" t="n">
        <v>0.12</v>
      </c>
      <c r="X1067" t="n">
        <v>0.14</v>
      </c>
      <c r="Y1067" t="n">
        <v>1</v>
      </c>
      <c r="Z1067" t="n">
        <v>10</v>
      </c>
    </row>
    <row r="1068">
      <c r="A1068" t="n">
        <v>53</v>
      </c>
      <c r="B1068" t="n">
        <v>105</v>
      </c>
      <c r="C1068" t="inlineStr">
        <is>
          <t xml:space="preserve">CONCLUIDO	</t>
        </is>
      </c>
      <c r="D1068" t="n">
        <v>9.238099999999999</v>
      </c>
      <c r="E1068" t="n">
        <v>10.82</v>
      </c>
      <c r="F1068" t="n">
        <v>7.98</v>
      </c>
      <c r="G1068" t="n">
        <v>68.37</v>
      </c>
      <c r="H1068" t="n">
        <v>1.12</v>
      </c>
      <c r="I1068" t="n">
        <v>7</v>
      </c>
      <c r="J1068" t="n">
        <v>225.57</v>
      </c>
      <c r="K1068" t="n">
        <v>55.27</v>
      </c>
      <c r="L1068" t="n">
        <v>14.25</v>
      </c>
      <c r="M1068" t="n">
        <v>5</v>
      </c>
      <c r="N1068" t="n">
        <v>51.04</v>
      </c>
      <c r="O1068" t="n">
        <v>28054.03</v>
      </c>
      <c r="P1068" t="n">
        <v>107.54</v>
      </c>
      <c r="Q1068" t="n">
        <v>198.05</v>
      </c>
      <c r="R1068" t="n">
        <v>31.14</v>
      </c>
      <c r="S1068" t="n">
        <v>21.27</v>
      </c>
      <c r="T1068" t="n">
        <v>2223.96</v>
      </c>
      <c r="U1068" t="n">
        <v>0.68</v>
      </c>
      <c r="V1068" t="n">
        <v>0.76</v>
      </c>
      <c r="W1068" t="n">
        <v>0.12</v>
      </c>
      <c r="X1068" t="n">
        <v>0.12</v>
      </c>
      <c r="Y1068" t="n">
        <v>1</v>
      </c>
      <c r="Z1068" t="n">
        <v>10</v>
      </c>
    </row>
    <row r="1069">
      <c r="A1069" t="n">
        <v>54</v>
      </c>
      <c r="B1069" t="n">
        <v>105</v>
      </c>
      <c r="C1069" t="inlineStr">
        <is>
          <t xml:space="preserve">CONCLUIDO	</t>
        </is>
      </c>
      <c r="D1069" t="n">
        <v>9.234299999999999</v>
      </c>
      <c r="E1069" t="n">
        <v>10.83</v>
      </c>
      <c r="F1069" t="n">
        <v>7.98</v>
      </c>
      <c r="G1069" t="n">
        <v>68.40000000000001</v>
      </c>
      <c r="H1069" t="n">
        <v>1.14</v>
      </c>
      <c r="I1069" t="n">
        <v>7</v>
      </c>
      <c r="J1069" t="n">
        <v>225.99</v>
      </c>
      <c r="K1069" t="n">
        <v>55.27</v>
      </c>
      <c r="L1069" t="n">
        <v>14.5</v>
      </c>
      <c r="M1069" t="n">
        <v>5</v>
      </c>
      <c r="N1069" t="n">
        <v>51.21</v>
      </c>
      <c r="O1069" t="n">
        <v>28105.73</v>
      </c>
      <c r="P1069" t="n">
        <v>107.4</v>
      </c>
      <c r="Q1069" t="n">
        <v>198.05</v>
      </c>
      <c r="R1069" t="n">
        <v>31.24</v>
      </c>
      <c r="S1069" t="n">
        <v>21.27</v>
      </c>
      <c r="T1069" t="n">
        <v>2274.74</v>
      </c>
      <c r="U1069" t="n">
        <v>0.68</v>
      </c>
      <c r="V1069" t="n">
        <v>0.76</v>
      </c>
      <c r="W1069" t="n">
        <v>0.12</v>
      </c>
      <c r="X1069" t="n">
        <v>0.13</v>
      </c>
      <c r="Y1069" t="n">
        <v>1</v>
      </c>
      <c r="Z1069" t="n">
        <v>10</v>
      </c>
    </row>
    <row r="1070">
      <c r="A1070" t="n">
        <v>55</v>
      </c>
      <c r="B1070" t="n">
        <v>105</v>
      </c>
      <c r="C1070" t="inlineStr">
        <is>
          <t xml:space="preserve">CONCLUIDO	</t>
        </is>
      </c>
      <c r="D1070" t="n">
        <v>9.231999999999999</v>
      </c>
      <c r="E1070" t="n">
        <v>10.83</v>
      </c>
      <c r="F1070" t="n">
        <v>7.98</v>
      </c>
      <c r="G1070" t="n">
        <v>68.43000000000001</v>
      </c>
      <c r="H1070" t="n">
        <v>1.16</v>
      </c>
      <c r="I1070" t="n">
        <v>7</v>
      </c>
      <c r="J1070" t="n">
        <v>226.41</v>
      </c>
      <c r="K1070" t="n">
        <v>55.27</v>
      </c>
      <c r="L1070" t="n">
        <v>14.75</v>
      </c>
      <c r="M1070" t="n">
        <v>5</v>
      </c>
      <c r="N1070" t="n">
        <v>51.38</v>
      </c>
      <c r="O1070" t="n">
        <v>28157.49</v>
      </c>
      <c r="P1070" t="n">
        <v>107.26</v>
      </c>
      <c r="Q1070" t="n">
        <v>198.05</v>
      </c>
      <c r="R1070" t="n">
        <v>31.39</v>
      </c>
      <c r="S1070" t="n">
        <v>21.27</v>
      </c>
      <c r="T1070" t="n">
        <v>2347.51</v>
      </c>
      <c r="U1070" t="n">
        <v>0.68</v>
      </c>
      <c r="V1070" t="n">
        <v>0.76</v>
      </c>
      <c r="W1070" t="n">
        <v>0.12</v>
      </c>
      <c r="X1070" t="n">
        <v>0.13</v>
      </c>
      <c r="Y1070" t="n">
        <v>1</v>
      </c>
      <c r="Z1070" t="n">
        <v>10</v>
      </c>
    </row>
    <row r="1071">
      <c r="A1071" t="n">
        <v>56</v>
      </c>
      <c r="B1071" t="n">
        <v>105</v>
      </c>
      <c r="C1071" t="inlineStr">
        <is>
          <t xml:space="preserve">CONCLUIDO	</t>
        </is>
      </c>
      <c r="D1071" t="n">
        <v>9.2369</v>
      </c>
      <c r="E1071" t="n">
        <v>10.83</v>
      </c>
      <c r="F1071" t="n">
        <v>7.98</v>
      </c>
      <c r="G1071" t="n">
        <v>68.38</v>
      </c>
      <c r="H1071" t="n">
        <v>1.18</v>
      </c>
      <c r="I1071" t="n">
        <v>7</v>
      </c>
      <c r="J1071" t="n">
        <v>226.83</v>
      </c>
      <c r="K1071" t="n">
        <v>55.27</v>
      </c>
      <c r="L1071" t="n">
        <v>15</v>
      </c>
      <c r="M1071" t="n">
        <v>5</v>
      </c>
      <c r="N1071" t="n">
        <v>51.55</v>
      </c>
      <c r="O1071" t="n">
        <v>28209.31</v>
      </c>
      <c r="P1071" t="n">
        <v>106.94</v>
      </c>
      <c r="Q1071" t="n">
        <v>198.05</v>
      </c>
      <c r="R1071" t="n">
        <v>31.22</v>
      </c>
      <c r="S1071" t="n">
        <v>21.27</v>
      </c>
      <c r="T1071" t="n">
        <v>2263.5</v>
      </c>
      <c r="U1071" t="n">
        <v>0.68</v>
      </c>
      <c r="V1071" t="n">
        <v>0.76</v>
      </c>
      <c r="W1071" t="n">
        <v>0.12</v>
      </c>
      <c r="X1071" t="n">
        <v>0.12</v>
      </c>
      <c r="Y1071" t="n">
        <v>1</v>
      </c>
      <c r="Z1071" t="n">
        <v>10</v>
      </c>
    </row>
    <row r="1072">
      <c r="A1072" t="n">
        <v>57</v>
      </c>
      <c r="B1072" t="n">
        <v>105</v>
      </c>
      <c r="C1072" t="inlineStr">
        <is>
          <t xml:space="preserve">CONCLUIDO	</t>
        </is>
      </c>
      <c r="D1072" t="n">
        <v>9.2949</v>
      </c>
      <c r="E1072" t="n">
        <v>10.76</v>
      </c>
      <c r="F1072" t="n">
        <v>7.95</v>
      </c>
      <c r="G1072" t="n">
        <v>79.51000000000001</v>
      </c>
      <c r="H1072" t="n">
        <v>1.19</v>
      </c>
      <c r="I1072" t="n">
        <v>6</v>
      </c>
      <c r="J1072" t="n">
        <v>227.25</v>
      </c>
      <c r="K1072" t="n">
        <v>55.27</v>
      </c>
      <c r="L1072" t="n">
        <v>15.25</v>
      </c>
      <c r="M1072" t="n">
        <v>4</v>
      </c>
      <c r="N1072" t="n">
        <v>51.72</v>
      </c>
      <c r="O1072" t="n">
        <v>28261.2</v>
      </c>
      <c r="P1072" t="n">
        <v>106.13</v>
      </c>
      <c r="Q1072" t="n">
        <v>198.06</v>
      </c>
      <c r="R1072" t="n">
        <v>30.3</v>
      </c>
      <c r="S1072" t="n">
        <v>21.27</v>
      </c>
      <c r="T1072" t="n">
        <v>1806.35</v>
      </c>
      <c r="U1072" t="n">
        <v>0.7</v>
      </c>
      <c r="V1072" t="n">
        <v>0.76</v>
      </c>
      <c r="W1072" t="n">
        <v>0.12</v>
      </c>
      <c r="X1072" t="n">
        <v>0.1</v>
      </c>
      <c r="Y1072" t="n">
        <v>1</v>
      </c>
      <c r="Z1072" t="n">
        <v>10</v>
      </c>
    </row>
    <row r="1073">
      <c r="A1073" t="n">
        <v>58</v>
      </c>
      <c r="B1073" t="n">
        <v>105</v>
      </c>
      <c r="C1073" t="inlineStr">
        <is>
          <t xml:space="preserve">CONCLUIDO	</t>
        </is>
      </c>
      <c r="D1073" t="n">
        <v>9.303800000000001</v>
      </c>
      <c r="E1073" t="n">
        <v>10.75</v>
      </c>
      <c r="F1073" t="n">
        <v>7.94</v>
      </c>
      <c r="G1073" t="n">
        <v>79.40000000000001</v>
      </c>
      <c r="H1073" t="n">
        <v>1.21</v>
      </c>
      <c r="I1073" t="n">
        <v>6</v>
      </c>
      <c r="J1073" t="n">
        <v>227.67</v>
      </c>
      <c r="K1073" t="n">
        <v>55.27</v>
      </c>
      <c r="L1073" t="n">
        <v>15.5</v>
      </c>
      <c r="M1073" t="n">
        <v>4</v>
      </c>
      <c r="N1073" t="n">
        <v>51.9</v>
      </c>
      <c r="O1073" t="n">
        <v>28313.14</v>
      </c>
      <c r="P1073" t="n">
        <v>105.93</v>
      </c>
      <c r="Q1073" t="n">
        <v>198.05</v>
      </c>
      <c r="R1073" t="n">
        <v>29.86</v>
      </c>
      <c r="S1073" t="n">
        <v>21.27</v>
      </c>
      <c r="T1073" t="n">
        <v>1587.05</v>
      </c>
      <c r="U1073" t="n">
        <v>0.71</v>
      </c>
      <c r="V1073" t="n">
        <v>0.76</v>
      </c>
      <c r="W1073" t="n">
        <v>0.12</v>
      </c>
      <c r="X1073" t="n">
        <v>0.09</v>
      </c>
      <c r="Y1073" t="n">
        <v>1</v>
      </c>
      <c r="Z1073" t="n">
        <v>10</v>
      </c>
    </row>
    <row r="1074">
      <c r="A1074" t="n">
        <v>59</v>
      </c>
      <c r="B1074" t="n">
        <v>105</v>
      </c>
      <c r="C1074" t="inlineStr">
        <is>
          <t xml:space="preserve">CONCLUIDO	</t>
        </is>
      </c>
      <c r="D1074" t="n">
        <v>9.311999999999999</v>
      </c>
      <c r="E1074" t="n">
        <v>10.74</v>
      </c>
      <c r="F1074" t="n">
        <v>7.93</v>
      </c>
      <c r="G1074" t="n">
        <v>79.31</v>
      </c>
      <c r="H1074" t="n">
        <v>1.23</v>
      </c>
      <c r="I1074" t="n">
        <v>6</v>
      </c>
      <c r="J1074" t="n">
        <v>228.09</v>
      </c>
      <c r="K1074" t="n">
        <v>55.27</v>
      </c>
      <c r="L1074" t="n">
        <v>15.75</v>
      </c>
      <c r="M1074" t="n">
        <v>4</v>
      </c>
      <c r="N1074" t="n">
        <v>52.07</v>
      </c>
      <c r="O1074" t="n">
        <v>28365.14</v>
      </c>
      <c r="P1074" t="n">
        <v>105.98</v>
      </c>
      <c r="Q1074" t="n">
        <v>198.05</v>
      </c>
      <c r="R1074" t="n">
        <v>29.69</v>
      </c>
      <c r="S1074" t="n">
        <v>21.27</v>
      </c>
      <c r="T1074" t="n">
        <v>1503.35</v>
      </c>
      <c r="U1074" t="n">
        <v>0.72</v>
      </c>
      <c r="V1074" t="n">
        <v>0.77</v>
      </c>
      <c r="W1074" t="n">
        <v>0.12</v>
      </c>
      <c r="X1074" t="n">
        <v>0.08</v>
      </c>
      <c r="Y1074" t="n">
        <v>1</v>
      </c>
      <c r="Z1074" t="n">
        <v>10</v>
      </c>
    </row>
    <row r="1075">
      <c r="A1075" t="n">
        <v>60</v>
      </c>
      <c r="B1075" t="n">
        <v>105</v>
      </c>
      <c r="C1075" t="inlineStr">
        <is>
          <t xml:space="preserve">CONCLUIDO	</t>
        </is>
      </c>
      <c r="D1075" t="n">
        <v>9.2882</v>
      </c>
      <c r="E1075" t="n">
        <v>10.77</v>
      </c>
      <c r="F1075" t="n">
        <v>7.96</v>
      </c>
      <c r="G1075" t="n">
        <v>79.58</v>
      </c>
      <c r="H1075" t="n">
        <v>1.24</v>
      </c>
      <c r="I1075" t="n">
        <v>6</v>
      </c>
      <c r="J1075" t="n">
        <v>228.51</v>
      </c>
      <c r="K1075" t="n">
        <v>55.27</v>
      </c>
      <c r="L1075" t="n">
        <v>16</v>
      </c>
      <c r="M1075" t="n">
        <v>4</v>
      </c>
      <c r="N1075" t="n">
        <v>52.24</v>
      </c>
      <c r="O1075" t="n">
        <v>28417.2</v>
      </c>
      <c r="P1075" t="n">
        <v>106.41</v>
      </c>
      <c r="Q1075" t="n">
        <v>198.05</v>
      </c>
      <c r="R1075" t="n">
        <v>30.64</v>
      </c>
      <c r="S1075" t="n">
        <v>21.27</v>
      </c>
      <c r="T1075" t="n">
        <v>1979.96</v>
      </c>
      <c r="U1075" t="n">
        <v>0.6899999999999999</v>
      </c>
      <c r="V1075" t="n">
        <v>0.76</v>
      </c>
      <c r="W1075" t="n">
        <v>0.12</v>
      </c>
      <c r="X1075" t="n">
        <v>0.11</v>
      </c>
      <c r="Y1075" t="n">
        <v>1</v>
      </c>
      <c r="Z1075" t="n">
        <v>10</v>
      </c>
    </row>
    <row r="1076">
      <c r="A1076" t="n">
        <v>61</v>
      </c>
      <c r="B1076" t="n">
        <v>105</v>
      </c>
      <c r="C1076" t="inlineStr">
        <is>
          <t xml:space="preserve">CONCLUIDO	</t>
        </is>
      </c>
      <c r="D1076" t="n">
        <v>9.290100000000001</v>
      </c>
      <c r="E1076" t="n">
        <v>10.76</v>
      </c>
      <c r="F1076" t="n">
        <v>7.96</v>
      </c>
      <c r="G1076" t="n">
        <v>79.56</v>
      </c>
      <c r="H1076" t="n">
        <v>1.26</v>
      </c>
      <c r="I1076" t="n">
        <v>6</v>
      </c>
      <c r="J1076" t="n">
        <v>228.93</v>
      </c>
      <c r="K1076" t="n">
        <v>55.27</v>
      </c>
      <c r="L1076" t="n">
        <v>16.25</v>
      </c>
      <c r="M1076" t="n">
        <v>4</v>
      </c>
      <c r="N1076" t="n">
        <v>52.41</v>
      </c>
      <c r="O1076" t="n">
        <v>28469.32</v>
      </c>
      <c r="P1076" t="n">
        <v>106.34</v>
      </c>
      <c r="Q1076" t="n">
        <v>198.05</v>
      </c>
      <c r="R1076" t="n">
        <v>30.45</v>
      </c>
      <c r="S1076" t="n">
        <v>21.27</v>
      </c>
      <c r="T1076" t="n">
        <v>1883.77</v>
      </c>
      <c r="U1076" t="n">
        <v>0.7</v>
      </c>
      <c r="V1076" t="n">
        <v>0.76</v>
      </c>
      <c r="W1076" t="n">
        <v>0.12</v>
      </c>
      <c r="X1076" t="n">
        <v>0.1</v>
      </c>
      <c r="Y1076" t="n">
        <v>1</v>
      </c>
      <c r="Z1076" t="n">
        <v>10</v>
      </c>
    </row>
    <row r="1077">
      <c r="A1077" t="n">
        <v>62</v>
      </c>
      <c r="B1077" t="n">
        <v>105</v>
      </c>
      <c r="C1077" t="inlineStr">
        <is>
          <t xml:space="preserve">CONCLUIDO	</t>
        </is>
      </c>
      <c r="D1077" t="n">
        <v>9.287699999999999</v>
      </c>
      <c r="E1077" t="n">
        <v>10.77</v>
      </c>
      <c r="F1077" t="n">
        <v>7.96</v>
      </c>
      <c r="G1077" t="n">
        <v>79.59</v>
      </c>
      <c r="H1077" t="n">
        <v>1.28</v>
      </c>
      <c r="I1077" t="n">
        <v>6</v>
      </c>
      <c r="J1077" t="n">
        <v>229.36</v>
      </c>
      <c r="K1077" t="n">
        <v>55.27</v>
      </c>
      <c r="L1077" t="n">
        <v>16.5</v>
      </c>
      <c r="M1077" t="n">
        <v>4</v>
      </c>
      <c r="N1077" t="n">
        <v>52.58</v>
      </c>
      <c r="O1077" t="n">
        <v>28521.51</v>
      </c>
      <c r="P1077" t="n">
        <v>106.36</v>
      </c>
      <c r="Q1077" t="n">
        <v>198.05</v>
      </c>
      <c r="R1077" t="n">
        <v>30.63</v>
      </c>
      <c r="S1077" t="n">
        <v>21.27</v>
      </c>
      <c r="T1077" t="n">
        <v>1975.49</v>
      </c>
      <c r="U1077" t="n">
        <v>0.6899999999999999</v>
      </c>
      <c r="V1077" t="n">
        <v>0.76</v>
      </c>
      <c r="W1077" t="n">
        <v>0.12</v>
      </c>
      <c r="X1077" t="n">
        <v>0.11</v>
      </c>
      <c r="Y1077" t="n">
        <v>1</v>
      </c>
      <c r="Z1077" t="n">
        <v>10</v>
      </c>
    </row>
    <row r="1078">
      <c r="A1078" t="n">
        <v>63</v>
      </c>
      <c r="B1078" t="n">
        <v>105</v>
      </c>
      <c r="C1078" t="inlineStr">
        <is>
          <t xml:space="preserve">CONCLUIDO	</t>
        </is>
      </c>
      <c r="D1078" t="n">
        <v>9.2829</v>
      </c>
      <c r="E1078" t="n">
        <v>10.77</v>
      </c>
      <c r="F1078" t="n">
        <v>7.96</v>
      </c>
      <c r="G1078" t="n">
        <v>79.64</v>
      </c>
      <c r="H1078" t="n">
        <v>1.3</v>
      </c>
      <c r="I1078" t="n">
        <v>6</v>
      </c>
      <c r="J1078" t="n">
        <v>229.78</v>
      </c>
      <c r="K1078" t="n">
        <v>55.27</v>
      </c>
      <c r="L1078" t="n">
        <v>16.75</v>
      </c>
      <c r="M1078" t="n">
        <v>4</v>
      </c>
      <c r="N1078" t="n">
        <v>52.76</v>
      </c>
      <c r="O1078" t="n">
        <v>28573.75</v>
      </c>
      <c r="P1078" t="n">
        <v>106.52</v>
      </c>
      <c r="Q1078" t="n">
        <v>198.06</v>
      </c>
      <c r="R1078" t="n">
        <v>30.71</v>
      </c>
      <c r="S1078" t="n">
        <v>21.27</v>
      </c>
      <c r="T1078" t="n">
        <v>2012.65</v>
      </c>
      <c r="U1078" t="n">
        <v>0.6899999999999999</v>
      </c>
      <c r="V1078" t="n">
        <v>0.76</v>
      </c>
      <c r="W1078" t="n">
        <v>0.12</v>
      </c>
      <c r="X1078" t="n">
        <v>0.11</v>
      </c>
      <c r="Y1078" t="n">
        <v>1</v>
      </c>
      <c r="Z1078" t="n">
        <v>10</v>
      </c>
    </row>
    <row r="1079">
      <c r="A1079" t="n">
        <v>64</v>
      </c>
      <c r="B1079" t="n">
        <v>105</v>
      </c>
      <c r="C1079" t="inlineStr">
        <is>
          <t xml:space="preserve">CONCLUIDO	</t>
        </is>
      </c>
      <c r="D1079" t="n">
        <v>9.289099999999999</v>
      </c>
      <c r="E1079" t="n">
        <v>10.77</v>
      </c>
      <c r="F1079" t="n">
        <v>7.96</v>
      </c>
      <c r="G1079" t="n">
        <v>79.56999999999999</v>
      </c>
      <c r="H1079" t="n">
        <v>1.31</v>
      </c>
      <c r="I1079" t="n">
        <v>6</v>
      </c>
      <c r="J1079" t="n">
        <v>230.2</v>
      </c>
      <c r="K1079" t="n">
        <v>55.27</v>
      </c>
      <c r="L1079" t="n">
        <v>17</v>
      </c>
      <c r="M1079" t="n">
        <v>4</v>
      </c>
      <c r="N1079" t="n">
        <v>52.93</v>
      </c>
      <c r="O1079" t="n">
        <v>28626.06</v>
      </c>
      <c r="P1079" t="n">
        <v>106.2</v>
      </c>
      <c r="Q1079" t="n">
        <v>198.05</v>
      </c>
      <c r="R1079" t="n">
        <v>30.47</v>
      </c>
      <c r="S1079" t="n">
        <v>21.27</v>
      </c>
      <c r="T1079" t="n">
        <v>1892.55</v>
      </c>
      <c r="U1079" t="n">
        <v>0.7</v>
      </c>
      <c r="V1079" t="n">
        <v>0.76</v>
      </c>
      <c r="W1079" t="n">
        <v>0.12</v>
      </c>
      <c r="X1079" t="n">
        <v>0.1</v>
      </c>
      <c r="Y1079" t="n">
        <v>1</v>
      </c>
      <c r="Z1079" t="n">
        <v>10</v>
      </c>
    </row>
    <row r="1080">
      <c r="A1080" t="n">
        <v>65</v>
      </c>
      <c r="B1080" t="n">
        <v>105</v>
      </c>
      <c r="C1080" t="inlineStr">
        <is>
          <t xml:space="preserve">CONCLUIDO	</t>
        </is>
      </c>
      <c r="D1080" t="n">
        <v>9.286199999999999</v>
      </c>
      <c r="E1080" t="n">
        <v>10.77</v>
      </c>
      <c r="F1080" t="n">
        <v>7.96</v>
      </c>
      <c r="G1080" t="n">
        <v>79.61</v>
      </c>
      <c r="H1080" t="n">
        <v>1.33</v>
      </c>
      <c r="I1080" t="n">
        <v>6</v>
      </c>
      <c r="J1080" t="n">
        <v>230.63</v>
      </c>
      <c r="K1080" t="n">
        <v>55.27</v>
      </c>
      <c r="L1080" t="n">
        <v>17.25</v>
      </c>
      <c r="M1080" t="n">
        <v>4</v>
      </c>
      <c r="N1080" t="n">
        <v>53.11</v>
      </c>
      <c r="O1080" t="n">
        <v>28678.42</v>
      </c>
      <c r="P1080" t="n">
        <v>106.02</v>
      </c>
      <c r="Q1080" t="n">
        <v>198.05</v>
      </c>
      <c r="R1080" t="n">
        <v>30.6</v>
      </c>
      <c r="S1080" t="n">
        <v>21.27</v>
      </c>
      <c r="T1080" t="n">
        <v>1957.06</v>
      </c>
      <c r="U1080" t="n">
        <v>0.7</v>
      </c>
      <c r="V1080" t="n">
        <v>0.76</v>
      </c>
      <c r="W1080" t="n">
        <v>0.12</v>
      </c>
      <c r="X1080" t="n">
        <v>0.11</v>
      </c>
      <c r="Y1080" t="n">
        <v>1</v>
      </c>
      <c r="Z1080" t="n">
        <v>10</v>
      </c>
    </row>
    <row r="1081">
      <c r="A1081" t="n">
        <v>66</v>
      </c>
      <c r="B1081" t="n">
        <v>105</v>
      </c>
      <c r="C1081" t="inlineStr">
        <is>
          <t xml:space="preserve">CONCLUIDO	</t>
        </is>
      </c>
      <c r="D1081" t="n">
        <v>9.293900000000001</v>
      </c>
      <c r="E1081" t="n">
        <v>10.76</v>
      </c>
      <c r="F1081" t="n">
        <v>7.95</v>
      </c>
      <c r="G1081" t="n">
        <v>79.52</v>
      </c>
      <c r="H1081" t="n">
        <v>1.35</v>
      </c>
      <c r="I1081" t="n">
        <v>6</v>
      </c>
      <c r="J1081" t="n">
        <v>231.05</v>
      </c>
      <c r="K1081" t="n">
        <v>55.27</v>
      </c>
      <c r="L1081" t="n">
        <v>17.5</v>
      </c>
      <c r="M1081" t="n">
        <v>4</v>
      </c>
      <c r="N1081" t="n">
        <v>53.28</v>
      </c>
      <c r="O1081" t="n">
        <v>28730.85</v>
      </c>
      <c r="P1081" t="n">
        <v>105.85</v>
      </c>
      <c r="Q1081" t="n">
        <v>198.05</v>
      </c>
      <c r="R1081" t="n">
        <v>30.28</v>
      </c>
      <c r="S1081" t="n">
        <v>21.27</v>
      </c>
      <c r="T1081" t="n">
        <v>1797.41</v>
      </c>
      <c r="U1081" t="n">
        <v>0.7</v>
      </c>
      <c r="V1081" t="n">
        <v>0.76</v>
      </c>
      <c r="W1081" t="n">
        <v>0.12</v>
      </c>
      <c r="X1081" t="n">
        <v>0.1</v>
      </c>
      <c r="Y1081" t="n">
        <v>1</v>
      </c>
      <c r="Z1081" t="n">
        <v>10</v>
      </c>
    </row>
    <row r="1082">
      <c r="A1082" t="n">
        <v>67</v>
      </c>
      <c r="B1082" t="n">
        <v>105</v>
      </c>
      <c r="C1082" t="inlineStr">
        <is>
          <t xml:space="preserve">CONCLUIDO	</t>
        </is>
      </c>
      <c r="D1082" t="n">
        <v>9.3079</v>
      </c>
      <c r="E1082" t="n">
        <v>10.74</v>
      </c>
      <c r="F1082" t="n">
        <v>7.94</v>
      </c>
      <c r="G1082" t="n">
        <v>79.36</v>
      </c>
      <c r="H1082" t="n">
        <v>1.36</v>
      </c>
      <c r="I1082" t="n">
        <v>6</v>
      </c>
      <c r="J1082" t="n">
        <v>231.48</v>
      </c>
      <c r="K1082" t="n">
        <v>55.27</v>
      </c>
      <c r="L1082" t="n">
        <v>17.75</v>
      </c>
      <c r="M1082" t="n">
        <v>4</v>
      </c>
      <c r="N1082" t="n">
        <v>53.46</v>
      </c>
      <c r="O1082" t="n">
        <v>28783.34</v>
      </c>
      <c r="P1082" t="n">
        <v>105.36</v>
      </c>
      <c r="Q1082" t="n">
        <v>198.07</v>
      </c>
      <c r="R1082" t="n">
        <v>29.77</v>
      </c>
      <c r="S1082" t="n">
        <v>21.27</v>
      </c>
      <c r="T1082" t="n">
        <v>1543.66</v>
      </c>
      <c r="U1082" t="n">
        <v>0.71</v>
      </c>
      <c r="V1082" t="n">
        <v>0.77</v>
      </c>
      <c r="W1082" t="n">
        <v>0.12</v>
      </c>
      <c r="X1082" t="n">
        <v>0.08</v>
      </c>
      <c r="Y1082" t="n">
        <v>1</v>
      </c>
      <c r="Z1082" t="n">
        <v>10</v>
      </c>
    </row>
    <row r="1083">
      <c r="A1083" t="n">
        <v>68</v>
      </c>
      <c r="B1083" t="n">
        <v>105</v>
      </c>
      <c r="C1083" t="inlineStr">
        <is>
          <t xml:space="preserve">CONCLUIDO	</t>
        </is>
      </c>
      <c r="D1083" t="n">
        <v>9.294600000000001</v>
      </c>
      <c r="E1083" t="n">
        <v>10.76</v>
      </c>
      <c r="F1083" t="n">
        <v>7.95</v>
      </c>
      <c r="G1083" t="n">
        <v>79.51000000000001</v>
      </c>
      <c r="H1083" t="n">
        <v>1.38</v>
      </c>
      <c r="I1083" t="n">
        <v>6</v>
      </c>
      <c r="J1083" t="n">
        <v>231.91</v>
      </c>
      <c r="K1083" t="n">
        <v>55.27</v>
      </c>
      <c r="L1083" t="n">
        <v>18</v>
      </c>
      <c r="M1083" t="n">
        <v>4</v>
      </c>
      <c r="N1083" t="n">
        <v>53.63</v>
      </c>
      <c r="O1083" t="n">
        <v>28835.89</v>
      </c>
      <c r="P1083" t="n">
        <v>105.33</v>
      </c>
      <c r="Q1083" t="n">
        <v>198.05</v>
      </c>
      <c r="R1083" t="n">
        <v>30.4</v>
      </c>
      <c r="S1083" t="n">
        <v>21.27</v>
      </c>
      <c r="T1083" t="n">
        <v>1857</v>
      </c>
      <c r="U1083" t="n">
        <v>0.7</v>
      </c>
      <c r="V1083" t="n">
        <v>0.76</v>
      </c>
      <c r="W1083" t="n">
        <v>0.12</v>
      </c>
      <c r="X1083" t="n">
        <v>0.1</v>
      </c>
      <c r="Y1083" t="n">
        <v>1</v>
      </c>
      <c r="Z1083" t="n">
        <v>10</v>
      </c>
    </row>
    <row r="1084">
      <c r="A1084" t="n">
        <v>69</v>
      </c>
      <c r="B1084" t="n">
        <v>105</v>
      </c>
      <c r="C1084" t="inlineStr">
        <is>
          <t xml:space="preserve">CONCLUIDO	</t>
        </is>
      </c>
      <c r="D1084" t="n">
        <v>9.2843</v>
      </c>
      <c r="E1084" t="n">
        <v>10.77</v>
      </c>
      <c r="F1084" t="n">
        <v>7.96</v>
      </c>
      <c r="G1084" t="n">
        <v>79.63</v>
      </c>
      <c r="H1084" t="n">
        <v>1.4</v>
      </c>
      <c r="I1084" t="n">
        <v>6</v>
      </c>
      <c r="J1084" t="n">
        <v>232.33</v>
      </c>
      <c r="K1084" t="n">
        <v>55.27</v>
      </c>
      <c r="L1084" t="n">
        <v>18.25</v>
      </c>
      <c r="M1084" t="n">
        <v>4</v>
      </c>
      <c r="N1084" t="n">
        <v>53.81</v>
      </c>
      <c r="O1084" t="n">
        <v>28888.51</v>
      </c>
      <c r="P1084" t="n">
        <v>105.31</v>
      </c>
      <c r="Q1084" t="n">
        <v>198.05</v>
      </c>
      <c r="R1084" t="n">
        <v>30.73</v>
      </c>
      <c r="S1084" t="n">
        <v>21.27</v>
      </c>
      <c r="T1084" t="n">
        <v>2022.16</v>
      </c>
      <c r="U1084" t="n">
        <v>0.6899999999999999</v>
      </c>
      <c r="V1084" t="n">
        <v>0.76</v>
      </c>
      <c r="W1084" t="n">
        <v>0.12</v>
      </c>
      <c r="X1084" t="n">
        <v>0.11</v>
      </c>
      <c r="Y1084" t="n">
        <v>1</v>
      </c>
      <c r="Z1084" t="n">
        <v>10</v>
      </c>
    </row>
    <row r="1085">
      <c r="A1085" t="n">
        <v>70</v>
      </c>
      <c r="B1085" t="n">
        <v>105</v>
      </c>
      <c r="C1085" t="inlineStr">
        <is>
          <t xml:space="preserve">CONCLUIDO	</t>
        </is>
      </c>
      <c r="D1085" t="n">
        <v>9.286199999999999</v>
      </c>
      <c r="E1085" t="n">
        <v>10.77</v>
      </c>
      <c r="F1085" t="n">
        <v>7.96</v>
      </c>
      <c r="G1085" t="n">
        <v>79.61</v>
      </c>
      <c r="H1085" t="n">
        <v>1.41</v>
      </c>
      <c r="I1085" t="n">
        <v>6</v>
      </c>
      <c r="J1085" t="n">
        <v>232.76</v>
      </c>
      <c r="K1085" t="n">
        <v>55.27</v>
      </c>
      <c r="L1085" t="n">
        <v>18.5</v>
      </c>
      <c r="M1085" t="n">
        <v>4</v>
      </c>
      <c r="N1085" t="n">
        <v>53.99</v>
      </c>
      <c r="O1085" t="n">
        <v>28941.18</v>
      </c>
      <c r="P1085" t="n">
        <v>104.89</v>
      </c>
      <c r="Q1085" t="n">
        <v>198.05</v>
      </c>
      <c r="R1085" t="n">
        <v>30.68</v>
      </c>
      <c r="S1085" t="n">
        <v>21.27</v>
      </c>
      <c r="T1085" t="n">
        <v>2000.2</v>
      </c>
      <c r="U1085" t="n">
        <v>0.6899999999999999</v>
      </c>
      <c r="V1085" t="n">
        <v>0.76</v>
      </c>
      <c r="W1085" t="n">
        <v>0.12</v>
      </c>
      <c r="X1085" t="n">
        <v>0.11</v>
      </c>
      <c r="Y1085" t="n">
        <v>1</v>
      </c>
      <c r="Z1085" t="n">
        <v>10</v>
      </c>
    </row>
    <row r="1086">
      <c r="A1086" t="n">
        <v>71</v>
      </c>
      <c r="B1086" t="n">
        <v>105</v>
      </c>
      <c r="C1086" t="inlineStr">
        <is>
          <t xml:space="preserve">CONCLUIDO	</t>
        </is>
      </c>
      <c r="D1086" t="n">
        <v>9.34</v>
      </c>
      <c r="E1086" t="n">
        <v>10.71</v>
      </c>
      <c r="F1086" t="n">
        <v>7.94</v>
      </c>
      <c r="G1086" t="n">
        <v>95.27</v>
      </c>
      <c r="H1086" t="n">
        <v>1.43</v>
      </c>
      <c r="I1086" t="n">
        <v>5</v>
      </c>
      <c r="J1086" t="n">
        <v>233.19</v>
      </c>
      <c r="K1086" t="n">
        <v>55.27</v>
      </c>
      <c r="L1086" t="n">
        <v>18.75</v>
      </c>
      <c r="M1086" t="n">
        <v>3</v>
      </c>
      <c r="N1086" t="n">
        <v>54.17</v>
      </c>
      <c r="O1086" t="n">
        <v>28993.92</v>
      </c>
      <c r="P1086" t="n">
        <v>104.18</v>
      </c>
      <c r="Q1086" t="n">
        <v>198.05</v>
      </c>
      <c r="R1086" t="n">
        <v>29.99</v>
      </c>
      <c r="S1086" t="n">
        <v>21.27</v>
      </c>
      <c r="T1086" t="n">
        <v>1659.1</v>
      </c>
      <c r="U1086" t="n">
        <v>0.71</v>
      </c>
      <c r="V1086" t="n">
        <v>0.76</v>
      </c>
      <c r="W1086" t="n">
        <v>0.12</v>
      </c>
      <c r="X1086" t="n">
        <v>0.09</v>
      </c>
      <c r="Y1086" t="n">
        <v>1</v>
      </c>
      <c r="Z1086" t="n">
        <v>10</v>
      </c>
    </row>
    <row r="1087">
      <c r="A1087" t="n">
        <v>72</v>
      </c>
      <c r="B1087" t="n">
        <v>105</v>
      </c>
      <c r="C1087" t="inlineStr">
        <is>
          <t xml:space="preserve">CONCLUIDO	</t>
        </is>
      </c>
      <c r="D1087" t="n">
        <v>9.3497</v>
      </c>
      <c r="E1087" t="n">
        <v>10.7</v>
      </c>
      <c r="F1087" t="n">
        <v>7.93</v>
      </c>
      <c r="G1087" t="n">
        <v>95.14</v>
      </c>
      <c r="H1087" t="n">
        <v>1.45</v>
      </c>
      <c r="I1087" t="n">
        <v>5</v>
      </c>
      <c r="J1087" t="n">
        <v>233.62</v>
      </c>
      <c r="K1087" t="n">
        <v>55.27</v>
      </c>
      <c r="L1087" t="n">
        <v>19</v>
      </c>
      <c r="M1087" t="n">
        <v>3</v>
      </c>
      <c r="N1087" t="n">
        <v>54.34</v>
      </c>
      <c r="O1087" t="n">
        <v>29046.73</v>
      </c>
      <c r="P1087" t="n">
        <v>104.1</v>
      </c>
      <c r="Q1087" t="n">
        <v>198.05</v>
      </c>
      <c r="R1087" t="n">
        <v>29.56</v>
      </c>
      <c r="S1087" t="n">
        <v>21.27</v>
      </c>
      <c r="T1087" t="n">
        <v>1443.19</v>
      </c>
      <c r="U1087" t="n">
        <v>0.72</v>
      </c>
      <c r="V1087" t="n">
        <v>0.77</v>
      </c>
      <c r="W1087" t="n">
        <v>0.12</v>
      </c>
      <c r="X1087" t="n">
        <v>0.08</v>
      </c>
      <c r="Y1087" t="n">
        <v>1</v>
      </c>
      <c r="Z1087" t="n">
        <v>10</v>
      </c>
    </row>
    <row r="1088">
      <c r="A1088" t="n">
        <v>73</v>
      </c>
      <c r="B1088" t="n">
        <v>105</v>
      </c>
      <c r="C1088" t="inlineStr">
        <is>
          <t xml:space="preserve">CONCLUIDO	</t>
        </is>
      </c>
      <c r="D1088" t="n">
        <v>9.346299999999999</v>
      </c>
      <c r="E1088" t="n">
        <v>10.7</v>
      </c>
      <c r="F1088" t="n">
        <v>7.93</v>
      </c>
      <c r="G1088" t="n">
        <v>95.18000000000001</v>
      </c>
      <c r="H1088" t="n">
        <v>1.46</v>
      </c>
      <c r="I1088" t="n">
        <v>5</v>
      </c>
      <c r="J1088" t="n">
        <v>234.04</v>
      </c>
      <c r="K1088" t="n">
        <v>55.27</v>
      </c>
      <c r="L1088" t="n">
        <v>19.25</v>
      </c>
      <c r="M1088" t="n">
        <v>3</v>
      </c>
      <c r="N1088" t="n">
        <v>54.52</v>
      </c>
      <c r="O1088" t="n">
        <v>29099.59</v>
      </c>
      <c r="P1088" t="n">
        <v>104.31</v>
      </c>
      <c r="Q1088" t="n">
        <v>198.05</v>
      </c>
      <c r="R1088" t="n">
        <v>29.72</v>
      </c>
      <c r="S1088" t="n">
        <v>21.27</v>
      </c>
      <c r="T1088" t="n">
        <v>1524.03</v>
      </c>
      <c r="U1088" t="n">
        <v>0.72</v>
      </c>
      <c r="V1088" t="n">
        <v>0.77</v>
      </c>
      <c r="W1088" t="n">
        <v>0.12</v>
      </c>
      <c r="X1088" t="n">
        <v>0.08</v>
      </c>
      <c r="Y1088" t="n">
        <v>1</v>
      </c>
      <c r="Z1088" t="n">
        <v>10</v>
      </c>
    </row>
    <row r="1089">
      <c r="A1089" t="n">
        <v>74</v>
      </c>
      <c r="B1089" t="n">
        <v>105</v>
      </c>
      <c r="C1089" t="inlineStr">
        <is>
          <t xml:space="preserve">CONCLUIDO	</t>
        </is>
      </c>
      <c r="D1089" t="n">
        <v>9.3477</v>
      </c>
      <c r="E1089" t="n">
        <v>10.7</v>
      </c>
      <c r="F1089" t="n">
        <v>7.93</v>
      </c>
      <c r="G1089" t="n">
        <v>95.16</v>
      </c>
      <c r="H1089" t="n">
        <v>1.48</v>
      </c>
      <c r="I1089" t="n">
        <v>5</v>
      </c>
      <c r="J1089" t="n">
        <v>234.47</v>
      </c>
      <c r="K1089" t="n">
        <v>55.27</v>
      </c>
      <c r="L1089" t="n">
        <v>19.5</v>
      </c>
      <c r="M1089" t="n">
        <v>3</v>
      </c>
      <c r="N1089" t="n">
        <v>54.7</v>
      </c>
      <c r="O1089" t="n">
        <v>29152.52</v>
      </c>
      <c r="P1089" t="n">
        <v>104.44</v>
      </c>
      <c r="Q1089" t="n">
        <v>198.06</v>
      </c>
      <c r="R1089" t="n">
        <v>29.56</v>
      </c>
      <c r="S1089" t="n">
        <v>21.27</v>
      </c>
      <c r="T1089" t="n">
        <v>1444.26</v>
      </c>
      <c r="U1089" t="n">
        <v>0.72</v>
      </c>
      <c r="V1089" t="n">
        <v>0.77</v>
      </c>
      <c r="W1089" t="n">
        <v>0.12</v>
      </c>
      <c r="X1089" t="n">
        <v>0.08</v>
      </c>
      <c r="Y1089" t="n">
        <v>1</v>
      </c>
      <c r="Z1089" t="n">
        <v>10</v>
      </c>
    </row>
    <row r="1090">
      <c r="A1090" t="n">
        <v>75</v>
      </c>
      <c r="B1090" t="n">
        <v>105</v>
      </c>
      <c r="C1090" t="inlineStr">
        <is>
          <t xml:space="preserve">CONCLUIDO	</t>
        </is>
      </c>
      <c r="D1090" t="n">
        <v>9.3621</v>
      </c>
      <c r="E1090" t="n">
        <v>10.68</v>
      </c>
      <c r="F1090" t="n">
        <v>7.91</v>
      </c>
      <c r="G1090" t="n">
        <v>94.97</v>
      </c>
      <c r="H1090" t="n">
        <v>1.49</v>
      </c>
      <c r="I1090" t="n">
        <v>5</v>
      </c>
      <c r="J1090" t="n">
        <v>234.9</v>
      </c>
      <c r="K1090" t="n">
        <v>55.27</v>
      </c>
      <c r="L1090" t="n">
        <v>19.75</v>
      </c>
      <c r="M1090" t="n">
        <v>3</v>
      </c>
      <c r="N1090" t="n">
        <v>54.88</v>
      </c>
      <c r="O1090" t="n">
        <v>29205.51</v>
      </c>
      <c r="P1090" t="n">
        <v>104.13</v>
      </c>
      <c r="Q1090" t="n">
        <v>198.05</v>
      </c>
      <c r="R1090" t="n">
        <v>29.13</v>
      </c>
      <c r="S1090" t="n">
        <v>21.27</v>
      </c>
      <c r="T1090" t="n">
        <v>1228.28</v>
      </c>
      <c r="U1090" t="n">
        <v>0.73</v>
      </c>
      <c r="V1090" t="n">
        <v>0.77</v>
      </c>
      <c r="W1090" t="n">
        <v>0.11</v>
      </c>
      <c r="X1090" t="n">
        <v>0.06</v>
      </c>
      <c r="Y1090" t="n">
        <v>1</v>
      </c>
      <c r="Z1090" t="n">
        <v>10</v>
      </c>
    </row>
    <row r="1091">
      <c r="A1091" t="n">
        <v>76</v>
      </c>
      <c r="B1091" t="n">
        <v>105</v>
      </c>
      <c r="C1091" t="inlineStr">
        <is>
          <t xml:space="preserve">CONCLUIDO	</t>
        </is>
      </c>
      <c r="D1091" t="n">
        <v>9.350199999999999</v>
      </c>
      <c r="E1091" t="n">
        <v>10.7</v>
      </c>
      <c r="F1091" t="n">
        <v>7.93</v>
      </c>
      <c r="G1091" t="n">
        <v>95.13</v>
      </c>
      <c r="H1091" t="n">
        <v>1.51</v>
      </c>
      <c r="I1091" t="n">
        <v>5</v>
      </c>
      <c r="J1091" t="n">
        <v>235.33</v>
      </c>
      <c r="K1091" t="n">
        <v>55.27</v>
      </c>
      <c r="L1091" t="n">
        <v>20</v>
      </c>
      <c r="M1091" t="n">
        <v>3</v>
      </c>
      <c r="N1091" t="n">
        <v>55.06</v>
      </c>
      <c r="O1091" t="n">
        <v>29258.57</v>
      </c>
      <c r="P1091" t="n">
        <v>104.5</v>
      </c>
      <c r="Q1091" t="n">
        <v>198.05</v>
      </c>
      <c r="R1091" t="n">
        <v>29.59</v>
      </c>
      <c r="S1091" t="n">
        <v>21.27</v>
      </c>
      <c r="T1091" t="n">
        <v>1459.3</v>
      </c>
      <c r="U1091" t="n">
        <v>0.72</v>
      </c>
      <c r="V1091" t="n">
        <v>0.77</v>
      </c>
      <c r="W1091" t="n">
        <v>0.11</v>
      </c>
      <c r="X1091" t="n">
        <v>0.07000000000000001</v>
      </c>
      <c r="Y1091" t="n">
        <v>1</v>
      </c>
      <c r="Z1091" t="n">
        <v>10</v>
      </c>
    </row>
    <row r="1092">
      <c r="A1092" t="n">
        <v>77</v>
      </c>
      <c r="B1092" t="n">
        <v>105</v>
      </c>
      <c r="C1092" t="inlineStr">
        <is>
          <t xml:space="preserve">CONCLUIDO	</t>
        </is>
      </c>
      <c r="D1092" t="n">
        <v>9.3378</v>
      </c>
      <c r="E1092" t="n">
        <v>10.71</v>
      </c>
      <c r="F1092" t="n">
        <v>7.94</v>
      </c>
      <c r="G1092" t="n">
        <v>95.3</v>
      </c>
      <c r="H1092" t="n">
        <v>1.53</v>
      </c>
      <c r="I1092" t="n">
        <v>5</v>
      </c>
      <c r="J1092" t="n">
        <v>235.76</v>
      </c>
      <c r="K1092" t="n">
        <v>55.27</v>
      </c>
      <c r="L1092" t="n">
        <v>20.25</v>
      </c>
      <c r="M1092" t="n">
        <v>3</v>
      </c>
      <c r="N1092" t="n">
        <v>55.24</v>
      </c>
      <c r="O1092" t="n">
        <v>29311.69</v>
      </c>
      <c r="P1092" t="n">
        <v>104.56</v>
      </c>
      <c r="Q1092" t="n">
        <v>198.05</v>
      </c>
      <c r="R1092" t="n">
        <v>30.1</v>
      </c>
      <c r="S1092" t="n">
        <v>21.27</v>
      </c>
      <c r="T1092" t="n">
        <v>1713.59</v>
      </c>
      <c r="U1092" t="n">
        <v>0.71</v>
      </c>
      <c r="V1092" t="n">
        <v>0.76</v>
      </c>
      <c r="W1092" t="n">
        <v>0.12</v>
      </c>
      <c r="X1092" t="n">
        <v>0.09</v>
      </c>
      <c r="Y1092" t="n">
        <v>1</v>
      </c>
      <c r="Z1092" t="n">
        <v>10</v>
      </c>
    </row>
    <row r="1093">
      <c r="A1093" t="n">
        <v>78</v>
      </c>
      <c r="B1093" t="n">
        <v>105</v>
      </c>
      <c r="C1093" t="inlineStr">
        <is>
          <t xml:space="preserve">CONCLUIDO	</t>
        </is>
      </c>
      <c r="D1093" t="n">
        <v>9.3446</v>
      </c>
      <c r="E1093" t="n">
        <v>10.7</v>
      </c>
      <c r="F1093" t="n">
        <v>7.93</v>
      </c>
      <c r="G1093" t="n">
        <v>95.20999999999999</v>
      </c>
      <c r="H1093" t="n">
        <v>1.54</v>
      </c>
      <c r="I1093" t="n">
        <v>5</v>
      </c>
      <c r="J1093" t="n">
        <v>236.2</v>
      </c>
      <c r="K1093" t="n">
        <v>55.27</v>
      </c>
      <c r="L1093" t="n">
        <v>20.5</v>
      </c>
      <c r="M1093" t="n">
        <v>3</v>
      </c>
      <c r="N1093" t="n">
        <v>55.42</v>
      </c>
      <c r="O1093" t="n">
        <v>29364.87</v>
      </c>
      <c r="P1093" t="n">
        <v>104.48</v>
      </c>
      <c r="Q1093" t="n">
        <v>198.07</v>
      </c>
      <c r="R1093" t="n">
        <v>29.77</v>
      </c>
      <c r="S1093" t="n">
        <v>21.27</v>
      </c>
      <c r="T1093" t="n">
        <v>1548.08</v>
      </c>
      <c r="U1093" t="n">
        <v>0.71</v>
      </c>
      <c r="V1093" t="n">
        <v>0.77</v>
      </c>
      <c r="W1093" t="n">
        <v>0.12</v>
      </c>
      <c r="X1093" t="n">
        <v>0.08</v>
      </c>
      <c r="Y1093" t="n">
        <v>1</v>
      </c>
      <c r="Z1093" t="n">
        <v>10</v>
      </c>
    </row>
    <row r="1094">
      <c r="A1094" t="n">
        <v>79</v>
      </c>
      <c r="B1094" t="n">
        <v>105</v>
      </c>
      <c r="C1094" t="inlineStr">
        <is>
          <t xml:space="preserve">CONCLUIDO	</t>
        </is>
      </c>
      <c r="D1094" t="n">
        <v>9.34</v>
      </c>
      <c r="E1094" t="n">
        <v>10.71</v>
      </c>
      <c r="F1094" t="n">
        <v>7.94</v>
      </c>
      <c r="G1094" t="n">
        <v>95.27</v>
      </c>
      <c r="H1094" t="n">
        <v>1.56</v>
      </c>
      <c r="I1094" t="n">
        <v>5</v>
      </c>
      <c r="J1094" t="n">
        <v>236.63</v>
      </c>
      <c r="K1094" t="n">
        <v>55.27</v>
      </c>
      <c r="L1094" t="n">
        <v>20.75</v>
      </c>
      <c r="M1094" t="n">
        <v>3</v>
      </c>
      <c r="N1094" t="n">
        <v>55.6</v>
      </c>
      <c r="O1094" t="n">
        <v>29418.12</v>
      </c>
      <c r="P1094" t="n">
        <v>104.58</v>
      </c>
      <c r="Q1094" t="n">
        <v>198.05</v>
      </c>
      <c r="R1094" t="n">
        <v>29.98</v>
      </c>
      <c r="S1094" t="n">
        <v>21.27</v>
      </c>
      <c r="T1094" t="n">
        <v>1654.82</v>
      </c>
      <c r="U1094" t="n">
        <v>0.71</v>
      </c>
      <c r="V1094" t="n">
        <v>0.76</v>
      </c>
      <c r="W1094" t="n">
        <v>0.12</v>
      </c>
      <c r="X1094" t="n">
        <v>0.09</v>
      </c>
      <c r="Y1094" t="n">
        <v>1</v>
      </c>
      <c r="Z1094" t="n">
        <v>10</v>
      </c>
    </row>
    <row r="1095">
      <c r="A1095" t="n">
        <v>80</v>
      </c>
      <c r="B1095" t="n">
        <v>105</v>
      </c>
      <c r="C1095" t="inlineStr">
        <is>
          <t xml:space="preserve">CONCLUIDO	</t>
        </is>
      </c>
      <c r="D1095" t="n">
        <v>9.343400000000001</v>
      </c>
      <c r="E1095" t="n">
        <v>10.7</v>
      </c>
      <c r="F1095" t="n">
        <v>7.94</v>
      </c>
      <c r="G1095" t="n">
        <v>95.22</v>
      </c>
      <c r="H1095" t="n">
        <v>1.58</v>
      </c>
      <c r="I1095" t="n">
        <v>5</v>
      </c>
      <c r="J1095" t="n">
        <v>237.06</v>
      </c>
      <c r="K1095" t="n">
        <v>55.27</v>
      </c>
      <c r="L1095" t="n">
        <v>21</v>
      </c>
      <c r="M1095" t="n">
        <v>3</v>
      </c>
      <c r="N1095" t="n">
        <v>55.79</v>
      </c>
      <c r="O1095" t="n">
        <v>29471.44</v>
      </c>
      <c r="P1095" t="n">
        <v>104.52</v>
      </c>
      <c r="Q1095" t="n">
        <v>198.05</v>
      </c>
      <c r="R1095" t="n">
        <v>29.83</v>
      </c>
      <c r="S1095" t="n">
        <v>21.27</v>
      </c>
      <c r="T1095" t="n">
        <v>1577.81</v>
      </c>
      <c r="U1095" t="n">
        <v>0.71</v>
      </c>
      <c r="V1095" t="n">
        <v>0.77</v>
      </c>
      <c r="W1095" t="n">
        <v>0.12</v>
      </c>
      <c r="X1095" t="n">
        <v>0.08</v>
      </c>
      <c r="Y1095" t="n">
        <v>1</v>
      </c>
      <c r="Z1095" t="n">
        <v>10</v>
      </c>
    </row>
    <row r="1096">
      <c r="A1096" t="n">
        <v>81</v>
      </c>
      <c r="B1096" t="n">
        <v>105</v>
      </c>
      <c r="C1096" t="inlineStr">
        <is>
          <t xml:space="preserve">CONCLUIDO	</t>
        </is>
      </c>
      <c r="D1096" t="n">
        <v>9.3443</v>
      </c>
      <c r="E1096" t="n">
        <v>10.7</v>
      </c>
      <c r="F1096" t="n">
        <v>7.93</v>
      </c>
      <c r="G1096" t="n">
        <v>95.20999999999999</v>
      </c>
      <c r="H1096" t="n">
        <v>1.59</v>
      </c>
      <c r="I1096" t="n">
        <v>5</v>
      </c>
      <c r="J1096" t="n">
        <v>237.49</v>
      </c>
      <c r="K1096" t="n">
        <v>55.27</v>
      </c>
      <c r="L1096" t="n">
        <v>21.25</v>
      </c>
      <c r="M1096" t="n">
        <v>3</v>
      </c>
      <c r="N1096" t="n">
        <v>55.97</v>
      </c>
      <c r="O1096" t="n">
        <v>29524.81</v>
      </c>
      <c r="P1096" t="n">
        <v>104.54</v>
      </c>
      <c r="Q1096" t="n">
        <v>198.09</v>
      </c>
      <c r="R1096" t="n">
        <v>29.78</v>
      </c>
      <c r="S1096" t="n">
        <v>21.27</v>
      </c>
      <c r="T1096" t="n">
        <v>1553.52</v>
      </c>
      <c r="U1096" t="n">
        <v>0.71</v>
      </c>
      <c r="V1096" t="n">
        <v>0.77</v>
      </c>
      <c r="W1096" t="n">
        <v>0.12</v>
      </c>
      <c r="X1096" t="n">
        <v>0.08</v>
      </c>
      <c r="Y1096" t="n">
        <v>1</v>
      </c>
      <c r="Z1096" t="n">
        <v>10</v>
      </c>
    </row>
    <row r="1097">
      <c r="A1097" t="n">
        <v>82</v>
      </c>
      <c r="B1097" t="n">
        <v>105</v>
      </c>
      <c r="C1097" t="inlineStr">
        <is>
          <t xml:space="preserve">CONCLUIDO	</t>
        </is>
      </c>
      <c r="D1097" t="n">
        <v>9.347</v>
      </c>
      <c r="E1097" t="n">
        <v>10.7</v>
      </c>
      <c r="F1097" t="n">
        <v>7.93</v>
      </c>
      <c r="G1097" t="n">
        <v>95.17</v>
      </c>
      <c r="H1097" t="n">
        <v>1.61</v>
      </c>
      <c r="I1097" t="n">
        <v>5</v>
      </c>
      <c r="J1097" t="n">
        <v>237.93</v>
      </c>
      <c r="K1097" t="n">
        <v>55.27</v>
      </c>
      <c r="L1097" t="n">
        <v>21.5</v>
      </c>
      <c r="M1097" t="n">
        <v>3</v>
      </c>
      <c r="N1097" t="n">
        <v>56.15</v>
      </c>
      <c r="O1097" t="n">
        <v>29578.26</v>
      </c>
      <c r="P1097" t="n">
        <v>104.38</v>
      </c>
      <c r="Q1097" t="n">
        <v>198.05</v>
      </c>
      <c r="R1097" t="n">
        <v>29.63</v>
      </c>
      <c r="S1097" t="n">
        <v>21.27</v>
      </c>
      <c r="T1097" t="n">
        <v>1478.29</v>
      </c>
      <c r="U1097" t="n">
        <v>0.72</v>
      </c>
      <c r="V1097" t="n">
        <v>0.77</v>
      </c>
      <c r="W1097" t="n">
        <v>0.12</v>
      </c>
      <c r="X1097" t="n">
        <v>0.08</v>
      </c>
      <c r="Y1097" t="n">
        <v>1</v>
      </c>
      <c r="Z1097" t="n">
        <v>10</v>
      </c>
    </row>
    <row r="1098">
      <c r="A1098" t="n">
        <v>83</v>
      </c>
      <c r="B1098" t="n">
        <v>105</v>
      </c>
      <c r="C1098" t="inlineStr">
        <is>
          <t xml:space="preserve">CONCLUIDO	</t>
        </is>
      </c>
      <c r="D1098" t="n">
        <v>9.3565</v>
      </c>
      <c r="E1098" t="n">
        <v>10.69</v>
      </c>
      <c r="F1098" t="n">
        <v>7.92</v>
      </c>
      <c r="G1098" t="n">
        <v>95.04000000000001</v>
      </c>
      <c r="H1098" t="n">
        <v>1.62</v>
      </c>
      <c r="I1098" t="n">
        <v>5</v>
      </c>
      <c r="J1098" t="n">
        <v>238.36</v>
      </c>
      <c r="K1098" t="n">
        <v>55.27</v>
      </c>
      <c r="L1098" t="n">
        <v>21.75</v>
      </c>
      <c r="M1098" t="n">
        <v>3</v>
      </c>
      <c r="N1098" t="n">
        <v>56.34</v>
      </c>
      <c r="O1098" t="n">
        <v>29631.77</v>
      </c>
      <c r="P1098" t="n">
        <v>104.03</v>
      </c>
      <c r="Q1098" t="n">
        <v>198.06</v>
      </c>
      <c r="R1098" t="n">
        <v>29.3</v>
      </c>
      <c r="S1098" t="n">
        <v>21.27</v>
      </c>
      <c r="T1098" t="n">
        <v>1313.9</v>
      </c>
      <c r="U1098" t="n">
        <v>0.73</v>
      </c>
      <c r="V1098" t="n">
        <v>0.77</v>
      </c>
      <c r="W1098" t="n">
        <v>0.12</v>
      </c>
      <c r="X1098" t="n">
        <v>0.07000000000000001</v>
      </c>
      <c r="Y1098" t="n">
        <v>1</v>
      </c>
      <c r="Z1098" t="n">
        <v>10</v>
      </c>
    </row>
    <row r="1099">
      <c r="A1099" t="n">
        <v>84</v>
      </c>
      <c r="B1099" t="n">
        <v>105</v>
      </c>
      <c r="C1099" t="inlineStr">
        <is>
          <t xml:space="preserve">CONCLUIDO	</t>
        </is>
      </c>
      <c r="D1099" t="n">
        <v>9.346500000000001</v>
      </c>
      <c r="E1099" t="n">
        <v>10.7</v>
      </c>
      <c r="F1099" t="n">
        <v>7.93</v>
      </c>
      <c r="G1099" t="n">
        <v>95.18000000000001</v>
      </c>
      <c r="H1099" t="n">
        <v>1.64</v>
      </c>
      <c r="I1099" t="n">
        <v>5</v>
      </c>
      <c r="J1099" t="n">
        <v>238.79</v>
      </c>
      <c r="K1099" t="n">
        <v>55.27</v>
      </c>
      <c r="L1099" t="n">
        <v>22</v>
      </c>
      <c r="M1099" t="n">
        <v>3</v>
      </c>
      <c r="N1099" t="n">
        <v>56.52</v>
      </c>
      <c r="O1099" t="n">
        <v>29685.34</v>
      </c>
      <c r="P1099" t="n">
        <v>104.03</v>
      </c>
      <c r="Q1099" t="n">
        <v>198.05</v>
      </c>
      <c r="R1099" t="n">
        <v>29.76</v>
      </c>
      <c r="S1099" t="n">
        <v>21.27</v>
      </c>
      <c r="T1099" t="n">
        <v>1542.65</v>
      </c>
      <c r="U1099" t="n">
        <v>0.71</v>
      </c>
      <c r="V1099" t="n">
        <v>0.77</v>
      </c>
      <c r="W1099" t="n">
        <v>0.11</v>
      </c>
      <c r="X1099" t="n">
        <v>0.08</v>
      </c>
      <c r="Y1099" t="n">
        <v>1</v>
      </c>
      <c r="Z1099" t="n">
        <v>10</v>
      </c>
    </row>
    <row r="1100">
      <c r="A1100" t="n">
        <v>85</v>
      </c>
      <c r="B1100" t="n">
        <v>105</v>
      </c>
      <c r="C1100" t="inlineStr">
        <is>
          <t xml:space="preserve">CONCLUIDO	</t>
        </is>
      </c>
      <c r="D1100" t="n">
        <v>9.333399999999999</v>
      </c>
      <c r="E1100" t="n">
        <v>10.71</v>
      </c>
      <c r="F1100" t="n">
        <v>7.95</v>
      </c>
      <c r="G1100" t="n">
        <v>95.36</v>
      </c>
      <c r="H1100" t="n">
        <v>1.65</v>
      </c>
      <c r="I1100" t="n">
        <v>5</v>
      </c>
      <c r="J1100" t="n">
        <v>239.23</v>
      </c>
      <c r="K1100" t="n">
        <v>55.27</v>
      </c>
      <c r="L1100" t="n">
        <v>22.25</v>
      </c>
      <c r="M1100" t="n">
        <v>3</v>
      </c>
      <c r="N1100" t="n">
        <v>56.71</v>
      </c>
      <c r="O1100" t="n">
        <v>29738.98</v>
      </c>
      <c r="P1100" t="n">
        <v>104.08</v>
      </c>
      <c r="Q1100" t="n">
        <v>198.05</v>
      </c>
      <c r="R1100" t="n">
        <v>30.23</v>
      </c>
      <c r="S1100" t="n">
        <v>21.27</v>
      </c>
      <c r="T1100" t="n">
        <v>1780.06</v>
      </c>
      <c r="U1100" t="n">
        <v>0.7</v>
      </c>
      <c r="V1100" t="n">
        <v>0.76</v>
      </c>
      <c r="W1100" t="n">
        <v>0.12</v>
      </c>
      <c r="X1100" t="n">
        <v>0.09</v>
      </c>
      <c r="Y1100" t="n">
        <v>1</v>
      </c>
      <c r="Z1100" t="n">
        <v>10</v>
      </c>
    </row>
    <row r="1101">
      <c r="A1101" t="n">
        <v>86</v>
      </c>
      <c r="B1101" t="n">
        <v>105</v>
      </c>
      <c r="C1101" t="inlineStr">
        <is>
          <t xml:space="preserve">CONCLUIDO	</t>
        </is>
      </c>
      <c r="D1101" t="n">
        <v>9.3422</v>
      </c>
      <c r="E1101" t="n">
        <v>10.7</v>
      </c>
      <c r="F1101" t="n">
        <v>7.94</v>
      </c>
      <c r="G1101" t="n">
        <v>95.23999999999999</v>
      </c>
      <c r="H1101" t="n">
        <v>1.67</v>
      </c>
      <c r="I1101" t="n">
        <v>5</v>
      </c>
      <c r="J1101" t="n">
        <v>239.66</v>
      </c>
      <c r="K1101" t="n">
        <v>55.27</v>
      </c>
      <c r="L1101" t="n">
        <v>22.5</v>
      </c>
      <c r="M1101" t="n">
        <v>3</v>
      </c>
      <c r="N1101" t="n">
        <v>56.89</v>
      </c>
      <c r="O1101" t="n">
        <v>29792.69</v>
      </c>
      <c r="P1101" t="n">
        <v>103.67</v>
      </c>
      <c r="Q1101" t="n">
        <v>198.05</v>
      </c>
      <c r="R1101" t="n">
        <v>29.9</v>
      </c>
      <c r="S1101" t="n">
        <v>21.27</v>
      </c>
      <c r="T1101" t="n">
        <v>1614.69</v>
      </c>
      <c r="U1101" t="n">
        <v>0.71</v>
      </c>
      <c r="V1101" t="n">
        <v>0.77</v>
      </c>
      <c r="W1101" t="n">
        <v>0.12</v>
      </c>
      <c r="X1101" t="n">
        <v>0.08</v>
      </c>
      <c r="Y1101" t="n">
        <v>1</v>
      </c>
      <c r="Z1101" t="n">
        <v>10</v>
      </c>
    </row>
    <row r="1102">
      <c r="A1102" t="n">
        <v>87</v>
      </c>
      <c r="B1102" t="n">
        <v>105</v>
      </c>
      <c r="C1102" t="inlineStr">
        <is>
          <t xml:space="preserve">CONCLUIDO	</t>
        </is>
      </c>
      <c r="D1102" t="n">
        <v>9.339</v>
      </c>
      <c r="E1102" t="n">
        <v>10.71</v>
      </c>
      <c r="F1102" t="n">
        <v>7.94</v>
      </c>
      <c r="G1102" t="n">
        <v>95.28</v>
      </c>
      <c r="H1102" t="n">
        <v>1.69</v>
      </c>
      <c r="I1102" t="n">
        <v>5</v>
      </c>
      <c r="J1102" t="n">
        <v>240.1</v>
      </c>
      <c r="K1102" t="n">
        <v>55.27</v>
      </c>
      <c r="L1102" t="n">
        <v>22.75</v>
      </c>
      <c r="M1102" t="n">
        <v>3</v>
      </c>
      <c r="N1102" t="n">
        <v>57.08</v>
      </c>
      <c r="O1102" t="n">
        <v>29846.46</v>
      </c>
      <c r="P1102" t="n">
        <v>103.53</v>
      </c>
      <c r="Q1102" t="n">
        <v>198.05</v>
      </c>
      <c r="R1102" t="n">
        <v>30.06</v>
      </c>
      <c r="S1102" t="n">
        <v>21.27</v>
      </c>
      <c r="T1102" t="n">
        <v>1691.59</v>
      </c>
      <c r="U1102" t="n">
        <v>0.71</v>
      </c>
      <c r="V1102" t="n">
        <v>0.76</v>
      </c>
      <c r="W1102" t="n">
        <v>0.12</v>
      </c>
      <c r="X1102" t="n">
        <v>0.09</v>
      </c>
      <c r="Y1102" t="n">
        <v>1</v>
      </c>
      <c r="Z1102" t="n">
        <v>10</v>
      </c>
    </row>
    <row r="1103">
      <c r="A1103" t="n">
        <v>88</v>
      </c>
      <c r="B1103" t="n">
        <v>105</v>
      </c>
      <c r="C1103" t="inlineStr">
        <is>
          <t xml:space="preserve">CONCLUIDO	</t>
        </is>
      </c>
      <c r="D1103" t="n">
        <v>9.3409</v>
      </c>
      <c r="E1103" t="n">
        <v>10.71</v>
      </c>
      <c r="F1103" t="n">
        <v>7.94</v>
      </c>
      <c r="G1103" t="n">
        <v>95.26000000000001</v>
      </c>
      <c r="H1103" t="n">
        <v>1.7</v>
      </c>
      <c r="I1103" t="n">
        <v>5</v>
      </c>
      <c r="J1103" t="n">
        <v>240.54</v>
      </c>
      <c r="K1103" t="n">
        <v>55.27</v>
      </c>
      <c r="L1103" t="n">
        <v>23</v>
      </c>
      <c r="M1103" t="n">
        <v>3</v>
      </c>
      <c r="N1103" t="n">
        <v>57.26</v>
      </c>
      <c r="O1103" t="n">
        <v>29900.43</v>
      </c>
      <c r="P1103" t="n">
        <v>103.26</v>
      </c>
      <c r="Q1103" t="n">
        <v>198.05</v>
      </c>
      <c r="R1103" t="n">
        <v>29.93</v>
      </c>
      <c r="S1103" t="n">
        <v>21.27</v>
      </c>
      <c r="T1103" t="n">
        <v>1626.43</v>
      </c>
      <c r="U1103" t="n">
        <v>0.71</v>
      </c>
      <c r="V1103" t="n">
        <v>0.76</v>
      </c>
      <c r="W1103" t="n">
        <v>0.12</v>
      </c>
      <c r="X1103" t="n">
        <v>0.09</v>
      </c>
      <c r="Y1103" t="n">
        <v>1</v>
      </c>
      <c r="Z1103" t="n">
        <v>10</v>
      </c>
    </row>
    <row r="1104">
      <c r="A1104" t="n">
        <v>89</v>
      </c>
      <c r="B1104" t="n">
        <v>105</v>
      </c>
      <c r="C1104" t="inlineStr">
        <is>
          <t xml:space="preserve">CONCLUIDO	</t>
        </is>
      </c>
      <c r="D1104" t="n">
        <v>9.3446</v>
      </c>
      <c r="E1104" t="n">
        <v>10.7</v>
      </c>
      <c r="F1104" t="n">
        <v>7.93</v>
      </c>
      <c r="G1104" t="n">
        <v>95.20999999999999</v>
      </c>
      <c r="H1104" t="n">
        <v>1.72</v>
      </c>
      <c r="I1104" t="n">
        <v>5</v>
      </c>
      <c r="J1104" t="n">
        <v>240.97</v>
      </c>
      <c r="K1104" t="n">
        <v>55.27</v>
      </c>
      <c r="L1104" t="n">
        <v>23.25</v>
      </c>
      <c r="M1104" t="n">
        <v>3</v>
      </c>
      <c r="N1104" t="n">
        <v>57.45</v>
      </c>
      <c r="O1104" t="n">
        <v>29954.34</v>
      </c>
      <c r="P1104" t="n">
        <v>102.72</v>
      </c>
      <c r="Q1104" t="n">
        <v>198.05</v>
      </c>
      <c r="R1104" t="n">
        <v>29.76</v>
      </c>
      <c r="S1104" t="n">
        <v>21.27</v>
      </c>
      <c r="T1104" t="n">
        <v>1541.61</v>
      </c>
      <c r="U1104" t="n">
        <v>0.71</v>
      </c>
      <c r="V1104" t="n">
        <v>0.77</v>
      </c>
      <c r="W1104" t="n">
        <v>0.12</v>
      </c>
      <c r="X1104" t="n">
        <v>0.08</v>
      </c>
      <c r="Y1104" t="n">
        <v>1</v>
      </c>
      <c r="Z1104" t="n">
        <v>10</v>
      </c>
    </row>
    <row r="1105">
      <c r="A1105" t="n">
        <v>90</v>
      </c>
      <c r="B1105" t="n">
        <v>105</v>
      </c>
      <c r="C1105" t="inlineStr">
        <is>
          <t xml:space="preserve">CONCLUIDO	</t>
        </is>
      </c>
      <c r="D1105" t="n">
        <v>9.347300000000001</v>
      </c>
      <c r="E1105" t="n">
        <v>10.7</v>
      </c>
      <c r="F1105" t="n">
        <v>7.93</v>
      </c>
      <c r="G1105" t="n">
        <v>95.17</v>
      </c>
      <c r="H1105" t="n">
        <v>1.73</v>
      </c>
      <c r="I1105" t="n">
        <v>5</v>
      </c>
      <c r="J1105" t="n">
        <v>241.41</v>
      </c>
      <c r="K1105" t="n">
        <v>55.27</v>
      </c>
      <c r="L1105" t="n">
        <v>23.5</v>
      </c>
      <c r="M1105" t="n">
        <v>3</v>
      </c>
      <c r="N1105" t="n">
        <v>57.64</v>
      </c>
      <c r="O1105" t="n">
        <v>30008.32</v>
      </c>
      <c r="P1105" t="n">
        <v>102.38</v>
      </c>
      <c r="Q1105" t="n">
        <v>198.05</v>
      </c>
      <c r="R1105" t="n">
        <v>29.6</v>
      </c>
      <c r="S1105" t="n">
        <v>21.27</v>
      </c>
      <c r="T1105" t="n">
        <v>1461.26</v>
      </c>
      <c r="U1105" t="n">
        <v>0.72</v>
      </c>
      <c r="V1105" t="n">
        <v>0.77</v>
      </c>
      <c r="W1105" t="n">
        <v>0.12</v>
      </c>
      <c r="X1105" t="n">
        <v>0.08</v>
      </c>
      <c r="Y1105" t="n">
        <v>1</v>
      </c>
      <c r="Z1105" t="n">
        <v>10</v>
      </c>
    </row>
    <row r="1106">
      <c r="A1106" t="n">
        <v>91</v>
      </c>
      <c r="B1106" t="n">
        <v>105</v>
      </c>
      <c r="C1106" t="inlineStr">
        <is>
          <t xml:space="preserve">CONCLUIDO	</t>
        </is>
      </c>
      <c r="D1106" t="n">
        <v>9.3514</v>
      </c>
      <c r="E1106" t="n">
        <v>10.69</v>
      </c>
      <c r="F1106" t="n">
        <v>7.93</v>
      </c>
      <c r="G1106" t="n">
        <v>95.11</v>
      </c>
      <c r="H1106" t="n">
        <v>1.75</v>
      </c>
      <c r="I1106" t="n">
        <v>5</v>
      </c>
      <c r="J1106" t="n">
        <v>241.85</v>
      </c>
      <c r="K1106" t="n">
        <v>55.27</v>
      </c>
      <c r="L1106" t="n">
        <v>23.75</v>
      </c>
      <c r="M1106" t="n">
        <v>3</v>
      </c>
      <c r="N1106" t="n">
        <v>57.83</v>
      </c>
      <c r="O1106" t="n">
        <v>30062.36</v>
      </c>
      <c r="P1106" t="n">
        <v>102.08</v>
      </c>
      <c r="Q1106" t="n">
        <v>198.05</v>
      </c>
      <c r="R1106" t="n">
        <v>29.52</v>
      </c>
      <c r="S1106" t="n">
        <v>21.27</v>
      </c>
      <c r="T1106" t="n">
        <v>1422.22</v>
      </c>
      <c r="U1106" t="n">
        <v>0.72</v>
      </c>
      <c r="V1106" t="n">
        <v>0.77</v>
      </c>
      <c r="W1106" t="n">
        <v>0.12</v>
      </c>
      <c r="X1106" t="n">
        <v>0.07000000000000001</v>
      </c>
      <c r="Y1106" t="n">
        <v>1</v>
      </c>
      <c r="Z1106" t="n">
        <v>10</v>
      </c>
    </row>
    <row r="1107">
      <c r="A1107" t="n">
        <v>92</v>
      </c>
      <c r="B1107" t="n">
        <v>105</v>
      </c>
      <c r="C1107" t="inlineStr">
        <is>
          <t xml:space="preserve">CONCLUIDO	</t>
        </is>
      </c>
      <c r="D1107" t="n">
        <v>9.3385</v>
      </c>
      <c r="E1107" t="n">
        <v>10.71</v>
      </c>
      <c r="F1107" t="n">
        <v>7.94</v>
      </c>
      <c r="G1107" t="n">
        <v>95.29000000000001</v>
      </c>
      <c r="H1107" t="n">
        <v>1.76</v>
      </c>
      <c r="I1107" t="n">
        <v>5</v>
      </c>
      <c r="J1107" t="n">
        <v>242.29</v>
      </c>
      <c r="K1107" t="n">
        <v>55.27</v>
      </c>
      <c r="L1107" t="n">
        <v>24</v>
      </c>
      <c r="M1107" t="n">
        <v>3</v>
      </c>
      <c r="N1107" t="n">
        <v>58.02</v>
      </c>
      <c r="O1107" t="n">
        <v>30116.47</v>
      </c>
      <c r="P1107" t="n">
        <v>101.84</v>
      </c>
      <c r="Q1107" t="n">
        <v>198.05</v>
      </c>
      <c r="R1107" t="n">
        <v>30.12</v>
      </c>
      <c r="S1107" t="n">
        <v>21.27</v>
      </c>
      <c r="T1107" t="n">
        <v>1722.33</v>
      </c>
      <c r="U1107" t="n">
        <v>0.71</v>
      </c>
      <c r="V1107" t="n">
        <v>0.76</v>
      </c>
      <c r="W1107" t="n">
        <v>0.11</v>
      </c>
      <c r="X1107" t="n">
        <v>0.09</v>
      </c>
      <c r="Y1107" t="n">
        <v>1</v>
      </c>
      <c r="Z1107" t="n">
        <v>10</v>
      </c>
    </row>
    <row r="1108">
      <c r="A1108" t="n">
        <v>93</v>
      </c>
      <c r="B1108" t="n">
        <v>105</v>
      </c>
      <c r="C1108" t="inlineStr">
        <is>
          <t xml:space="preserve">CONCLUIDO	</t>
        </is>
      </c>
      <c r="D1108" t="n">
        <v>9.3985</v>
      </c>
      <c r="E1108" t="n">
        <v>10.64</v>
      </c>
      <c r="F1108" t="n">
        <v>7.91</v>
      </c>
      <c r="G1108" t="n">
        <v>118.7</v>
      </c>
      <c r="H1108" t="n">
        <v>1.78</v>
      </c>
      <c r="I1108" t="n">
        <v>4</v>
      </c>
      <c r="J1108" t="n">
        <v>242.73</v>
      </c>
      <c r="K1108" t="n">
        <v>55.27</v>
      </c>
      <c r="L1108" t="n">
        <v>24.25</v>
      </c>
      <c r="M1108" t="n">
        <v>2</v>
      </c>
      <c r="N1108" t="n">
        <v>58.21</v>
      </c>
      <c r="O1108" t="n">
        <v>30170.65</v>
      </c>
      <c r="P1108" t="n">
        <v>101.22</v>
      </c>
      <c r="Q1108" t="n">
        <v>198.05</v>
      </c>
      <c r="R1108" t="n">
        <v>29.13</v>
      </c>
      <c r="S1108" t="n">
        <v>21.27</v>
      </c>
      <c r="T1108" t="n">
        <v>1232.65</v>
      </c>
      <c r="U1108" t="n">
        <v>0.73</v>
      </c>
      <c r="V1108" t="n">
        <v>0.77</v>
      </c>
      <c r="W1108" t="n">
        <v>0.11</v>
      </c>
      <c r="X1108" t="n">
        <v>0.06</v>
      </c>
      <c r="Y1108" t="n">
        <v>1</v>
      </c>
      <c r="Z1108" t="n">
        <v>10</v>
      </c>
    </row>
    <row r="1109">
      <c r="A1109" t="n">
        <v>94</v>
      </c>
      <c r="B1109" t="n">
        <v>105</v>
      </c>
      <c r="C1109" t="inlineStr">
        <is>
          <t xml:space="preserve">CONCLUIDO	</t>
        </is>
      </c>
      <c r="D1109" t="n">
        <v>9.3978</v>
      </c>
      <c r="E1109" t="n">
        <v>10.64</v>
      </c>
      <c r="F1109" t="n">
        <v>7.91</v>
      </c>
      <c r="G1109" t="n">
        <v>118.71</v>
      </c>
      <c r="H1109" t="n">
        <v>1.79</v>
      </c>
      <c r="I1109" t="n">
        <v>4</v>
      </c>
      <c r="J1109" t="n">
        <v>243.17</v>
      </c>
      <c r="K1109" t="n">
        <v>55.27</v>
      </c>
      <c r="L1109" t="n">
        <v>24.5</v>
      </c>
      <c r="M1109" t="n">
        <v>2</v>
      </c>
      <c r="N1109" t="n">
        <v>58.4</v>
      </c>
      <c r="O1109" t="n">
        <v>30224.9</v>
      </c>
      <c r="P1109" t="n">
        <v>101.38</v>
      </c>
      <c r="Q1109" t="n">
        <v>198.05</v>
      </c>
      <c r="R1109" t="n">
        <v>29.17</v>
      </c>
      <c r="S1109" t="n">
        <v>21.27</v>
      </c>
      <c r="T1109" t="n">
        <v>1253.73</v>
      </c>
      <c r="U1109" t="n">
        <v>0.73</v>
      </c>
      <c r="V1109" t="n">
        <v>0.77</v>
      </c>
      <c r="W1109" t="n">
        <v>0.11</v>
      </c>
      <c r="X1109" t="n">
        <v>0.06</v>
      </c>
      <c r="Y1109" t="n">
        <v>1</v>
      </c>
      <c r="Z1109" t="n">
        <v>10</v>
      </c>
    </row>
    <row r="1110">
      <c r="A1110" t="n">
        <v>95</v>
      </c>
      <c r="B1110" t="n">
        <v>105</v>
      </c>
      <c r="C1110" t="inlineStr">
        <is>
          <t xml:space="preserve">CONCLUIDO	</t>
        </is>
      </c>
      <c r="D1110" t="n">
        <v>9.3985</v>
      </c>
      <c r="E1110" t="n">
        <v>10.64</v>
      </c>
      <c r="F1110" t="n">
        <v>7.91</v>
      </c>
      <c r="G1110" t="n">
        <v>118.7</v>
      </c>
      <c r="H1110" t="n">
        <v>1.81</v>
      </c>
      <c r="I1110" t="n">
        <v>4</v>
      </c>
      <c r="J1110" t="n">
        <v>243.61</v>
      </c>
      <c r="K1110" t="n">
        <v>55.27</v>
      </c>
      <c r="L1110" t="n">
        <v>24.75</v>
      </c>
      <c r="M1110" t="n">
        <v>2</v>
      </c>
      <c r="N1110" t="n">
        <v>58.59</v>
      </c>
      <c r="O1110" t="n">
        <v>30279.22</v>
      </c>
      <c r="P1110" t="n">
        <v>101.39</v>
      </c>
      <c r="Q1110" t="n">
        <v>198.05</v>
      </c>
      <c r="R1110" t="n">
        <v>29.15</v>
      </c>
      <c r="S1110" t="n">
        <v>21.27</v>
      </c>
      <c r="T1110" t="n">
        <v>1244.5</v>
      </c>
      <c r="U1110" t="n">
        <v>0.73</v>
      </c>
      <c r="V1110" t="n">
        <v>0.77</v>
      </c>
      <c r="W1110" t="n">
        <v>0.11</v>
      </c>
      <c r="X1110" t="n">
        <v>0.06</v>
      </c>
      <c r="Y1110" t="n">
        <v>1</v>
      </c>
      <c r="Z1110" t="n">
        <v>10</v>
      </c>
    </row>
    <row r="1111">
      <c r="A1111" t="n">
        <v>96</v>
      </c>
      <c r="B1111" t="n">
        <v>105</v>
      </c>
      <c r="C1111" t="inlineStr">
        <is>
          <t xml:space="preserve">CONCLUIDO	</t>
        </is>
      </c>
      <c r="D1111" t="n">
        <v>9.396800000000001</v>
      </c>
      <c r="E1111" t="n">
        <v>10.64</v>
      </c>
      <c r="F1111" t="n">
        <v>7.92</v>
      </c>
      <c r="G1111" t="n">
        <v>118.72</v>
      </c>
      <c r="H1111" t="n">
        <v>1.82</v>
      </c>
      <c r="I1111" t="n">
        <v>4</v>
      </c>
      <c r="J1111" t="n">
        <v>244.05</v>
      </c>
      <c r="K1111" t="n">
        <v>55.27</v>
      </c>
      <c r="L1111" t="n">
        <v>25</v>
      </c>
      <c r="M1111" t="n">
        <v>2</v>
      </c>
      <c r="N1111" t="n">
        <v>58.78</v>
      </c>
      <c r="O1111" t="n">
        <v>30333.61</v>
      </c>
      <c r="P1111" t="n">
        <v>101.56</v>
      </c>
      <c r="Q1111" t="n">
        <v>198.05</v>
      </c>
      <c r="R1111" t="n">
        <v>29.22</v>
      </c>
      <c r="S1111" t="n">
        <v>21.27</v>
      </c>
      <c r="T1111" t="n">
        <v>1280.4</v>
      </c>
      <c r="U1111" t="n">
        <v>0.73</v>
      </c>
      <c r="V1111" t="n">
        <v>0.77</v>
      </c>
      <c r="W1111" t="n">
        <v>0.11</v>
      </c>
      <c r="X1111" t="n">
        <v>0.06</v>
      </c>
      <c r="Y1111" t="n">
        <v>1</v>
      </c>
      <c r="Z1111" t="n">
        <v>10</v>
      </c>
    </row>
    <row r="1112">
      <c r="A1112" t="n">
        <v>97</v>
      </c>
      <c r="B1112" t="n">
        <v>105</v>
      </c>
      <c r="C1112" t="inlineStr">
        <is>
          <t xml:space="preserve">CONCLUIDO	</t>
        </is>
      </c>
      <c r="D1112" t="n">
        <v>9.408099999999999</v>
      </c>
      <c r="E1112" t="n">
        <v>10.63</v>
      </c>
      <c r="F1112" t="n">
        <v>7.9</v>
      </c>
      <c r="G1112" t="n">
        <v>118.53</v>
      </c>
      <c r="H1112" t="n">
        <v>1.84</v>
      </c>
      <c r="I1112" t="n">
        <v>4</v>
      </c>
      <c r="J1112" t="n">
        <v>244.49</v>
      </c>
      <c r="K1112" t="n">
        <v>55.27</v>
      </c>
      <c r="L1112" t="n">
        <v>25.25</v>
      </c>
      <c r="M1112" t="n">
        <v>2</v>
      </c>
      <c r="N1112" t="n">
        <v>58.97</v>
      </c>
      <c r="O1112" t="n">
        <v>30388.06</v>
      </c>
      <c r="P1112" t="n">
        <v>101.33</v>
      </c>
      <c r="Q1112" t="n">
        <v>198.05</v>
      </c>
      <c r="R1112" t="n">
        <v>28.71</v>
      </c>
      <c r="S1112" t="n">
        <v>21.27</v>
      </c>
      <c r="T1112" t="n">
        <v>1022.43</v>
      </c>
      <c r="U1112" t="n">
        <v>0.74</v>
      </c>
      <c r="V1112" t="n">
        <v>0.77</v>
      </c>
      <c r="W1112" t="n">
        <v>0.12</v>
      </c>
      <c r="X1112" t="n">
        <v>0.05</v>
      </c>
      <c r="Y1112" t="n">
        <v>1</v>
      </c>
      <c r="Z1112" t="n">
        <v>10</v>
      </c>
    </row>
    <row r="1113">
      <c r="A1113" t="n">
        <v>98</v>
      </c>
      <c r="B1113" t="n">
        <v>105</v>
      </c>
      <c r="C1113" t="inlineStr">
        <is>
          <t xml:space="preserve">CONCLUIDO	</t>
        </is>
      </c>
      <c r="D1113" t="n">
        <v>9.409800000000001</v>
      </c>
      <c r="E1113" t="n">
        <v>10.63</v>
      </c>
      <c r="F1113" t="n">
        <v>7.9</v>
      </c>
      <c r="G1113" t="n">
        <v>118.5</v>
      </c>
      <c r="H1113" t="n">
        <v>1.85</v>
      </c>
      <c r="I1113" t="n">
        <v>4</v>
      </c>
      <c r="J1113" t="n">
        <v>244.93</v>
      </c>
      <c r="K1113" t="n">
        <v>55.27</v>
      </c>
      <c r="L1113" t="n">
        <v>25.5</v>
      </c>
      <c r="M1113" t="n">
        <v>2</v>
      </c>
      <c r="N1113" t="n">
        <v>59.16</v>
      </c>
      <c r="O1113" t="n">
        <v>30442.58</v>
      </c>
      <c r="P1113" t="n">
        <v>101.29</v>
      </c>
      <c r="Q1113" t="n">
        <v>198.05</v>
      </c>
      <c r="R1113" t="n">
        <v>28.72</v>
      </c>
      <c r="S1113" t="n">
        <v>21.27</v>
      </c>
      <c r="T1113" t="n">
        <v>1028.72</v>
      </c>
      <c r="U1113" t="n">
        <v>0.74</v>
      </c>
      <c r="V1113" t="n">
        <v>0.77</v>
      </c>
      <c r="W1113" t="n">
        <v>0.11</v>
      </c>
      <c r="X1113" t="n">
        <v>0.05</v>
      </c>
      <c r="Y1113" t="n">
        <v>1</v>
      </c>
      <c r="Z1113" t="n">
        <v>10</v>
      </c>
    </row>
    <row r="1114">
      <c r="A1114" t="n">
        <v>99</v>
      </c>
      <c r="B1114" t="n">
        <v>105</v>
      </c>
      <c r="C1114" t="inlineStr">
        <is>
          <t xml:space="preserve">CONCLUIDO	</t>
        </is>
      </c>
      <c r="D1114" t="n">
        <v>9.401</v>
      </c>
      <c r="E1114" t="n">
        <v>10.64</v>
      </c>
      <c r="F1114" t="n">
        <v>7.91</v>
      </c>
      <c r="G1114" t="n">
        <v>118.65</v>
      </c>
      <c r="H1114" t="n">
        <v>1.87</v>
      </c>
      <c r="I1114" t="n">
        <v>4</v>
      </c>
      <c r="J1114" t="n">
        <v>245.38</v>
      </c>
      <c r="K1114" t="n">
        <v>55.27</v>
      </c>
      <c r="L1114" t="n">
        <v>25.75</v>
      </c>
      <c r="M1114" t="n">
        <v>2</v>
      </c>
      <c r="N1114" t="n">
        <v>59.35</v>
      </c>
      <c r="O1114" t="n">
        <v>30497.18</v>
      </c>
      <c r="P1114" t="n">
        <v>101.39</v>
      </c>
      <c r="Q1114" t="n">
        <v>198.05</v>
      </c>
      <c r="R1114" t="n">
        <v>29.08</v>
      </c>
      <c r="S1114" t="n">
        <v>21.27</v>
      </c>
      <c r="T1114" t="n">
        <v>1207.82</v>
      </c>
      <c r="U1114" t="n">
        <v>0.73</v>
      </c>
      <c r="V1114" t="n">
        <v>0.77</v>
      </c>
      <c r="W1114" t="n">
        <v>0.11</v>
      </c>
      <c r="X1114" t="n">
        <v>0.06</v>
      </c>
      <c r="Y1114" t="n">
        <v>1</v>
      </c>
      <c r="Z1114" t="n">
        <v>10</v>
      </c>
    </row>
    <row r="1115">
      <c r="A1115" t="n">
        <v>100</v>
      </c>
      <c r="B1115" t="n">
        <v>105</v>
      </c>
      <c r="C1115" t="inlineStr">
        <is>
          <t xml:space="preserve">CONCLUIDO	</t>
        </is>
      </c>
      <c r="D1115" t="n">
        <v>9.3978</v>
      </c>
      <c r="E1115" t="n">
        <v>10.64</v>
      </c>
      <c r="F1115" t="n">
        <v>7.91</v>
      </c>
      <c r="G1115" t="n">
        <v>118.71</v>
      </c>
      <c r="H1115" t="n">
        <v>1.88</v>
      </c>
      <c r="I1115" t="n">
        <v>4</v>
      </c>
      <c r="J1115" t="n">
        <v>245.82</v>
      </c>
      <c r="K1115" t="n">
        <v>55.27</v>
      </c>
      <c r="L1115" t="n">
        <v>26</v>
      </c>
      <c r="M1115" t="n">
        <v>2</v>
      </c>
      <c r="N1115" t="n">
        <v>59.55</v>
      </c>
      <c r="O1115" t="n">
        <v>30551.84</v>
      </c>
      <c r="P1115" t="n">
        <v>101.48</v>
      </c>
      <c r="Q1115" t="n">
        <v>198.05</v>
      </c>
      <c r="R1115" t="n">
        <v>29.18</v>
      </c>
      <c r="S1115" t="n">
        <v>21.27</v>
      </c>
      <c r="T1115" t="n">
        <v>1256.41</v>
      </c>
      <c r="U1115" t="n">
        <v>0.73</v>
      </c>
      <c r="V1115" t="n">
        <v>0.77</v>
      </c>
      <c r="W1115" t="n">
        <v>0.11</v>
      </c>
      <c r="X1115" t="n">
        <v>0.06</v>
      </c>
      <c r="Y1115" t="n">
        <v>1</v>
      </c>
      <c r="Z1115" t="n">
        <v>10</v>
      </c>
    </row>
    <row r="1116">
      <c r="A1116" t="n">
        <v>101</v>
      </c>
      <c r="B1116" t="n">
        <v>105</v>
      </c>
      <c r="C1116" t="inlineStr">
        <is>
          <t xml:space="preserve">CONCLUIDO	</t>
        </is>
      </c>
      <c r="D1116" t="n">
        <v>9.398</v>
      </c>
      <c r="E1116" t="n">
        <v>10.64</v>
      </c>
      <c r="F1116" t="n">
        <v>7.91</v>
      </c>
      <c r="G1116" t="n">
        <v>118.7</v>
      </c>
      <c r="H1116" t="n">
        <v>1.9</v>
      </c>
      <c r="I1116" t="n">
        <v>4</v>
      </c>
      <c r="J1116" t="n">
        <v>246.26</v>
      </c>
      <c r="K1116" t="n">
        <v>55.27</v>
      </c>
      <c r="L1116" t="n">
        <v>26.25</v>
      </c>
      <c r="M1116" t="n">
        <v>2</v>
      </c>
      <c r="N1116" t="n">
        <v>59.74</v>
      </c>
      <c r="O1116" t="n">
        <v>30606.57</v>
      </c>
      <c r="P1116" t="n">
        <v>101.35</v>
      </c>
      <c r="Q1116" t="n">
        <v>198.05</v>
      </c>
      <c r="R1116" t="n">
        <v>29.15</v>
      </c>
      <c r="S1116" t="n">
        <v>21.27</v>
      </c>
      <c r="T1116" t="n">
        <v>1244.8</v>
      </c>
      <c r="U1116" t="n">
        <v>0.73</v>
      </c>
      <c r="V1116" t="n">
        <v>0.77</v>
      </c>
      <c r="W1116" t="n">
        <v>0.11</v>
      </c>
      <c r="X1116" t="n">
        <v>0.06</v>
      </c>
      <c r="Y1116" t="n">
        <v>1</v>
      </c>
      <c r="Z1116" t="n">
        <v>10</v>
      </c>
    </row>
    <row r="1117">
      <c r="A1117" t="n">
        <v>102</v>
      </c>
      <c r="B1117" t="n">
        <v>105</v>
      </c>
      <c r="C1117" t="inlineStr">
        <is>
          <t xml:space="preserve">CONCLUIDO	</t>
        </is>
      </c>
      <c r="D1117" t="n">
        <v>9.395300000000001</v>
      </c>
      <c r="E1117" t="n">
        <v>10.64</v>
      </c>
      <c r="F1117" t="n">
        <v>7.92</v>
      </c>
      <c r="G1117" t="n">
        <v>118.75</v>
      </c>
      <c r="H1117" t="n">
        <v>1.91</v>
      </c>
      <c r="I1117" t="n">
        <v>4</v>
      </c>
      <c r="J1117" t="n">
        <v>246.71</v>
      </c>
      <c r="K1117" t="n">
        <v>55.27</v>
      </c>
      <c r="L1117" t="n">
        <v>26.5</v>
      </c>
      <c r="M1117" t="n">
        <v>2</v>
      </c>
      <c r="N1117" t="n">
        <v>59.93</v>
      </c>
      <c r="O1117" t="n">
        <v>30661.38</v>
      </c>
      <c r="P1117" t="n">
        <v>101.3</v>
      </c>
      <c r="Q1117" t="n">
        <v>198.05</v>
      </c>
      <c r="R1117" t="n">
        <v>29.26</v>
      </c>
      <c r="S1117" t="n">
        <v>21.27</v>
      </c>
      <c r="T1117" t="n">
        <v>1298.59</v>
      </c>
      <c r="U1117" t="n">
        <v>0.73</v>
      </c>
      <c r="V1117" t="n">
        <v>0.77</v>
      </c>
      <c r="W1117" t="n">
        <v>0.11</v>
      </c>
      <c r="X1117" t="n">
        <v>0.06</v>
      </c>
      <c r="Y1117" t="n">
        <v>1</v>
      </c>
      <c r="Z1117" t="n">
        <v>10</v>
      </c>
    </row>
    <row r="1118">
      <c r="A1118" t="n">
        <v>103</v>
      </c>
      <c r="B1118" t="n">
        <v>105</v>
      </c>
      <c r="C1118" t="inlineStr">
        <is>
          <t xml:space="preserve">CONCLUIDO	</t>
        </is>
      </c>
      <c r="D1118" t="n">
        <v>9.3924</v>
      </c>
      <c r="E1118" t="n">
        <v>10.65</v>
      </c>
      <c r="F1118" t="n">
        <v>7.92</v>
      </c>
      <c r="G1118" t="n">
        <v>118.8</v>
      </c>
      <c r="H1118" t="n">
        <v>1.93</v>
      </c>
      <c r="I1118" t="n">
        <v>4</v>
      </c>
      <c r="J1118" t="n">
        <v>247.15</v>
      </c>
      <c r="K1118" t="n">
        <v>55.27</v>
      </c>
      <c r="L1118" t="n">
        <v>26.75</v>
      </c>
      <c r="M1118" t="n">
        <v>2</v>
      </c>
      <c r="N1118" t="n">
        <v>60.13</v>
      </c>
      <c r="O1118" t="n">
        <v>30716.25</v>
      </c>
      <c r="P1118" t="n">
        <v>101.34</v>
      </c>
      <c r="Q1118" t="n">
        <v>198.05</v>
      </c>
      <c r="R1118" t="n">
        <v>29.34</v>
      </c>
      <c r="S1118" t="n">
        <v>21.27</v>
      </c>
      <c r="T1118" t="n">
        <v>1338.79</v>
      </c>
      <c r="U1118" t="n">
        <v>0.72</v>
      </c>
      <c r="V1118" t="n">
        <v>0.77</v>
      </c>
      <c r="W1118" t="n">
        <v>0.12</v>
      </c>
      <c r="X1118" t="n">
        <v>0.07000000000000001</v>
      </c>
      <c r="Y1118" t="n">
        <v>1</v>
      </c>
      <c r="Z1118" t="n">
        <v>10</v>
      </c>
    </row>
    <row r="1119">
      <c r="A1119" t="n">
        <v>104</v>
      </c>
      <c r="B1119" t="n">
        <v>105</v>
      </c>
      <c r="C1119" t="inlineStr">
        <is>
          <t xml:space="preserve">CONCLUIDO	</t>
        </is>
      </c>
      <c r="D1119" t="n">
        <v>9.405099999999999</v>
      </c>
      <c r="E1119" t="n">
        <v>10.63</v>
      </c>
      <c r="F1119" t="n">
        <v>7.91</v>
      </c>
      <c r="G1119" t="n">
        <v>118.58</v>
      </c>
      <c r="H1119" t="n">
        <v>1.94</v>
      </c>
      <c r="I1119" t="n">
        <v>4</v>
      </c>
      <c r="J1119" t="n">
        <v>247.6</v>
      </c>
      <c r="K1119" t="n">
        <v>55.27</v>
      </c>
      <c r="L1119" t="n">
        <v>27</v>
      </c>
      <c r="M1119" t="n">
        <v>2</v>
      </c>
      <c r="N1119" t="n">
        <v>60.33</v>
      </c>
      <c r="O1119" t="n">
        <v>30771.2</v>
      </c>
      <c r="P1119" t="n">
        <v>101.03</v>
      </c>
      <c r="Q1119" t="n">
        <v>198.05</v>
      </c>
      <c r="R1119" t="n">
        <v>28.81</v>
      </c>
      <c r="S1119" t="n">
        <v>21.27</v>
      </c>
      <c r="T1119" t="n">
        <v>1073.2</v>
      </c>
      <c r="U1119" t="n">
        <v>0.74</v>
      </c>
      <c r="V1119" t="n">
        <v>0.77</v>
      </c>
      <c r="W1119" t="n">
        <v>0.12</v>
      </c>
      <c r="X1119" t="n">
        <v>0.05</v>
      </c>
      <c r="Y1119" t="n">
        <v>1</v>
      </c>
      <c r="Z1119" t="n">
        <v>10</v>
      </c>
    </row>
    <row r="1120">
      <c r="A1120" t="n">
        <v>105</v>
      </c>
      <c r="B1120" t="n">
        <v>105</v>
      </c>
      <c r="C1120" t="inlineStr">
        <is>
          <t xml:space="preserve">CONCLUIDO	</t>
        </is>
      </c>
      <c r="D1120" t="n">
        <v>9.4086</v>
      </c>
      <c r="E1120" t="n">
        <v>10.63</v>
      </c>
      <c r="F1120" t="n">
        <v>7.9</v>
      </c>
      <c r="G1120" t="n">
        <v>118.53</v>
      </c>
      <c r="H1120" t="n">
        <v>1.95</v>
      </c>
      <c r="I1120" t="n">
        <v>4</v>
      </c>
      <c r="J1120" t="n">
        <v>248.04</v>
      </c>
      <c r="K1120" t="n">
        <v>55.27</v>
      </c>
      <c r="L1120" t="n">
        <v>27.25</v>
      </c>
      <c r="M1120" t="n">
        <v>2</v>
      </c>
      <c r="N1120" t="n">
        <v>60.52</v>
      </c>
      <c r="O1120" t="n">
        <v>30826.21</v>
      </c>
      <c r="P1120" t="n">
        <v>100.93</v>
      </c>
      <c r="Q1120" t="n">
        <v>198.05</v>
      </c>
      <c r="R1120" t="n">
        <v>28.79</v>
      </c>
      <c r="S1120" t="n">
        <v>21.27</v>
      </c>
      <c r="T1120" t="n">
        <v>1062.58</v>
      </c>
      <c r="U1120" t="n">
        <v>0.74</v>
      </c>
      <c r="V1120" t="n">
        <v>0.77</v>
      </c>
      <c r="W1120" t="n">
        <v>0.11</v>
      </c>
      <c r="X1120" t="n">
        <v>0.05</v>
      </c>
      <c r="Y1120" t="n">
        <v>1</v>
      </c>
      <c r="Z1120" t="n">
        <v>10</v>
      </c>
    </row>
    <row r="1121">
      <c r="A1121" t="n">
        <v>106</v>
      </c>
      <c r="B1121" t="n">
        <v>105</v>
      </c>
      <c r="C1121" t="inlineStr">
        <is>
          <t xml:space="preserve">CONCLUIDO	</t>
        </is>
      </c>
      <c r="D1121" t="n">
        <v>9.401</v>
      </c>
      <c r="E1121" t="n">
        <v>10.64</v>
      </c>
      <c r="F1121" t="n">
        <v>7.91</v>
      </c>
      <c r="G1121" t="n">
        <v>118.65</v>
      </c>
      <c r="H1121" t="n">
        <v>1.97</v>
      </c>
      <c r="I1121" t="n">
        <v>4</v>
      </c>
      <c r="J1121" t="n">
        <v>248.49</v>
      </c>
      <c r="K1121" t="n">
        <v>55.27</v>
      </c>
      <c r="L1121" t="n">
        <v>27.5</v>
      </c>
      <c r="M1121" t="n">
        <v>2</v>
      </c>
      <c r="N1121" t="n">
        <v>60.72</v>
      </c>
      <c r="O1121" t="n">
        <v>30881.3</v>
      </c>
      <c r="P1121" t="n">
        <v>101.08</v>
      </c>
      <c r="Q1121" t="n">
        <v>198.05</v>
      </c>
      <c r="R1121" t="n">
        <v>29.08</v>
      </c>
      <c r="S1121" t="n">
        <v>21.27</v>
      </c>
      <c r="T1121" t="n">
        <v>1209.27</v>
      </c>
      <c r="U1121" t="n">
        <v>0.73</v>
      </c>
      <c r="V1121" t="n">
        <v>0.77</v>
      </c>
      <c r="W1121" t="n">
        <v>0.11</v>
      </c>
      <c r="X1121" t="n">
        <v>0.06</v>
      </c>
      <c r="Y1121" t="n">
        <v>1</v>
      </c>
      <c r="Z1121" t="n">
        <v>10</v>
      </c>
    </row>
    <row r="1122">
      <c r="A1122" t="n">
        <v>107</v>
      </c>
      <c r="B1122" t="n">
        <v>105</v>
      </c>
      <c r="C1122" t="inlineStr">
        <is>
          <t xml:space="preserve">CONCLUIDO	</t>
        </is>
      </c>
      <c r="D1122" t="n">
        <v>9.3963</v>
      </c>
      <c r="E1122" t="n">
        <v>10.64</v>
      </c>
      <c r="F1122" t="n">
        <v>7.92</v>
      </c>
      <c r="G1122" t="n">
        <v>118.73</v>
      </c>
      <c r="H1122" t="n">
        <v>1.98</v>
      </c>
      <c r="I1122" t="n">
        <v>4</v>
      </c>
      <c r="J1122" t="n">
        <v>248.94</v>
      </c>
      <c r="K1122" t="n">
        <v>55.27</v>
      </c>
      <c r="L1122" t="n">
        <v>27.75</v>
      </c>
      <c r="M1122" t="n">
        <v>2</v>
      </c>
      <c r="N1122" t="n">
        <v>60.92</v>
      </c>
      <c r="O1122" t="n">
        <v>30936.46</v>
      </c>
      <c r="P1122" t="n">
        <v>101.14</v>
      </c>
      <c r="Q1122" t="n">
        <v>198.05</v>
      </c>
      <c r="R1122" t="n">
        <v>29.2</v>
      </c>
      <c r="S1122" t="n">
        <v>21.27</v>
      </c>
      <c r="T1122" t="n">
        <v>1269.18</v>
      </c>
      <c r="U1122" t="n">
        <v>0.73</v>
      </c>
      <c r="V1122" t="n">
        <v>0.77</v>
      </c>
      <c r="W1122" t="n">
        <v>0.12</v>
      </c>
      <c r="X1122" t="n">
        <v>0.06</v>
      </c>
      <c r="Y1122" t="n">
        <v>1</v>
      </c>
      <c r="Z1122" t="n">
        <v>10</v>
      </c>
    </row>
    <row r="1123">
      <c r="A1123" t="n">
        <v>108</v>
      </c>
      <c r="B1123" t="n">
        <v>105</v>
      </c>
      <c r="C1123" t="inlineStr">
        <is>
          <t xml:space="preserve">CONCLUIDO	</t>
        </is>
      </c>
      <c r="D1123" t="n">
        <v>9.3978</v>
      </c>
      <c r="E1123" t="n">
        <v>10.64</v>
      </c>
      <c r="F1123" t="n">
        <v>7.91</v>
      </c>
      <c r="G1123" t="n">
        <v>118.71</v>
      </c>
      <c r="H1123" t="n">
        <v>2</v>
      </c>
      <c r="I1123" t="n">
        <v>4</v>
      </c>
      <c r="J1123" t="n">
        <v>249.39</v>
      </c>
      <c r="K1123" t="n">
        <v>55.27</v>
      </c>
      <c r="L1123" t="n">
        <v>28</v>
      </c>
      <c r="M1123" t="n">
        <v>2</v>
      </c>
      <c r="N1123" t="n">
        <v>61.11</v>
      </c>
      <c r="O1123" t="n">
        <v>30991.69</v>
      </c>
      <c r="P1123" t="n">
        <v>101.08</v>
      </c>
      <c r="Q1123" t="n">
        <v>198.05</v>
      </c>
      <c r="R1123" t="n">
        <v>29.18</v>
      </c>
      <c r="S1123" t="n">
        <v>21.27</v>
      </c>
      <c r="T1123" t="n">
        <v>1259.59</v>
      </c>
      <c r="U1123" t="n">
        <v>0.73</v>
      </c>
      <c r="V1123" t="n">
        <v>0.77</v>
      </c>
      <c r="W1123" t="n">
        <v>0.11</v>
      </c>
      <c r="X1123" t="n">
        <v>0.06</v>
      </c>
      <c r="Y1123" t="n">
        <v>1</v>
      </c>
      <c r="Z1123" t="n">
        <v>10</v>
      </c>
    </row>
    <row r="1124">
      <c r="A1124" t="n">
        <v>109</v>
      </c>
      <c r="B1124" t="n">
        <v>105</v>
      </c>
      <c r="C1124" t="inlineStr">
        <is>
          <t xml:space="preserve">CONCLUIDO	</t>
        </is>
      </c>
      <c r="D1124" t="n">
        <v>9.3948</v>
      </c>
      <c r="E1124" t="n">
        <v>10.64</v>
      </c>
      <c r="F1124" t="n">
        <v>7.92</v>
      </c>
      <c r="G1124" t="n">
        <v>118.76</v>
      </c>
      <c r="H1124" t="n">
        <v>2.01</v>
      </c>
      <c r="I1124" t="n">
        <v>4</v>
      </c>
      <c r="J1124" t="n">
        <v>249.83</v>
      </c>
      <c r="K1124" t="n">
        <v>55.27</v>
      </c>
      <c r="L1124" t="n">
        <v>28.25</v>
      </c>
      <c r="M1124" t="n">
        <v>2</v>
      </c>
      <c r="N1124" t="n">
        <v>61.31</v>
      </c>
      <c r="O1124" t="n">
        <v>31047</v>
      </c>
      <c r="P1124" t="n">
        <v>101.01</v>
      </c>
      <c r="Q1124" t="n">
        <v>198.05</v>
      </c>
      <c r="R1124" t="n">
        <v>29.3</v>
      </c>
      <c r="S1124" t="n">
        <v>21.27</v>
      </c>
      <c r="T1124" t="n">
        <v>1319.08</v>
      </c>
      <c r="U1124" t="n">
        <v>0.73</v>
      </c>
      <c r="V1124" t="n">
        <v>0.77</v>
      </c>
      <c r="W1124" t="n">
        <v>0.11</v>
      </c>
      <c r="X1124" t="n">
        <v>0.06</v>
      </c>
      <c r="Y1124" t="n">
        <v>1</v>
      </c>
      <c r="Z1124" t="n">
        <v>10</v>
      </c>
    </row>
    <row r="1125">
      <c r="A1125" t="n">
        <v>110</v>
      </c>
      <c r="B1125" t="n">
        <v>105</v>
      </c>
      <c r="C1125" t="inlineStr">
        <is>
          <t xml:space="preserve">CONCLUIDO	</t>
        </is>
      </c>
      <c r="D1125" t="n">
        <v>9.392899999999999</v>
      </c>
      <c r="E1125" t="n">
        <v>10.65</v>
      </c>
      <c r="F1125" t="n">
        <v>7.92</v>
      </c>
      <c r="G1125" t="n">
        <v>118.79</v>
      </c>
      <c r="H1125" t="n">
        <v>2.03</v>
      </c>
      <c r="I1125" t="n">
        <v>4</v>
      </c>
      <c r="J1125" t="n">
        <v>250.28</v>
      </c>
      <c r="K1125" t="n">
        <v>55.27</v>
      </c>
      <c r="L1125" t="n">
        <v>28.5</v>
      </c>
      <c r="M1125" t="n">
        <v>2</v>
      </c>
      <c r="N1125" t="n">
        <v>61.51</v>
      </c>
      <c r="O1125" t="n">
        <v>31102.37</v>
      </c>
      <c r="P1125" t="n">
        <v>100.92</v>
      </c>
      <c r="Q1125" t="n">
        <v>198.05</v>
      </c>
      <c r="R1125" t="n">
        <v>29.33</v>
      </c>
      <c r="S1125" t="n">
        <v>21.27</v>
      </c>
      <c r="T1125" t="n">
        <v>1335.15</v>
      </c>
      <c r="U1125" t="n">
        <v>0.73</v>
      </c>
      <c r="V1125" t="n">
        <v>0.77</v>
      </c>
      <c r="W1125" t="n">
        <v>0.12</v>
      </c>
      <c r="X1125" t="n">
        <v>0.07000000000000001</v>
      </c>
      <c r="Y1125" t="n">
        <v>1</v>
      </c>
      <c r="Z1125" t="n">
        <v>10</v>
      </c>
    </row>
    <row r="1126">
      <c r="A1126" t="n">
        <v>111</v>
      </c>
      <c r="B1126" t="n">
        <v>105</v>
      </c>
      <c r="C1126" t="inlineStr">
        <is>
          <t xml:space="preserve">CONCLUIDO	</t>
        </is>
      </c>
      <c r="D1126" t="n">
        <v>9.401</v>
      </c>
      <c r="E1126" t="n">
        <v>10.64</v>
      </c>
      <c r="F1126" t="n">
        <v>7.91</v>
      </c>
      <c r="G1126" t="n">
        <v>118.65</v>
      </c>
      <c r="H1126" t="n">
        <v>2.04</v>
      </c>
      <c r="I1126" t="n">
        <v>4</v>
      </c>
      <c r="J1126" t="n">
        <v>250.73</v>
      </c>
      <c r="K1126" t="n">
        <v>55.27</v>
      </c>
      <c r="L1126" t="n">
        <v>28.75</v>
      </c>
      <c r="M1126" t="n">
        <v>2</v>
      </c>
      <c r="N1126" t="n">
        <v>61.71</v>
      </c>
      <c r="O1126" t="n">
        <v>31157.82</v>
      </c>
      <c r="P1126" t="n">
        <v>100.61</v>
      </c>
      <c r="Q1126" t="n">
        <v>198.05</v>
      </c>
      <c r="R1126" t="n">
        <v>28.98</v>
      </c>
      <c r="S1126" t="n">
        <v>21.27</v>
      </c>
      <c r="T1126" t="n">
        <v>1157.23</v>
      </c>
      <c r="U1126" t="n">
        <v>0.73</v>
      </c>
      <c r="V1126" t="n">
        <v>0.77</v>
      </c>
      <c r="W1126" t="n">
        <v>0.12</v>
      </c>
      <c r="X1126" t="n">
        <v>0.06</v>
      </c>
      <c r="Y1126" t="n">
        <v>1</v>
      </c>
      <c r="Z1126" t="n">
        <v>10</v>
      </c>
    </row>
    <row r="1127">
      <c r="A1127" t="n">
        <v>112</v>
      </c>
      <c r="B1127" t="n">
        <v>105</v>
      </c>
      <c r="C1127" t="inlineStr">
        <is>
          <t xml:space="preserve">CONCLUIDO	</t>
        </is>
      </c>
      <c r="D1127" t="n">
        <v>9.4061</v>
      </c>
      <c r="E1127" t="n">
        <v>10.63</v>
      </c>
      <c r="F1127" t="n">
        <v>7.9</v>
      </c>
      <c r="G1127" t="n">
        <v>118.57</v>
      </c>
      <c r="H1127" t="n">
        <v>2.05</v>
      </c>
      <c r="I1127" t="n">
        <v>4</v>
      </c>
      <c r="J1127" t="n">
        <v>251.18</v>
      </c>
      <c r="K1127" t="n">
        <v>55.27</v>
      </c>
      <c r="L1127" t="n">
        <v>29</v>
      </c>
      <c r="M1127" t="n">
        <v>2</v>
      </c>
      <c r="N1127" t="n">
        <v>61.91</v>
      </c>
      <c r="O1127" t="n">
        <v>31213.35</v>
      </c>
      <c r="P1127" t="n">
        <v>100.32</v>
      </c>
      <c r="Q1127" t="n">
        <v>198.06</v>
      </c>
      <c r="R1127" t="n">
        <v>28.81</v>
      </c>
      <c r="S1127" t="n">
        <v>21.27</v>
      </c>
      <c r="T1127" t="n">
        <v>1074.02</v>
      </c>
      <c r="U1127" t="n">
        <v>0.74</v>
      </c>
      <c r="V1127" t="n">
        <v>0.77</v>
      </c>
      <c r="W1127" t="n">
        <v>0.11</v>
      </c>
      <c r="X1127" t="n">
        <v>0.05</v>
      </c>
      <c r="Y1127" t="n">
        <v>1</v>
      </c>
      <c r="Z1127" t="n">
        <v>10</v>
      </c>
    </row>
    <row r="1128">
      <c r="A1128" t="n">
        <v>113</v>
      </c>
      <c r="B1128" t="n">
        <v>105</v>
      </c>
      <c r="C1128" t="inlineStr">
        <is>
          <t xml:space="preserve">CONCLUIDO	</t>
        </is>
      </c>
      <c r="D1128" t="n">
        <v>9.4017</v>
      </c>
      <c r="E1128" t="n">
        <v>10.64</v>
      </c>
      <c r="F1128" t="n">
        <v>7.91</v>
      </c>
      <c r="G1128" t="n">
        <v>118.64</v>
      </c>
      <c r="H1128" t="n">
        <v>2.07</v>
      </c>
      <c r="I1128" t="n">
        <v>4</v>
      </c>
      <c r="J1128" t="n">
        <v>251.63</v>
      </c>
      <c r="K1128" t="n">
        <v>55.27</v>
      </c>
      <c r="L1128" t="n">
        <v>29.25</v>
      </c>
      <c r="M1128" t="n">
        <v>2</v>
      </c>
      <c r="N1128" t="n">
        <v>62.11</v>
      </c>
      <c r="O1128" t="n">
        <v>31268.94</v>
      </c>
      <c r="P1128" t="n">
        <v>100.23</v>
      </c>
      <c r="Q1128" t="n">
        <v>198.05</v>
      </c>
      <c r="R1128" t="n">
        <v>29.05</v>
      </c>
      <c r="S1128" t="n">
        <v>21.27</v>
      </c>
      <c r="T1128" t="n">
        <v>1194.87</v>
      </c>
      <c r="U1128" t="n">
        <v>0.73</v>
      </c>
      <c r="V1128" t="n">
        <v>0.77</v>
      </c>
      <c r="W1128" t="n">
        <v>0.11</v>
      </c>
      <c r="X1128" t="n">
        <v>0.06</v>
      </c>
      <c r="Y1128" t="n">
        <v>1</v>
      </c>
      <c r="Z1128" t="n">
        <v>10</v>
      </c>
    </row>
    <row r="1129">
      <c r="A1129" t="n">
        <v>114</v>
      </c>
      <c r="B1129" t="n">
        <v>105</v>
      </c>
      <c r="C1129" t="inlineStr">
        <is>
          <t xml:space="preserve">CONCLUIDO	</t>
        </is>
      </c>
      <c r="D1129" t="n">
        <v>9.393599999999999</v>
      </c>
      <c r="E1129" t="n">
        <v>10.65</v>
      </c>
      <c r="F1129" t="n">
        <v>7.92</v>
      </c>
      <c r="G1129" t="n">
        <v>118.78</v>
      </c>
      <c r="H1129" t="n">
        <v>2.08</v>
      </c>
      <c r="I1129" t="n">
        <v>4</v>
      </c>
      <c r="J1129" t="n">
        <v>252.08</v>
      </c>
      <c r="K1129" t="n">
        <v>55.27</v>
      </c>
      <c r="L1129" t="n">
        <v>29.5</v>
      </c>
      <c r="M1129" t="n">
        <v>2</v>
      </c>
      <c r="N1129" t="n">
        <v>62.31</v>
      </c>
      <c r="O1129" t="n">
        <v>31324.61</v>
      </c>
      <c r="P1129" t="n">
        <v>100.33</v>
      </c>
      <c r="Q1129" t="n">
        <v>198.05</v>
      </c>
      <c r="R1129" t="n">
        <v>29.34</v>
      </c>
      <c r="S1129" t="n">
        <v>21.27</v>
      </c>
      <c r="T1129" t="n">
        <v>1336.16</v>
      </c>
      <c r="U1129" t="n">
        <v>0.72</v>
      </c>
      <c r="V1129" t="n">
        <v>0.77</v>
      </c>
      <c r="W1129" t="n">
        <v>0.11</v>
      </c>
      <c r="X1129" t="n">
        <v>0.07000000000000001</v>
      </c>
      <c r="Y1129" t="n">
        <v>1</v>
      </c>
      <c r="Z1129" t="n">
        <v>10</v>
      </c>
    </row>
    <row r="1130">
      <c r="A1130" t="n">
        <v>115</v>
      </c>
      <c r="B1130" t="n">
        <v>105</v>
      </c>
      <c r="C1130" t="inlineStr">
        <is>
          <t xml:space="preserve">CONCLUIDO	</t>
        </is>
      </c>
      <c r="D1130" t="n">
        <v>9.3963</v>
      </c>
      <c r="E1130" t="n">
        <v>10.64</v>
      </c>
      <c r="F1130" t="n">
        <v>7.92</v>
      </c>
      <c r="G1130" t="n">
        <v>118.73</v>
      </c>
      <c r="H1130" t="n">
        <v>2.1</v>
      </c>
      <c r="I1130" t="n">
        <v>4</v>
      </c>
      <c r="J1130" t="n">
        <v>252.54</v>
      </c>
      <c r="K1130" t="n">
        <v>55.27</v>
      </c>
      <c r="L1130" t="n">
        <v>29.75</v>
      </c>
      <c r="M1130" t="n">
        <v>2</v>
      </c>
      <c r="N1130" t="n">
        <v>62.51</v>
      </c>
      <c r="O1130" t="n">
        <v>31380.35</v>
      </c>
      <c r="P1130" t="n">
        <v>100.09</v>
      </c>
      <c r="Q1130" t="n">
        <v>198.05</v>
      </c>
      <c r="R1130" t="n">
        <v>29.24</v>
      </c>
      <c r="S1130" t="n">
        <v>21.27</v>
      </c>
      <c r="T1130" t="n">
        <v>1287.26</v>
      </c>
      <c r="U1130" t="n">
        <v>0.73</v>
      </c>
      <c r="V1130" t="n">
        <v>0.77</v>
      </c>
      <c r="W1130" t="n">
        <v>0.11</v>
      </c>
      <c r="X1130" t="n">
        <v>0.06</v>
      </c>
      <c r="Y1130" t="n">
        <v>1</v>
      </c>
      <c r="Z1130" t="n">
        <v>10</v>
      </c>
    </row>
    <row r="1131">
      <c r="A1131" t="n">
        <v>116</v>
      </c>
      <c r="B1131" t="n">
        <v>105</v>
      </c>
      <c r="C1131" t="inlineStr">
        <is>
          <t xml:space="preserve">CONCLUIDO	</t>
        </is>
      </c>
      <c r="D1131" t="n">
        <v>9.3931</v>
      </c>
      <c r="E1131" t="n">
        <v>10.65</v>
      </c>
      <c r="F1131" t="n">
        <v>7.92</v>
      </c>
      <c r="G1131" t="n">
        <v>118.79</v>
      </c>
      <c r="H1131" t="n">
        <v>2.11</v>
      </c>
      <c r="I1131" t="n">
        <v>4</v>
      </c>
      <c r="J1131" t="n">
        <v>252.99</v>
      </c>
      <c r="K1131" t="n">
        <v>55.27</v>
      </c>
      <c r="L1131" t="n">
        <v>30</v>
      </c>
      <c r="M1131" t="n">
        <v>2</v>
      </c>
      <c r="N1131" t="n">
        <v>62.72</v>
      </c>
      <c r="O1131" t="n">
        <v>31436.17</v>
      </c>
      <c r="P1131" t="n">
        <v>99.92</v>
      </c>
      <c r="Q1131" t="n">
        <v>198.05</v>
      </c>
      <c r="R1131" t="n">
        <v>29.38</v>
      </c>
      <c r="S1131" t="n">
        <v>21.27</v>
      </c>
      <c r="T1131" t="n">
        <v>1355.89</v>
      </c>
      <c r="U1131" t="n">
        <v>0.72</v>
      </c>
      <c r="V1131" t="n">
        <v>0.77</v>
      </c>
      <c r="W1131" t="n">
        <v>0.11</v>
      </c>
      <c r="X1131" t="n">
        <v>0.07000000000000001</v>
      </c>
      <c r="Y1131" t="n">
        <v>1</v>
      </c>
      <c r="Z1131" t="n">
        <v>10</v>
      </c>
    </row>
    <row r="1132">
      <c r="A1132" t="n">
        <v>117</v>
      </c>
      <c r="B1132" t="n">
        <v>105</v>
      </c>
      <c r="C1132" t="inlineStr">
        <is>
          <t xml:space="preserve">CONCLUIDO	</t>
        </is>
      </c>
      <c r="D1132" t="n">
        <v>9.389900000000001</v>
      </c>
      <c r="E1132" t="n">
        <v>10.65</v>
      </c>
      <c r="F1132" t="n">
        <v>7.92</v>
      </c>
      <c r="G1132" t="n">
        <v>118.84</v>
      </c>
      <c r="H1132" t="n">
        <v>2.12</v>
      </c>
      <c r="I1132" t="n">
        <v>4</v>
      </c>
      <c r="J1132" t="n">
        <v>253.44</v>
      </c>
      <c r="K1132" t="n">
        <v>55.27</v>
      </c>
      <c r="L1132" t="n">
        <v>30.25</v>
      </c>
      <c r="M1132" t="n">
        <v>2</v>
      </c>
      <c r="N1132" t="n">
        <v>62.92</v>
      </c>
      <c r="O1132" t="n">
        <v>31492.06</v>
      </c>
      <c r="P1132" t="n">
        <v>99.54000000000001</v>
      </c>
      <c r="Q1132" t="n">
        <v>198.05</v>
      </c>
      <c r="R1132" t="n">
        <v>29.47</v>
      </c>
      <c r="S1132" t="n">
        <v>21.27</v>
      </c>
      <c r="T1132" t="n">
        <v>1401.68</v>
      </c>
      <c r="U1132" t="n">
        <v>0.72</v>
      </c>
      <c r="V1132" t="n">
        <v>0.77</v>
      </c>
      <c r="W1132" t="n">
        <v>0.12</v>
      </c>
      <c r="X1132" t="n">
        <v>0.07000000000000001</v>
      </c>
      <c r="Y1132" t="n">
        <v>1</v>
      </c>
      <c r="Z1132" t="n">
        <v>10</v>
      </c>
    </row>
    <row r="1133">
      <c r="A1133" t="n">
        <v>118</v>
      </c>
      <c r="B1133" t="n">
        <v>105</v>
      </c>
      <c r="C1133" t="inlineStr">
        <is>
          <t xml:space="preserve">CONCLUIDO	</t>
        </is>
      </c>
      <c r="D1133" t="n">
        <v>9.398999999999999</v>
      </c>
      <c r="E1133" t="n">
        <v>10.64</v>
      </c>
      <c r="F1133" t="n">
        <v>7.91</v>
      </c>
      <c r="G1133" t="n">
        <v>118.69</v>
      </c>
      <c r="H1133" t="n">
        <v>2.14</v>
      </c>
      <c r="I1133" t="n">
        <v>4</v>
      </c>
      <c r="J1133" t="n">
        <v>253.9</v>
      </c>
      <c r="K1133" t="n">
        <v>55.27</v>
      </c>
      <c r="L1133" t="n">
        <v>30.5</v>
      </c>
      <c r="M1133" t="n">
        <v>2</v>
      </c>
      <c r="N1133" t="n">
        <v>63.12</v>
      </c>
      <c r="O1133" t="n">
        <v>31548.03</v>
      </c>
      <c r="P1133" t="n">
        <v>99.44</v>
      </c>
      <c r="Q1133" t="n">
        <v>198.05</v>
      </c>
      <c r="R1133" t="n">
        <v>29.09</v>
      </c>
      <c r="S1133" t="n">
        <v>21.27</v>
      </c>
      <c r="T1133" t="n">
        <v>1212.18</v>
      </c>
      <c r="U1133" t="n">
        <v>0.73</v>
      </c>
      <c r="V1133" t="n">
        <v>0.77</v>
      </c>
      <c r="W1133" t="n">
        <v>0.12</v>
      </c>
      <c r="X1133" t="n">
        <v>0.06</v>
      </c>
      <c r="Y1133" t="n">
        <v>1</v>
      </c>
      <c r="Z1133" t="n">
        <v>10</v>
      </c>
    </row>
    <row r="1134">
      <c r="A1134" t="n">
        <v>119</v>
      </c>
      <c r="B1134" t="n">
        <v>105</v>
      </c>
      <c r="C1134" t="inlineStr">
        <is>
          <t xml:space="preserve">CONCLUIDO	</t>
        </is>
      </c>
      <c r="D1134" t="n">
        <v>9.405099999999999</v>
      </c>
      <c r="E1134" t="n">
        <v>10.63</v>
      </c>
      <c r="F1134" t="n">
        <v>7.91</v>
      </c>
      <c r="G1134" t="n">
        <v>118.58</v>
      </c>
      <c r="H1134" t="n">
        <v>2.15</v>
      </c>
      <c r="I1134" t="n">
        <v>4</v>
      </c>
      <c r="J1134" t="n">
        <v>254.35</v>
      </c>
      <c r="K1134" t="n">
        <v>55.27</v>
      </c>
      <c r="L1134" t="n">
        <v>30.75</v>
      </c>
      <c r="M1134" t="n">
        <v>2</v>
      </c>
      <c r="N1134" t="n">
        <v>63.33</v>
      </c>
      <c r="O1134" t="n">
        <v>31604.07</v>
      </c>
      <c r="P1134" t="n">
        <v>99.13</v>
      </c>
      <c r="Q1134" t="n">
        <v>198.05</v>
      </c>
      <c r="R1134" t="n">
        <v>28.87</v>
      </c>
      <c r="S1134" t="n">
        <v>21.27</v>
      </c>
      <c r="T1134" t="n">
        <v>1103</v>
      </c>
      <c r="U1134" t="n">
        <v>0.74</v>
      </c>
      <c r="V1134" t="n">
        <v>0.77</v>
      </c>
      <c r="W1134" t="n">
        <v>0.11</v>
      </c>
      <c r="X1134" t="n">
        <v>0.05</v>
      </c>
      <c r="Y1134" t="n">
        <v>1</v>
      </c>
      <c r="Z1134" t="n">
        <v>10</v>
      </c>
    </row>
    <row r="1135">
      <c r="A1135" t="n">
        <v>120</v>
      </c>
      <c r="B1135" t="n">
        <v>105</v>
      </c>
      <c r="C1135" t="inlineStr">
        <is>
          <t xml:space="preserve">CONCLUIDO	</t>
        </is>
      </c>
      <c r="D1135" t="n">
        <v>9.401400000000001</v>
      </c>
      <c r="E1135" t="n">
        <v>10.64</v>
      </c>
      <c r="F1135" t="n">
        <v>7.91</v>
      </c>
      <c r="G1135" t="n">
        <v>118.65</v>
      </c>
      <c r="H1135" t="n">
        <v>2.16</v>
      </c>
      <c r="I1135" t="n">
        <v>4</v>
      </c>
      <c r="J1135" t="n">
        <v>254.81</v>
      </c>
      <c r="K1135" t="n">
        <v>55.27</v>
      </c>
      <c r="L1135" t="n">
        <v>31</v>
      </c>
      <c r="M1135" t="n">
        <v>2</v>
      </c>
      <c r="N1135" t="n">
        <v>63.53</v>
      </c>
      <c r="O1135" t="n">
        <v>31660.19</v>
      </c>
      <c r="P1135" t="n">
        <v>98.91</v>
      </c>
      <c r="Q1135" t="n">
        <v>198.05</v>
      </c>
      <c r="R1135" t="n">
        <v>29.07</v>
      </c>
      <c r="S1135" t="n">
        <v>21.27</v>
      </c>
      <c r="T1135" t="n">
        <v>1200.54</v>
      </c>
      <c r="U1135" t="n">
        <v>0.73</v>
      </c>
      <c r="V1135" t="n">
        <v>0.77</v>
      </c>
      <c r="W1135" t="n">
        <v>0.11</v>
      </c>
      <c r="X1135" t="n">
        <v>0.06</v>
      </c>
      <c r="Y1135" t="n">
        <v>1</v>
      </c>
      <c r="Z1135" t="n">
        <v>10</v>
      </c>
    </row>
    <row r="1136">
      <c r="A1136" t="n">
        <v>121</v>
      </c>
      <c r="B1136" t="n">
        <v>105</v>
      </c>
      <c r="C1136" t="inlineStr">
        <is>
          <t xml:space="preserve">CONCLUIDO	</t>
        </is>
      </c>
      <c r="D1136" t="n">
        <v>9.3919</v>
      </c>
      <c r="E1136" t="n">
        <v>10.65</v>
      </c>
      <c r="F1136" t="n">
        <v>7.92</v>
      </c>
      <c r="G1136" t="n">
        <v>118.81</v>
      </c>
      <c r="H1136" t="n">
        <v>2.18</v>
      </c>
      <c r="I1136" t="n">
        <v>4</v>
      </c>
      <c r="J1136" t="n">
        <v>255.26</v>
      </c>
      <c r="K1136" t="n">
        <v>55.27</v>
      </c>
      <c r="L1136" t="n">
        <v>31.25</v>
      </c>
      <c r="M1136" t="n">
        <v>2</v>
      </c>
      <c r="N1136" t="n">
        <v>63.74</v>
      </c>
      <c r="O1136" t="n">
        <v>31716.38</v>
      </c>
      <c r="P1136" t="n">
        <v>98.73</v>
      </c>
      <c r="Q1136" t="n">
        <v>198.05</v>
      </c>
      <c r="R1136" t="n">
        <v>29.38</v>
      </c>
      <c r="S1136" t="n">
        <v>21.27</v>
      </c>
      <c r="T1136" t="n">
        <v>1357.73</v>
      </c>
      <c r="U1136" t="n">
        <v>0.72</v>
      </c>
      <c r="V1136" t="n">
        <v>0.77</v>
      </c>
      <c r="W1136" t="n">
        <v>0.12</v>
      </c>
      <c r="X1136" t="n">
        <v>0.07000000000000001</v>
      </c>
      <c r="Y1136" t="n">
        <v>1</v>
      </c>
      <c r="Z1136" t="n">
        <v>10</v>
      </c>
    </row>
    <row r="1137">
      <c r="A1137" t="n">
        <v>122</v>
      </c>
      <c r="B1137" t="n">
        <v>105</v>
      </c>
      <c r="C1137" t="inlineStr">
        <is>
          <t xml:space="preserve">CONCLUIDO	</t>
        </is>
      </c>
      <c r="D1137" t="n">
        <v>9.3941</v>
      </c>
      <c r="E1137" t="n">
        <v>10.64</v>
      </c>
      <c r="F1137" t="n">
        <v>7.92</v>
      </c>
      <c r="G1137" t="n">
        <v>118.77</v>
      </c>
      <c r="H1137" t="n">
        <v>2.19</v>
      </c>
      <c r="I1137" t="n">
        <v>4</v>
      </c>
      <c r="J1137" t="n">
        <v>255.72</v>
      </c>
      <c r="K1137" t="n">
        <v>55.27</v>
      </c>
      <c r="L1137" t="n">
        <v>31.5</v>
      </c>
      <c r="M1137" t="n">
        <v>2</v>
      </c>
      <c r="N1137" t="n">
        <v>63.95</v>
      </c>
      <c r="O1137" t="n">
        <v>31772.65</v>
      </c>
      <c r="P1137" t="n">
        <v>98.28</v>
      </c>
      <c r="Q1137" t="n">
        <v>198.05</v>
      </c>
      <c r="R1137" t="n">
        <v>29.3</v>
      </c>
      <c r="S1137" t="n">
        <v>21.27</v>
      </c>
      <c r="T1137" t="n">
        <v>1317.1</v>
      </c>
      <c r="U1137" t="n">
        <v>0.73</v>
      </c>
      <c r="V1137" t="n">
        <v>0.77</v>
      </c>
      <c r="W1137" t="n">
        <v>0.11</v>
      </c>
      <c r="X1137" t="n">
        <v>0.07000000000000001</v>
      </c>
      <c r="Y1137" t="n">
        <v>1</v>
      </c>
      <c r="Z1137" t="n">
        <v>10</v>
      </c>
    </row>
    <row r="1138">
      <c r="A1138" t="n">
        <v>123</v>
      </c>
      <c r="B1138" t="n">
        <v>105</v>
      </c>
      <c r="C1138" t="inlineStr">
        <is>
          <t xml:space="preserve">CONCLUIDO	</t>
        </is>
      </c>
      <c r="D1138" t="n">
        <v>9.3926</v>
      </c>
      <c r="E1138" t="n">
        <v>10.65</v>
      </c>
      <c r="F1138" t="n">
        <v>7.92</v>
      </c>
      <c r="G1138" t="n">
        <v>118.8</v>
      </c>
      <c r="H1138" t="n">
        <v>2.21</v>
      </c>
      <c r="I1138" t="n">
        <v>4</v>
      </c>
      <c r="J1138" t="n">
        <v>256.17</v>
      </c>
      <c r="K1138" t="n">
        <v>55.27</v>
      </c>
      <c r="L1138" t="n">
        <v>31.75</v>
      </c>
      <c r="M1138" t="n">
        <v>2</v>
      </c>
      <c r="N1138" t="n">
        <v>64.15000000000001</v>
      </c>
      <c r="O1138" t="n">
        <v>31829</v>
      </c>
      <c r="P1138" t="n">
        <v>98.08</v>
      </c>
      <c r="Q1138" t="n">
        <v>198.05</v>
      </c>
      <c r="R1138" t="n">
        <v>29.41</v>
      </c>
      <c r="S1138" t="n">
        <v>21.27</v>
      </c>
      <c r="T1138" t="n">
        <v>1373.23</v>
      </c>
      <c r="U1138" t="n">
        <v>0.72</v>
      </c>
      <c r="V1138" t="n">
        <v>0.77</v>
      </c>
      <c r="W1138" t="n">
        <v>0.11</v>
      </c>
      <c r="X1138" t="n">
        <v>0.07000000000000001</v>
      </c>
      <c r="Y1138" t="n">
        <v>1</v>
      </c>
      <c r="Z1138" t="n">
        <v>10</v>
      </c>
    </row>
    <row r="1139">
      <c r="A1139" t="n">
        <v>124</v>
      </c>
      <c r="B1139" t="n">
        <v>105</v>
      </c>
      <c r="C1139" t="inlineStr">
        <is>
          <t xml:space="preserve">CONCLUIDO	</t>
        </is>
      </c>
      <c r="D1139" t="n">
        <v>9.3916</v>
      </c>
      <c r="E1139" t="n">
        <v>10.65</v>
      </c>
      <c r="F1139" t="n">
        <v>7.92</v>
      </c>
      <c r="G1139" t="n">
        <v>118.81</v>
      </c>
      <c r="H1139" t="n">
        <v>2.22</v>
      </c>
      <c r="I1139" t="n">
        <v>4</v>
      </c>
      <c r="J1139" t="n">
        <v>256.63</v>
      </c>
      <c r="K1139" t="n">
        <v>55.27</v>
      </c>
      <c r="L1139" t="n">
        <v>32</v>
      </c>
      <c r="M1139" t="n">
        <v>2</v>
      </c>
      <c r="N1139" t="n">
        <v>64.36</v>
      </c>
      <c r="O1139" t="n">
        <v>31885.42</v>
      </c>
      <c r="P1139" t="n">
        <v>97.81</v>
      </c>
      <c r="Q1139" t="n">
        <v>198.05</v>
      </c>
      <c r="R1139" t="n">
        <v>29.42</v>
      </c>
      <c r="S1139" t="n">
        <v>21.27</v>
      </c>
      <c r="T1139" t="n">
        <v>1378.23</v>
      </c>
      <c r="U1139" t="n">
        <v>0.72</v>
      </c>
      <c r="V1139" t="n">
        <v>0.77</v>
      </c>
      <c r="W1139" t="n">
        <v>0.11</v>
      </c>
      <c r="X1139" t="n">
        <v>0.07000000000000001</v>
      </c>
      <c r="Y1139" t="n">
        <v>1</v>
      </c>
      <c r="Z1139" t="n">
        <v>10</v>
      </c>
    </row>
    <row r="1140">
      <c r="A1140" t="n">
        <v>125</v>
      </c>
      <c r="B1140" t="n">
        <v>105</v>
      </c>
      <c r="C1140" t="inlineStr">
        <is>
          <t xml:space="preserve">CONCLUIDO	</t>
        </is>
      </c>
      <c r="D1140" t="n">
        <v>9.3978</v>
      </c>
      <c r="E1140" t="n">
        <v>10.64</v>
      </c>
      <c r="F1140" t="n">
        <v>7.91</v>
      </c>
      <c r="G1140" t="n">
        <v>118.71</v>
      </c>
      <c r="H1140" t="n">
        <v>2.23</v>
      </c>
      <c r="I1140" t="n">
        <v>4</v>
      </c>
      <c r="J1140" t="n">
        <v>257.09</v>
      </c>
      <c r="K1140" t="n">
        <v>55.27</v>
      </c>
      <c r="L1140" t="n">
        <v>32.25</v>
      </c>
      <c r="M1140" t="n">
        <v>2</v>
      </c>
      <c r="N1140" t="n">
        <v>64.56999999999999</v>
      </c>
      <c r="O1140" t="n">
        <v>31942.05</v>
      </c>
      <c r="P1140" t="n">
        <v>97.45999999999999</v>
      </c>
      <c r="Q1140" t="n">
        <v>198.06</v>
      </c>
      <c r="R1140" t="n">
        <v>29.12</v>
      </c>
      <c r="S1140" t="n">
        <v>21.27</v>
      </c>
      <c r="T1140" t="n">
        <v>1229.52</v>
      </c>
      <c r="U1140" t="n">
        <v>0.73</v>
      </c>
      <c r="V1140" t="n">
        <v>0.77</v>
      </c>
      <c r="W1140" t="n">
        <v>0.12</v>
      </c>
      <c r="X1140" t="n">
        <v>0.06</v>
      </c>
      <c r="Y1140" t="n">
        <v>1</v>
      </c>
      <c r="Z1140" t="n">
        <v>10</v>
      </c>
    </row>
    <row r="1141">
      <c r="A1141" t="n">
        <v>126</v>
      </c>
      <c r="B1141" t="n">
        <v>105</v>
      </c>
      <c r="C1141" t="inlineStr">
        <is>
          <t xml:space="preserve">CONCLUIDO	</t>
        </is>
      </c>
      <c r="D1141" t="n">
        <v>9.403700000000001</v>
      </c>
      <c r="E1141" t="n">
        <v>10.63</v>
      </c>
      <c r="F1141" t="n">
        <v>7.91</v>
      </c>
      <c r="G1141" t="n">
        <v>118.61</v>
      </c>
      <c r="H1141" t="n">
        <v>2.25</v>
      </c>
      <c r="I1141" t="n">
        <v>4</v>
      </c>
      <c r="J1141" t="n">
        <v>257.55</v>
      </c>
      <c r="K1141" t="n">
        <v>55.27</v>
      </c>
      <c r="L1141" t="n">
        <v>32.5</v>
      </c>
      <c r="M1141" t="n">
        <v>2</v>
      </c>
      <c r="N1141" t="n">
        <v>64.78</v>
      </c>
      <c r="O1141" t="n">
        <v>31998.63</v>
      </c>
      <c r="P1141" t="n">
        <v>96.98999999999999</v>
      </c>
      <c r="Q1141" t="n">
        <v>198.05</v>
      </c>
      <c r="R1141" t="n">
        <v>28.96</v>
      </c>
      <c r="S1141" t="n">
        <v>21.27</v>
      </c>
      <c r="T1141" t="n">
        <v>1147.12</v>
      </c>
      <c r="U1141" t="n">
        <v>0.73</v>
      </c>
      <c r="V1141" t="n">
        <v>0.77</v>
      </c>
      <c r="W1141" t="n">
        <v>0.11</v>
      </c>
      <c r="X1141" t="n">
        <v>0.05</v>
      </c>
      <c r="Y1141" t="n">
        <v>1</v>
      </c>
      <c r="Z1141" t="n">
        <v>10</v>
      </c>
    </row>
    <row r="1142">
      <c r="A1142" t="n">
        <v>127</v>
      </c>
      <c r="B1142" t="n">
        <v>105</v>
      </c>
      <c r="C1142" t="inlineStr">
        <is>
          <t xml:space="preserve">CONCLUIDO	</t>
        </is>
      </c>
      <c r="D1142" t="n">
        <v>9.398999999999999</v>
      </c>
      <c r="E1142" t="n">
        <v>10.64</v>
      </c>
      <c r="F1142" t="n">
        <v>7.91</v>
      </c>
      <c r="G1142" t="n">
        <v>118.69</v>
      </c>
      <c r="H1142" t="n">
        <v>2.26</v>
      </c>
      <c r="I1142" t="n">
        <v>4</v>
      </c>
      <c r="J1142" t="n">
        <v>258.01</v>
      </c>
      <c r="K1142" t="n">
        <v>55.27</v>
      </c>
      <c r="L1142" t="n">
        <v>32.75</v>
      </c>
      <c r="M1142" t="n">
        <v>2</v>
      </c>
      <c r="N1142" t="n">
        <v>64.98999999999999</v>
      </c>
      <c r="O1142" t="n">
        <v>32055.29</v>
      </c>
      <c r="P1142" t="n">
        <v>96.65000000000001</v>
      </c>
      <c r="Q1142" t="n">
        <v>198.05</v>
      </c>
      <c r="R1142" t="n">
        <v>29.17</v>
      </c>
      <c r="S1142" t="n">
        <v>21.27</v>
      </c>
      <c r="T1142" t="n">
        <v>1253.69</v>
      </c>
      <c r="U1142" t="n">
        <v>0.73</v>
      </c>
      <c r="V1142" t="n">
        <v>0.77</v>
      </c>
      <c r="W1142" t="n">
        <v>0.11</v>
      </c>
      <c r="X1142" t="n">
        <v>0.06</v>
      </c>
      <c r="Y1142" t="n">
        <v>1</v>
      </c>
      <c r="Z1142" t="n">
        <v>10</v>
      </c>
    </row>
    <row r="1143">
      <c r="A1143" t="n">
        <v>128</v>
      </c>
      <c r="B1143" t="n">
        <v>105</v>
      </c>
      <c r="C1143" t="inlineStr">
        <is>
          <t xml:space="preserve">CONCLUIDO	</t>
        </is>
      </c>
      <c r="D1143" t="n">
        <v>9.391400000000001</v>
      </c>
      <c r="E1143" t="n">
        <v>10.65</v>
      </c>
      <c r="F1143" t="n">
        <v>7.92</v>
      </c>
      <c r="G1143" t="n">
        <v>118.82</v>
      </c>
      <c r="H1143" t="n">
        <v>2.27</v>
      </c>
      <c r="I1143" t="n">
        <v>4</v>
      </c>
      <c r="J1143" t="n">
        <v>258.47</v>
      </c>
      <c r="K1143" t="n">
        <v>55.27</v>
      </c>
      <c r="L1143" t="n">
        <v>33</v>
      </c>
      <c r="M1143" t="n">
        <v>2</v>
      </c>
      <c r="N1143" t="n">
        <v>65.2</v>
      </c>
      <c r="O1143" t="n">
        <v>32112.02</v>
      </c>
      <c r="P1143" t="n">
        <v>96.3</v>
      </c>
      <c r="Q1143" t="n">
        <v>198.05</v>
      </c>
      <c r="R1143" t="n">
        <v>29.43</v>
      </c>
      <c r="S1143" t="n">
        <v>21.27</v>
      </c>
      <c r="T1143" t="n">
        <v>1384.76</v>
      </c>
      <c r="U1143" t="n">
        <v>0.72</v>
      </c>
      <c r="V1143" t="n">
        <v>0.77</v>
      </c>
      <c r="W1143" t="n">
        <v>0.11</v>
      </c>
      <c r="X1143" t="n">
        <v>0.07000000000000001</v>
      </c>
      <c r="Y1143" t="n">
        <v>1</v>
      </c>
      <c r="Z1143" t="n">
        <v>10</v>
      </c>
    </row>
    <row r="1144">
      <c r="A1144" t="n">
        <v>129</v>
      </c>
      <c r="B1144" t="n">
        <v>105</v>
      </c>
      <c r="C1144" t="inlineStr">
        <is>
          <t xml:space="preserve">CONCLUIDO	</t>
        </is>
      </c>
      <c r="D1144" t="n">
        <v>9.391400000000001</v>
      </c>
      <c r="E1144" t="n">
        <v>10.65</v>
      </c>
      <c r="F1144" t="n">
        <v>7.92</v>
      </c>
      <c r="G1144" t="n">
        <v>118.82</v>
      </c>
      <c r="H1144" t="n">
        <v>2.28</v>
      </c>
      <c r="I1144" t="n">
        <v>4</v>
      </c>
      <c r="J1144" t="n">
        <v>258.93</v>
      </c>
      <c r="K1144" t="n">
        <v>55.27</v>
      </c>
      <c r="L1144" t="n">
        <v>33.25</v>
      </c>
      <c r="M1144" t="n">
        <v>2</v>
      </c>
      <c r="N1144" t="n">
        <v>65.41</v>
      </c>
      <c r="O1144" t="n">
        <v>32168.84</v>
      </c>
      <c r="P1144" t="n">
        <v>96.05</v>
      </c>
      <c r="Q1144" t="n">
        <v>198.05</v>
      </c>
      <c r="R1144" t="n">
        <v>29.43</v>
      </c>
      <c r="S1144" t="n">
        <v>21.27</v>
      </c>
      <c r="T1144" t="n">
        <v>1382.58</v>
      </c>
      <c r="U1144" t="n">
        <v>0.72</v>
      </c>
      <c r="V1144" t="n">
        <v>0.77</v>
      </c>
      <c r="W1144" t="n">
        <v>0.11</v>
      </c>
      <c r="X1144" t="n">
        <v>0.07000000000000001</v>
      </c>
      <c r="Y1144" t="n">
        <v>1</v>
      </c>
      <c r="Z1144" t="n">
        <v>10</v>
      </c>
    </row>
    <row r="1145">
      <c r="A1145" t="n">
        <v>130</v>
      </c>
      <c r="B1145" t="n">
        <v>105</v>
      </c>
      <c r="C1145" t="inlineStr">
        <is>
          <t xml:space="preserve">CONCLUIDO	</t>
        </is>
      </c>
      <c r="D1145" t="n">
        <v>9.3924</v>
      </c>
      <c r="E1145" t="n">
        <v>10.65</v>
      </c>
      <c r="F1145" t="n">
        <v>7.92</v>
      </c>
      <c r="G1145" t="n">
        <v>118.8</v>
      </c>
      <c r="H1145" t="n">
        <v>2.3</v>
      </c>
      <c r="I1145" t="n">
        <v>4</v>
      </c>
      <c r="J1145" t="n">
        <v>259.39</v>
      </c>
      <c r="K1145" t="n">
        <v>55.27</v>
      </c>
      <c r="L1145" t="n">
        <v>33.5</v>
      </c>
      <c r="M1145" t="n">
        <v>2</v>
      </c>
      <c r="N1145" t="n">
        <v>65.62</v>
      </c>
      <c r="O1145" t="n">
        <v>32225.73</v>
      </c>
      <c r="P1145" t="n">
        <v>95.87</v>
      </c>
      <c r="Q1145" t="n">
        <v>198.05</v>
      </c>
      <c r="R1145" t="n">
        <v>29.38</v>
      </c>
      <c r="S1145" t="n">
        <v>21.27</v>
      </c>
      <c r="T1145" t="n">
        <v>1355.65</v>
      </c>
      <c r="U1145" t="n">
        <v>0.72</v>
      </c>
      <c r="V1145" t="n">
        <v>0.77</v>
      </c>
      <c r="W1145" t="n">
        <v>0.12</v>
      </c>
      <c r="X1145" t="n">
        <v>0.07000000000000001</v>
      </c>
      <c r="Y1145" t="n">
        <v>1</v>
      </c>
      <c r="Z1145" t="n">
        <v>10</v>
      </c>
    </row>
    <row r="1146">
      <c r="A1146" t="n">
        <v>131</v>
      </c>
      <c r="B1146" t="n">
        <v>105</v>
      </c>
      <c r="C1146" t="inlineStr">
        <is>
          <t xml:space="preserve">CONCLUIDO	</t>
        </is>
      </c>
      <c r="D1146" t="n">
        <v>9.3919</v>
      </c>
      <c r="E1146" t="n">
        <v>10.65</v>
      </c>
      <c r="F1146" t="n">
        <v>7.92</v>
      </c>
      <c r="G1146" t="n">
        <v>118.81</v>
      </c>
      <c r="H1146" t="n">
        <v>2.31</v>
      </c>
      <c r="I1146" t="n">
        <v>4</v>
      </c>
      <c r="J1146" t="n">
        <v>259.85</v>
      </c>
      <c r="K1146" t="n">
        <v>55.27</v>
      </c>
      <c r="L1146" t="n">
        <v>33.75</v>
      </c>
      <c r="M1146" t="n">
        <v>2</v>
      </c>
      <c r="N1146" t="n">
        <v>65.83</v>
      </c>
      <c r="O1146" t="n">
        <v>32282.7</v>
      </c>
      <c r="P1146" t="n">
        <v>95.31999999999999</v>
      </c>
      <c r="Q1146" t="n">
        <v>198.06</v>
      </c>
      <c r="R1146" t="n">
        <v>29.38</v>
      </c>
      <c r="S1146" t="n">
        <v>21.27</v>
      </c>
      <c r="T1146" t="n">
        <v>1356.7</v>
      </c>
      <c r="U1146" t="n">
        <v>0.72</v>
      </c>
      <c r="V1146" t="n">
        <v>0.77</v>
      </c>
      <c r="W1146" t="n">
        <v>0.11</v>
      </c>
      <c r="X1146" t="n">
        <v>0.07000000000000001</v>
      </c>
      <c r="Y1146" t="n">
        <v>1</v>
      </c>
      <c r="Z1146" t="n">
        <v>10</v>
      </c>
    </row>
    <row r="1147">
      <c r="A1147" t="n">
        <v>132</v>
      </c>
      <c r="B1147" t="n">
        <v>105</v>
      </c>
      <c r="C1147" t="inlineStr">
        <is>
          <t xml:space="preserve">CONCLUIDO	</t>
        </is>
      </c>
      <c r="D1147" t="n">
        <v>9.4597</v>
      </c>
      <c r="E1147" t="n">
        <v>10.57</v>
      </c>
      <c r="F1147" t="n">
        <v>7.88</v>
      </c>
      <c r="G1147" t="n">
        <v>157.69</v>
      </c>
      <c r="H1147" t="n">
        <v>2.32</v>
      </c>
      <c r="I1147" t="n">
        <v>3</v>
      </c>
      <c r="J1147" t="n">
        <v>260.32</v>
      </c>
      <c r="K1147" t="n">
        <v>55.27</v>
      </c>
      <c r="L1147" t="n">
        <v>34</v>
      </c>
      <c r="M1147" t="n">
        <v>1</v>
      </c>
      <c r="N1147" t="n">
        <v>66.04000000000001</v>
      </c>
      <c r="O1147" t="n">
        <v>32339.75</v>
      </c>
      <c r="P1147" t="n">
        <v>94.59999999999999</v>
      </c>
      <c r="Q1147" t="n">
        <v>198.05</v>
      </c>
      <c r="R1147" t="n">
        <v>28.2</v>
      </c>
      <c r="S1147" t="n">
        <v>21.27</v>
      </c>
      <c r="T1147" t="n">
        <v>774.83</v>
      </c>
      <c r="U1147" t="n">
        <v>0.75</v>
      </c>
      <c r="V1147" t="n">
        <v>0.77</v>
      </c>
      <c r="W1147" t="n">
        <v>0.11</v>
      </c>
      <c r="X1147" t="n">
        <v>0.03</v>
      </c>
      <c r="Y1147" t="n">
        <v>1</v>
      </c>
      <c r="Z1147" t="n">
        <v>10</v>
      </c>
    </row>
    <row r="1148">
      <c r="A1148" t="n">
        <v>133</v>
      </c>
      <c r="B1148" t="n">
        <v>105</v>
      </c>
      <c r="C1148" t="inlineStr">
        <is>
          <t xml:space="preserve">CONCLUIDO	</t>
        </is>
      </c>
      <c r="D1148" t="n">
        <v>9.4605</v>
      </c>
      <c r="E1148" t="n">
        <v>10.57</v>
      </c>
      <c r="F1148" t="n">
        <v>7.88</v>
      </c>
      <c r="G1148" t="n">
        <v>157.68</v>
      </c>
      <c r="H1148" t="n">
        <v>2.34</v>
      </c>
      <c r="I1148" t="n">
        <v>3</v>
      </c>
      <c r="J1148" t="n">
        <v>260.78</v>
      </c>
      <c r="K1148" t="n">
        <v>55.27</v>
      </c>
      <c r="L1148" t="n">
        <v>34.25</v>
      </c>
      <c r="M1148" t="n">
        <v>1</v>
      </c>
      <c r="N1148" t="n">
        <v>66.26000000000001</v>
      </c>
      <c r="O1148" t="n">
        <v>32396.88</v>
      </c>
      <c r="P1148" t="n">
        <v>94.69</v>
      </c>
      <c r="Q1148" t="n">
        <v>198.05</v>
      </c>
      <c r="R1148" t="n">
        <v>28.21</v>
      </c>
      <c r="S1148" t="n">
        <v>21.27</v>
      </c>
      <c r="T1148" t="n">
        <v>778.36</v>
      </c>
      <c r="U1148" t="n">
        <v>0.75</v>
      </c>
      <c r="V1148" t="n">
        <v>0.77</v>
      </c>
      <c r="W1148" t="n">
        <v>0.11</v>
      </c>
      <c r="X1148" t="n">
        <v>0.03</v>
      </c>
      <c r="Y1148" t="n">
        <v>1</v>
      </c>
      <c r="Z1148" t="n">
        <v>10</v>
      </c>
    </row>
    <row r="1149">
      <c r="A1149" t="n">
        <v>134</v>
      </c>
      <c r="B1149" t="n">
        <v>105</v>
      </c>
      <c r="C1149" t="inlineStr">
        <is>
          <t xml:space="preserve">CONCLUIDO	</t>
        </is>
      </c>
      <c r="D1149" t="n">
        <v>9.457800000000001</v>
      </c>
      <c r="E1149" t="n">
        <v>10.57</v>
      </c>
      <c r="F1149" t="n">
        <v>7.89</v>
      </c>
      <c r="G1149" t="n">
        <v>157.74</v>
      </c>
      <c r="H1149" t="n">
        <v>2.35</v>
      </c>
      <c r="I1149" t="n">
        <v>3</v>
      </c>
      <c r="J1149" t="n">
        <v>261.24</v>
      </c>
      <c r="K1149" t="n">
        <v>55.27</v>
      </c>
      <c r="L1149" t="n">
        <v>34.5</v>
      </c>
      <c r="M1149" t="n">
        <v>1</v>
      </c>
      <c r="N1149" t="n">
        <v>66.47</v>
      </c>
      <c r="O1149" t="n">
        <v>32454.09</v>
      </c>
      <c r="P1149" t="n">
        <v>94.83</v>
      </c>
      <c r="Q1149" t="n">
        <v>198.05</v>
      </c>
      <c r="R1149" t="n">
        <v>28.32</v>
      </c>
      <c r="S1149" t="n">
        <v>21.27</v>
      </c>
      <c r="T1149" t="n">
        <v>834.02</v>
      </c>
      <c r="U1149" t="n">
        <v>0.75</v>
      </c>
      <c r="V1149" t="n">
        <v>0.77</v>
      </c>
      <c r="W1149" t="n">
        <v>0.11</v>
      </c>
      <c r="X1149" t="n">
        <v>0.03</v>
      </c>
      <c r="Y1149" t="n">
        <v>1</v>
      </c>
      <c r="Z1149" t="n">
        <v>10</v>
      </c>
    </row>
    <row r="1150">
      <c r="A1150" t="n">
        <v>135</v>
      </c>
      <c r="B1150" t="n">
        <v>105</v>
      </c>
      <c r="C1150" t="inlineStr">
        <is>
          <t xml:space="preserve">CONCLUIDO	</t>
        </is>
      </c>
      <c r="D1150" t="n">
        <v>9.4535</v>
      </c>
      <c r="E1150" t="n">
        <v>10.58</v>
      </c>
      <c r="F1150" t="n">
        <v>7.89</v>
      </c>
      <c r="G1150" t="n">
        <v>157.83</v>
      </c>
      <c r="H1150" t="n">
        <v>2.36</v>
      </c>
      <c r="I1150" t="n">
        <v>3</v>
      </c>
      <c r="J1150" t="n">
        <v>261.71</v>
      </c>
      <c r="K1150" t="n">
        <v>55.27</v>
      </c>
      <c r="L1150" t="n">
        <v>34.75</v>
      </c>
      <c r="M1150" t="n">
        <v>1</v>
      </c>
      <c r="N1150" t="n">
        <v>66.68000000000001</v>
      </c>
      <c r="O1150" t="n">
        <v>32511.38</v>
      </c>
      <c r="P1150" t="n">
        <v>95.09999999999999</v>
      </c>
      <c r="Q1150" t="n">
        <v>198.05</v>
      </c>
      <c r="R1150" t="n">
        <v>28.49</v>
      </c>
      <c r="S1150" t="n">
        <v>21.27</v>
      </c>
      <c r="T1150" t="n">
        <v>920.41</v>
      </c>
      <c r="U1150" t="n">
        <v>0.75</v>
      </c>
      <c r="V1150" t="n">
        <v>0.77</v>
      </c>
      <c r="W1150" t="n">
        <v>0.11</v>
      </c>
      <c r="X1150" t="n">
        <v>0.04</v>
      </c>
      <c r="Y1150" t="n">
        <v>1</v>
      </c>
      <c r="Z1150" t="n">
        <v>10</v>
      </c>
    </row>
    <row r="1151">
      <c r="A1151" t="n">
        <v>136</v>
      </c>
      <c r="B1151" t="n">
        <v>105</v>
      </c>
      <c r="C1151" t="inlineStr">
        <is>
          <t xml:space="preserve">CONCLUIDO	</t>
        </is>
      </c>
      <c r="D1151" t="n">
        <v>9.4488</v>
      </c>
      <c r="E1151" t="n">
        <v>10.58</v>
      </c>
      <c r="F1151" t="n">
        <v>7.9</v>
      </c>
      <c r="G1151" t="n">
        <v>157.94</v>
      </c>
      <c r="H1151" t="n">
        <v>2.38</v>
      </c>
      <c r="I1151" t="n">
        <v>3</v>
      </c>
      <c r="J1151" t="n">
        <v>262.17</v>
      </c>
      <c r="K1151" t="n">
        <v>55.27</v>
      </c>
      <c r="L1151" t="n">
        <v>35</v>
      </c>
      <c r="M1151" t="n">
        <v>0</v>
      </c>
      <c r="N1151" t="n">
        <v>66.90000000000001</v>
      </c>
      <c r="O1151" t="n">
        <v>32568.76</v>
      </c>
      <c r="P1151" t="n">
        <v>95.41</v>
      </c>
      <c r="Q1151" t="n">
        <v>198.05</v>
      </c>
      <c r="R1151" t="n">
        <v>28.62</v>
      </c>
      <c r="S1151" t="n">
        <v>21.27</v>
      </c>
      <c r="T1151" t="n">
        <v>985.4400000000001</v>
      </c>
      <c r="U1151" t="n">
        <v>0.74</v>
      </c>
      <c r="V1151" t="n">
        <v>0.77</v>
      </c>
      <c r="W1151" t="n">
        <v>0.11</v>
      </c>
      <c r="X1151" t="n">
        <v>0.04</v>
      </c>
      <c r="Y1151" t="n">
        <v>1</v>
      </c>
      <c r="Z1151" t="n">
        <v>10</v>
      </c>
    </row>
    <row r="1152">
      <c r="A1152" t="n">
        <v>0</v>
      </c>
      <c r="B1152" t="n">
        <v>60</v>
      </c>
      <c r="C1152" t="inlineStr">
        <is>
          <t xml:space="preserve">CONCLUIDO	</t>
        </is>
      </c>
      <c r="D1152" t="n">
        <v>7.5977</v>
      </c>
      <c r="E1152" t="n">
        <v>13.16</v>
      </c>
      <c r="F1152" t="n">
        <v>9.24</v>
      </c>
      <c r="G1152" t="n">
        <v>7.92</v>
      </c>
      <c r="H1152" t="n">
        <v>0.14</v>
      </c>
      <c r="I1152" t="n">
        <v>70</v>
      </c>
      <c r="J1152" t="n">
        <v>124.63</v>
      </c>
      <c r="K1152" t="n">
        <v>45</v>
      </c>
      <c r="L1152" t="n">
        <v>1</v>
      </c>
      <c r="M1152" t="n">
        <v>68</v>
      </c>
      <c r="N1152" t="n">
        <v>18.64</v>
      </c>
      <c r="O1152" t="n">
        <v>15605.44</v>
      </c>
      <c r="P1152" t="n">
        <v>95.54000000000001</v>
      </c>
      <c r="Q1152" t="n">
        <v>198.09</v>
      </c>
      <c r="R1152" t="n">
        <v>70.5</v>
      </c>
      <c r="S1152" t="n">
        <v>21.27</v>
      </c>
      <c r="T1152" t="n">
        <v>21590.01</v>
      </c>
      <c r="U1152" t="n">
        <v>0.3</v>
      </c>
      <c r="V1152" t="n">
        <v>0.66</v>
      </c>
      <c r="W1152" t="n">
        <v>0.22</v>
      </c>
      <c r="X1152" t="n">
        <v>1.39</v>
      </c>
      <c r="Y1152" t="n">
        <v>1</v>
      </c>
      <c r="Z1152" t="n">
        <v>10</v>
      </c>
    </row>
    <row r="1153">
      <c r="A1153" t="n">
        <v>1</v>
      </c>
      <c r="B1153" t="n">
        <v>60</v>
      </c>
      <c r="C1153" t="inlineStr">
        <is>
          <t xml:space="preserve">CONCLUIDO	</t>
        </is>
      </c>
      <c r="D1153" t="n">
        <v>8.0495</v>
      </c>
      <c r="E1153" t="n">
        <v>12.42</v>
      </c>
      <c r="F1153" t="n">
        <v>8.91</v>
      </c>
      <c r="G1153" t="n">
        <v>9.9</v>
      </c>
      <c r="H1153" t="n">
        <v>0.18</v>
      </c>
      <c r="I1153" t="n">
        <v>54</v>
      </c>
      <c r="J1153" t="n">
        <v>124.96</v>
      </c>
      <c r="K1153" t="n">
        <v>45</v>
      </c>
      <c r="L1153" t="n">
        <v>1.25</v>
      </c>
      <c r="M1153" t="n">
        <v>52</v>
      </c>
      <c r="N1153" t="n">
        <v>18.71</v>
      </c>
      <c r="O1153" t="n">
        <v>15645.96</v>
      </c>
      <c r="P1153" t="n">
        <v>91.81999999999999</v>
      </c>
      <c r="Q1153" t="n">
        <v>198.07</v>
      </c>
      <c r="R1153" t="n">
        <v>60.16</v>
      </c>
      <c r="S1153" t="n">
        <v>21.27</v>
      </c>
      <c r="T1153" t="n">
        <v>16497.57</v>
      </c>
      <c r="U1153" t="n">
        <v>0.35</v>
      </c>
      <c r="V1153" t="n">
        <v>0.68</v>
      </c>
      <c r="W1153" t="n">
        <v>0.19</v>
      </c>
      <c r="X1153" t="n">
        <v>1.06</v>
      </c>
      <c r="Y1153" t="n">
        <v>1</v>
      </c>
      <c r="Z1153" t="n">
        <v>10</v>
      </c>
    </row>
    <row r="1154">
      <c r="A1154" t="n">
        <v>2</v>
      </c>
      <c r="B1154" t="n">
        <v>60</v>
      </c>
      <c r="C1154" t="inlineStr">
        <is>
          <t xml:space="preserve">CONCLUIDO	</t>
        </is>
      </c>
      <c r="D1154" t="n">
        <v>8.3567</v>
      </c>
      <c r="E1154" t="n">
        <v>11.97</v>
      </c>
      <c r="F1154" t="n">
        <v>8.710000000000001</v>
      </c>
      <c r="G1154" t="n">
        <v>11.88</v>
      </c>
      <c r="H1154" t="n">
        <v>0.21</v>
      </c>
      <c r="I1154" t="n">
        <v>44</v>
      </c>
      <c r="J1154" t="n">
        <v>125.29</v>
      </c>
      <c r="K1154" t="n">
        <v>45</v>
      </c>
      <c r="L1154" t="n">
        <v>1.5</v>
      </c>
      <c r="M1154" t="n">
        <v>42</v>
      </c>
      <c r="N1154" t="n">
        <v>18.79</v>
      </c>
      <c r="O1154" t="n">
        <v>15686.51</v>
      </c>
      <c r="P1154" t="n">
        <v>89.45</v>
      </c>
      <c r="Q1154" t="n">
        <v>198.05</v>
      </c>
      <c r="R1154" t="n">
        <v>53.87</v>
      </c>
      <c r="S1154" t="n">
        <v>21.27</v>
      </c>
      <c r="T1154" t="n">
        <v>13403.36</v>
      </c>
      <c r="U1154" t="n">
        <v>0.39</v>
      </c>
      <c r="V1154" t="n">
        <v>0.7</v>
      </c>
      <c r="W1154" t="n">
        <v>0.18</v>
      </c>
      <c r="X1154" t="n">
        <v>0.86</v>
      </c>
      <c r="Y1154" t="n">
        <v>1</v>
      </c>
      <c r="Z1154" t="n">
        <v>10</v>
      </c>
    </row>
    <row r="1155">
      <c r="A1155" t="n">
        <v>3</v>
      </c>
      <c r="B1155" t="n">
        <v>60</v>
      </c>
      <c r="C1155" t="inlineStr">
        <is>
          <t xml:space="preserve">CONCLUIDO	</t>
        </is>
      </c>
      <c r="D1155" t="n">
        <v>8.656599999999999</v>
      </c>
      <c r="E1155" t="n">
        <v>11.55</v>
      </c>
      <c r="F1155" t="n">
        <v>8.470000000000001</v>
      </c>
      <c r="G1155" t="n">
        <v>13.74</v>
      </c>
      <c r="H1155" t="n">
        <v>0.25</v>
      </c>
      <c r="I1155" t="n">
        <v>37</v>
      </c>
      <c r="J1155" t="n">
        <v>125.62</v>
      </c>
      <c r="K1155" t="n">
        <v>45</v>
      </c>
      <c r="L1155" t="n">
        <v>1.75</v>
      </c>
      <c r="M1155" t="n">
        <v>35</v>
      </c>
      <c r="N1155" t="n">
        <v>18.87</v>
      </c>
      <c r="O1155" t="n">
        <v>15727.09</v>
      </c>
      <c r="P1155" t="n">
        <v>86.73999999999999</v>
      </c>
      <c r="Q1155" t="n">
        <v>198.11</v>
      </c>
      <c r="R1155" t="n">
        <v>46.19</v>
      </c>
      <c r="S1155" t="n">
        <v>21.27</v>
      </c>
      <c r="T1155" t="n">
        <v>9597.139999999999</v>
      </c>
      <c r="U1155" t="n">
        <v>0.46</v>
      </c>
      <c r="V1155" t="n">
        <v>0.72</v>
      </c>
      <c r="W1155" t="n">
        <v>0.17</v>
      </c>
      <c r="X1155" t="n">
        <v>0.62</v>
      </c>
      <c r="Y1155" t="n">
        <v>1</v>
      </c>
      <c r="Z1155" t="n">
        <v>10</v>
      </c>
    </row>
    <row r="1156">
      <c r="A1156" t="n">
        <v>4</v>
      </c>
      <c r="B1156" t="n">
        <v>60</v>
      </c>
      <c r="C1156" t="inlineStr">
        <is>
          <t xml:space="preserve">CONCLUIDO	</t>
        </is>
      </c>
      <c r="D1156" t="n">
        <v>8.6877</v>
      </c>
      <c r="E1156" t="n">
        <v>11.51</v>
      </c>
      <c r="F1156" t="n">
        <v>8.539999999999999</v>
      </c>
      <c r="G1156" t="n">
        <v>15.52</v>
      </c>
      <c r="H1156" t="n">
        <v>0.28</v>
      </c>
      <c r="I1156" t="n">
        <v>33</v>
      </c>
      <c r="J1156" t="n">
        <v>125.95</v>
      </c>
      <c r="K1156" t="n">
        <v>45</v>
      </c>
      <c r="L1156" t="n">
        <v>2</v>
      </c>
      <c r="M1156" t="n">
        <v>31</v>
      </c>
      <c r="N1156" t="n">
        <v>18.95</v>
      </c>
      <c r="O1156" t="n">
        <v>15767.7</v>
      </c>
      <c r="P1156" t="n">
        <v>87.06999999999999</v>
      </c>
      <c r="Q1156" t="n">
        <v>198.09</v>
      </c>
      <c r="R1156" t="n">
        <v>48.82</v>
      </c>
      <c r="S1156" t="n">
        <v>21.27</v>
      </c>
      <c r="T1156" t="n">
        <v>10931.24</v>
      </c>
      <c r="U1156" t="n">
        <v>0.44</v>
      </c>
      <c r="V1156" t="n">
        <v>0.71</v>
      </c>
      <c r="W1156" t="n">
        <v>0.16</v>
      </c>
      <c r="X1156" t="n">
        <v>0.68</v>
      </c>
      <c r="Y1156" t="n">
        <v>1</v>
      </c>
      <c r="Z1156" t="n">
        <v>10</v>
      </c>
    </row>
    <row r="1157">
      <c r="A1157" t="n">
        <v>5</v>
      </c>
      <c r="B1157" t="n">
        <v>60</v>
      </c>
      <c r="C1157" t="inlineStr">
        <is>
          <t xml:space="preserve">CONCLUIDO	</t>
        </is>
      </c>
      <c r="D1157" t="n">
        <v>8.847200000000001</v>
      </c>
      <c r="E1157" t="n">
        <v>11.3</v>
      </c>
      <c r="F1157" t="n">
        <v>8.43</v>
      </c>
      <c r="G1157" t="n">
        <v>17.44</v>
      </c>
      <c r="H1157" t="n">
        <v>0.31</v>
      </c>
      <c r="I1157" t="n">
        <v>29</v>
      </c>
      <c r="J1157" t="n">
        <v>126.28</v>
      </c>
      <c r="K1157" t="n">
        <v>45</v>
      </c>
      <c r="L1157" t="n">
        <v>2.25</v>
      </c>
      <c r="M1157" t="n">
        <v>27</v>
      </c>
      <c r="N1157" t="n">
        <v>19.03</v>
      </c>
      <c r="O1157" t="n">
        <v>15808.34</v>
      </c>
      <c r="P1157" t="n">
        <v>85.77</v>
      </c>
      <c r="Q1157" t="n">
        <v>198.07</v>
      </c>
      <c r="R1157" t="n">
        <v>45.32</v>
      </c>
      <c r="S1157" t="n">
        <v>21.27</v>
      </c>
      <c r="T1157" t="n">
        <v>9204.030000000001</v>
      </c>
      <c r="U1157" t="n">
        <v>0.47</v>
      </c>
      <c r="V1157" t="n">
        <v>0.72</v>
      </c>
      <c r="W1157" t="n">
        <v>0.15</v>
      </c>
      <c r="X1157" t="n">
        <v>0.58</v>
      </c>
      <c r="Y1157" t="n">
        <v>1</v>
      </c>
      <c r="Z1157" t="n">
        <v>10</v>
      </c>
    </row>
    <row r="1158">
      <c r="A1158" t="n">
        <v>6</v>
      </c>
      <c r="B1158" t="n">
        <v>60</v>
      </c>
      <c r="C1158" t="inlineStr">
        <is>
          <t xml:space="preserve">CONCLUIDO	</t>
        </is>
      </c>
      <c r="D1158" t="n">
        <v>8.958600000000001</v>
      </c>
      <c r="E1158" t="n">
        <v>11.16</v>
      </c>
      <c r="F1158" t="n">
        <v>8.369999999999999</v>
      </c>
      <c r="G1158" t="n">
        <v>19.31</v>
      </c>
      <c r="H1158" t="n">
        <v>0.35</v>
      </c>
      <c r="I1158" t="n">
        <v>26</v>
      </c>
      <c r="J1158" t="n">
        <v>126.61</v>
      </c>
      <c r="K1158" t="n">
        <v>45</v>
      </c>
      <c r="L1158" t="n">
        <v>2.5</v>
      </c>
      <c r="M1158" t="n">
        <v>24</v>
      </c>
      <c r="N1158" t="n">
        <v>19.11</v>
      </c>
      <c r="O1158" t="n">
        <v>15849</v>
      </c>
      <c r="P1158" t="n">
        <v>84.81</v>
      </c>
      <c r="Q1158" t="n">
        <v>198.06</v>
      </c>
      <c r="R1158" t="n">
        <v>43.33</v>
      </c>
      <c r="S1158" t="n">
        <v>21.27</v>
      </c>
      <c r="T1158" t="n">
        <v>8223.24</v>
      </c>
      <c r="U1158" t="n">
        <v>0.49</v>
      </c>
      <c r="V1158" t="n">
        <v>0.73</v>
      </c>
      <c r="W1158" t="n">
        <v>0.15</v>
      </c>
      <c r="X1158" t="n">
        <v>0.51</v>
      </c>
      <c r="Y1158" t="n">
        <v>1</v>
      </c>
      <c r="Z1158" t="n">
        <v>10</v>
      </c>
    </row>
    <row r="1159">
      <c r="A1159" t="n">
        <v>7</v>
      </c>
      <c r="B1159" t="n">
        <v>60</v>
      </c>
      <c r="C1159" t="inlineStr">
        <is>
          <t xml:space="preserve">CONCLUIDO	</t>
        </is>
      </c>
      <c r="D1159" t="n">
        <v>9.077400000000001</v>
      </c>
      <c r="E1159" t="n">
        <v>11.02</v>
      </c>
      <c r="F1159" t="n">
        <v>8.300000000000001</v>
      </c>
      <c r="G1159" t="n">
        <v>21.64</v>
      </c>
      <c r="H1159" t="n">
        <v>0.38</v>
      </c>
      <c r="I1159" t="n">
        <v>23</v>
      </c>
      <c r="J1159" t="n">
        <v>126.94</v>
      </c>
      <c r="K1159" t="n">
        <v>45</v>
      </c>
      <c r="L1159" t="n">
        <v>2.75</v>
      </c>
      <c r="M1159" t="n">
        <v>21</v>
      </c>
      <c r="N1159" t="n">
        <v>19.19</v>
      </c>
      <c r="O1159" t="n">
        <v>15889.69</v>
      </c>
      <c r="P1159" t="n">
        <v>83.78</v>
      </c>
      <c r="Q1159" t="n">
        <v>198.06</v>
      </c>
      <c r="R1159" t="n">
        <v>41.01</v>
      </c>
      <c r="S1159" t="n">
        <v>21.27</v>
      </c>
      <c r="T1159" t="n">
        <v>7076.31</v>
      </c>
      <c r="U1159" t="n">
        <v>0.52</v>
      </c>
      <c r="V1159" t="n">
        <v>0.73</v>
      </c>
      <c r="W1159" t="n">
        <v>0.15</v>
      </c>
      <c r="X1159" t="n">
        <v>0.44</v>
      </c>
      <c r="Y1159" t="n">
        <v>1</v>
      </c>
      <c r="Z1159" t="n">
        <v>10</v>
      </c>
    </row>
    <row r="1160">
      <c r="A1160" t="n">
        <v>8</v>
      </c>
      <c r="B1160" t="n">
        <v>60</v>
      </c>
      <c r="C1160" t="inlineStr">
        <is>
          <t xml:space="preserve">CONCLUIDO	</t>
        </is>
      </c>
      <c r="D1160" t="n">
        <v>9.154500000000001</v>
      </c>
      <c r="E1160" t="n">
        <v>10.92</v>
      </c>
      <c r="F1160" t="n">
        <v>8.25</v>
      </c>
      <c r="G1160" t="n">
        <v>23.58</v>
      </c>
      <c r="H1160" t="n">
        <v>0.42</v>
      </c>
      <c r="I1160" t="n">
        <v>21</v>
      </c>
      <c r="J1160" t="n">
        <v>127.27</v>
      </c>
      <c r="K1160" t="n">
        <v>45</v>
      </c>
      <c r="L1160" t="n">
        <v>3</v>
      </c>
      <c r="M1160" t="n">
        <v>19</v>
      </c>
      <c r="N1160" t="n">
        <v>19.27</v>
      </c>
      <c r="O1160" t="n">
        <v>15930.42</v>
      </c>
      <c r="P1160" t="n">
        <v>83.11</v>
      </c>
      <c r="Q1160" t="n">
        <v>198.05</v>
      </c>
      <c r="R1160" t="n">
        <v>39.73</v>
      </c>
      <c r="S1160" t="n">
        <v>21.27</v>
      </c>
      <c r="T1160" t="n">
        <v>6446.37</v>
      </c>
      <c r="U1160" t="n">
        <v>0.54</v>
      </c>
      <c r="V1160" t="n">
        <v>0.74</v>
      </c>
      <c r="W1160" t="n">
        <v>0.14</v>
      </c>
      <c r="X1160" t="n">
        <v>0.4</v>
      </c>
      <c r="Y1160" t="n">
        <v>1</v>
      </c>
      <c r="Z1160" t="n">
        <v>10</v>
      </c>
    </row>
    <row r="1161">
      <c r="A1161" t="n">
        <v>9</v>
      </c>
      <c r="B1161" t="n">
        <v>60</v>
      </c>
      <c r="C1161" t="inlineStr">
        <is>
          <t xml:space="preserve">CONCLUIDO	</t>
        </is>
      </c>
      <c r="D1161" t="n">
        <v>9.193300000000001</v>
      </c>
      <c r="E1161" t="n">
        <v>10.88</v>
      </c>
      <c r="F1161" t="n">
        <v>8.23</v>
      </c>
      <c r="G1161" t="n">
        <v>24.7</v>
      </c>
      <c r="H1161" t="n">
        <v>0.45</v>
      </c>
      <c r="I1161" t="n">
        <v>20</v>
      </c>
      <c r="J1161" t="n">
        <v>127.6</v>
      </c>
      <c r="K1161" t="n">
        <v>45</v>
      </c>
      <c r="L1161" t="n">
        <v>3.25</v>
      </c>
      <c r="M1161" t="n">
        <v>18</v>
      </c>
      <c r="N1161" t="n">
        <v>19.35</v>
      </c>
      <c r="O1161" t="n">
        <v>15971.17</v>
      </c>
      <c r="P1161" t="n">
        <v>82.56</v>
      </c>
      <c r="Q1161" t="n">
        <v>198.06</v>
      </c>
      <c r="R1161" t="n">
        <v>39.04</v>
      </c>
      <c r="S1161" t="n">
        <v>21.27</v>
      </c>
      <c r="T1161" t="n">
        <v>6105.57</v>
      </c>
      <c r="U1161" t="n">
        <v>0.54</v>
      </c>
      <c r="V1161" t="n">
        <v>0.74</v>
      </c>
      <c r="W1161" t="n">
        <v>0.14</v>
      </c>
      <c r="X1161" t="n">
        <v>0.38</v>
      </c>
      <c r="Y1161" t="n">
        <v>1</v>
      </c>
      <c r="Z1161" t="n">
        <v>10</v>
      </c>
    </row>
    <row r="1162">
      <c r="A1162" t="n">
        <v>10</v>
      </c>
      <c r="B1162" t="n">
        <v>60</v>
      </c>
      <c r="C1162" t="inlineStr">
        <is>
          <t xml:space="preserve">CONCLUIDO	</t>
        </is>
      </c>
      <c r="D1162" t="n">
        <v>9.2951</v>
      </c>
      <c r="E1162" t="n">
        <v>10.76</v>
      </c>
      <c r="F1162" t="n">
        <v>8.17</v>
      </c>
      <c r="G1162" t="n">
        <v>27.22</v>
      </c>
      <c r="H1162" t="n">
        <v>0.48</v>
      </c>
      <c r="I1162" t="n">
        <v>18</v>
      </c>
      <c r="J1162" t="n">
        <v>127.93</v>
      </c>
      <c r="K1162" t="n">
        <v>45</v>
      </c>
      <c r="L1162" t="n">
        <v>3.5</v>
      </c>
      <c r="M1162" t="n">
        <v>16</v>
      </c>
      <c r="N1162" t="n">
        <v>19.43</v>
      </c>
      <c r="O1162" t="n">
        <v>16011.95</v>
      </c>
      <c r="P1162" t="n">
        <v>81.68000000000001</v>
      </c>
      <c r="Q1162" t="n">
        <v>198.08</v>
      </c>
      <c r="R1162" t="n">
        <v>37.24</v>
      </c>
      <c r="S1162" t="n">
        <v>21.27</v>
      </c>
      <c r="T1162" t="n">
        <v>5217.82</v>
      </c>
      <c r="U1162" t="n">
        <v>0.57</v>
      </c>
      <c r="V1162" t="n">
        <v>0.74</v>
      </c>
      <c r="W1162" t="n">
        <v>0.13</v>
      </c>
      <c r="X1162" t="n">
        <v>0.31</v>
      </c>
      <c r="Y1162" t="n">
        <v>1</v>
      </c>
      <c r="Z1162" t="n">
        <v>10</v>
      </c>
    </row>
    <row r="1163">
      <c r="A1163" t="n">
        <v>11</v>
      </c>
      <c r="B1163" t="n">
        <v>60</v>
      </c>
      <c r="C1163" t="inlineStr">
        <is>
          <t xml:space="preserve">CONCLUIDO	</t>
        </is>
      </c>
      <c r="D1163" t="n">
        <v>9.3018</v>
      </c>
      <c r="E1163" t="n">
        <v>10.75</v>
      </c>
      <c r="F1163" t="n">
        <v>8.18</v>
      </c>
      <c r="G1163" t="n">
        <v>28.88</v>
      </c>
      <c r="H1163" t="n">
        <v>0.52</v>
      </c>
      <c r="I1163" t="n">
        <v>17</v>
      </c>
      <c r="J1163" t="n">
        <v>128.26</v>
      </c>
      <c r="K1163" t="n">
        <v>45</v>
      </c>
      <c r="L1163" t="n">
        <v>3.75</v>
      </c>
      <c r="M1163" t="n">
        <v>15</v>
      </c>
      <c r="N1163" t="n">
        <v>19.51</v>
      </c>
      <c r="O1163" t="n">
        <v>16052.76</v>
      </c>
      <c r="P1163" t="n">
        <v>81.55</v>
      </c>
      <c r="Q1163" t="n">
        <v>198.11</v>
      </c>
      <c r="R1163" t="n">
        <v>37.62</v>
      </c>
      <c r="S1163" t="n">
        <v>21.27</v>
      </c>
      <c r="T1163" t="n">
        <v>5410.73</v>
      </c>
      <c r="U1163" t="n">
        <v>0.57</v>
      </c>
      <c r="V1163" t="n">
        <v>0.74</v>
      </c>
      <c r="W1163" t="n">
        <v>0.13</v>
      </c>
      <c r="X1163" t="n">
        <v>0.33</v>
      </c>
      <c r="Y1163" t="n">
        <v>1</v>
      </c>
      <c r="Z1163" t="n">
        <v>10</v>
      </c>
    </row>
    <row r="1164">
      <c r="A1164" t="n">
        <v>12</v>
      </c>
      <c r="B1164" t="n">
        <v>60</v>
      </c>
      <c r="C1164" t="inlineStr">
        <is>
          <t xml:space="preserve">CONCLUIDO	</t>
        </is>
      </c>
      <c r="D1164" t="n">
        <v>9.3414</v>
      </c>
      <c r="E1164" t="n">
        <v>10.7</v>
      </c>
      <c r="F1164" t="n">
        <v>8.16</v>
      </c>
      <c r="G1164" t="n">
        <v>30.61</v>
      </c>
      <c r="H1164" t="n">
        <v>0.55</v>
      </c>
      <c r="I1164" t="n">
        <v>16</v>
      </c>
      <c r="J1164" t="n">
        <v>128.59</v>
      </c>
      <c r="K1164" t="n">
        <v>45</v>
      </c>
      <c r="L1164" t="n">
        <v>4</v>
      </c>
      <c r="M1164" t="n">
        <v>14</v>
      </c>
      <c r="N1164" t="n">
        <v>19.59</v>
      </c>
      <c r="O1164" t="n">
        <v>16093.6</v>
      </c>
      <c r="P1164" t="n">
        <v>81.04000000000001</v>
      </c>
      <c r="Q1164" t="n">
        <v>198.05</v>
      </c>
      <c r="R1164" t="n">
        <v>36.96</v>
      </c>
      <c r="S1164" t="n">
        <v>21.27</v>
      </c>
      <c r="T1164" t="n">
        <v>5087.01</v>
      </c>
      <c r="U1164" t="n">
        <v>0.58</v>
      </c>
      <c r="V1164" t="n">
        <v>0.74</v>
      </c>
      <c r="W1164" t="n">
        <v>0.13</v>
      </c>
      <c r="X1164" t="n">
        <v>0.31</v>
      </c>
      <c r="Y1164" t="n">
        <v>1</v>
      </c>
      <c r="Z1164" t="n">
        <v>10</v>
      </c>
    </row>
    <row r="1165">
      <c r="A1165" t="n">
        <v>13</v>
      </c>
      <c r="B1165" t="n">
        <v>60</v>
      </c>
      <c r="C1165" t="inlineStr">
        <is>
          <t xml:space="preserve">CONCLUIDO	</t>
        </is>
      </c>
      <c r="D1165" t="n">
        <v>9.380100000000001</v>
      </c>
      <c r="E1165" t="n">
        <v>10.66</v>
      </c>
      <c r="F1165" t="n">
        <v>8.15</v>
      </c>
      <c r="G1165" t="n">
        <v>32.58</v>
      </c>
      <c r="H1165" t="n">
        <v>0.58</v>
      </c>
      <c r="I1165" t="n">
        <v>15</v>
      </c>
      <c r="J1165" t="n">
        <v>128.92</v>
      </c>
      <c r="K1165" t="n">
        <v>45</v>
      </c>
      <c r="L1165" t="n">
        <v>4.25</v>
      </c>
      <c r="M1165" t="n">
        <v>13</v>
      </c>
      <c r="N1165" t="n">
        <v>19.68</v>
      </c>
      <c r="O1165" t="n">
        <v>16134.46</v>
      </c>
      <c r="P1165" t="n">
        <v>80.65000000000001</v>
      </c>
      <c r="Q1165" t="n">
        <v>198.05</v>
      </c>
      <c r="R1165" t="n">
        <v>36.42</v>
      </c>
      <c r="S1165" t="n">
        <v>21.27</v>
      </c>
      <c r="T1165" t="n">
        <v>4823.57</v>
      </c>
      <c r="U1165" t="n">
        <v>0.58</v>
      </c>
      <c r="V1165" t="n">
        <v>0.75</v>
      </c>
      <c r="W1165" t="n">
        <v>0.13</v>
      </c>
      <c r="X1165" t="n">
        <v>0.29</v>
      </c>
      <c r="Y1165" t="n">
        <v>1</v>
      </c>
      <c r="Z1165" t="n">
        <v>10</v>
      </c>
    </row>
    <row r="1166">
      <c r="A1166" t="n">
        <v>14</v>
      </c>
      <c r="B1166" t="n">
        <v>60</v>
      </c>
      <c r="C1166" t="inlineStr">
        <is>
          <t xml:space="preserve">CONCLUIDO	</t>
        </is>
      </c>
      <c r="D1166" t="n">
        <v>9.431699999999999</v>
      </c>
      <c r="E1166" t="n">
        <v>10.6</v>
      </c>
      <c r="F1166" t="n">
        <v>8.109999999999999</v>
      </c>
      <c r="G1166" t="n">
        <v>34.77</v>
      </c>
      <c r="H1166" t="n">
        <v>0.62</v>
      </c>
      <c r="I1166" t="n">
        <v>14</v>
      </c>
      <c r="J1166" t="n">
        <v>129.25</v>
      </c>
      <c r="K1166" t="n">
        <v>45</v>
      </c>
      <c r="L1166" t="n">
        <v>4.5</v>
      </c>
      <c r="M1166" t="n">
        <v>12</v>
      </c>
      <c r="N1166" t="n">
        <v>19.76</v>
      </c>
      <c r="O1166" t="n">
        <v>16175.36</v>
      </c>
      <c r="P1166" t="n">
        <v>80.14</v>
      </c>
      <c r="Q1166" t="n">
        <v>198.07</v>
      </c>
      <c r="R1166" t="n">
        <v>35.34</v>
      </c>
      <c r="S1166" t="n">
        <v>21.27</v>
      </c>
      <c r="T1166" t="n">
        <v>4287.77</v>
      </c>
      <c r="U1166" t="n">
        <v>0.6</v>
      </c>
      <c r="V1166" t="n">
        <v>0.75</v>
      </c>
      <c r="W1166" t="n">
        <v>0.13</v>
      </c>
      <c r="X1166" t="n">
        <v>0.26</v>
      </c>
      <c r="Y1166" t="n">
        <v>1</v>
      </c>
      <c r="Z1166" t="n">
        <v>10</v>
      </c>
    </row>
    <row r="1167">
      <c r="A1167" t="n">
        <v>15</v>
      </c>
      <c r="B1167" t="n">
        <v>60</v>
      </c>
      <c r="C1167" t="inlineStr">
        <is>
          <t xml:space="preserve">CONCLUIDO	</t>
        </is>
      </c>
      <c r="D1167" t="n">
        <v>9.479200000000001</v>
      </c>
      <c r="E1167" t="n">
        <v>10.55</v>
      </c>
      <c r="F1167" t="n">
        <v>8.09</v>
      </c>
      <c r="G1167" t="n">
        <v>37.32</v>
      </c>
      <c r="H1167" t="n">
        <v>0.65</v>
      </c>
      <c r="I1167" t="n">
        <v>13</v>
      </c>
      <c r="J1167" t="n">
        <v>129.59</v>
      </c>
      <c r="K1167" t="n">
        <v>45</v>
      </c>
      <c r="L1167" t="n">
        <v>4.75</v>
      </c>
      <c r="M1167" t="n">
        <v>11</v>
      </c>
      <c r="N1167" t="n">
        <v>19.84</v>
      </c>
      <c r="O1167" t="n">
        <v>16216.29</v>
      </c>
      <c r="P1167" t="n">
        <v>79.40000000000001</v>
      </c>
      <c r="Q1167" t="n">
        <v>198.06</v>
      </c>
      <c r="R1167" t="n">
        <v>34.31</v>
      </c>
      <c r="S1167" t="n">
        <v>21.27</v>
      </c>
      <c r="T1167" t="n">
        <v>3780.32</v>
      </c>
      <c r="U1167" t="n">
        <v>0.62</v>
      </c>
      <c r="V1167" t="n">
        <v>0.75</v>
      </c>
      <c r="W1167" t="n">
        <v>0.13</v>
      </c>
      <c r="X1167" t="n">
        <v>0.23</v>
      </c>
      <c r="Y1167" t="n">
        <v>1</v>
      </c>
      <c r="Z1167" t="n">
        <v>10</v>
      </c>
    </row>
    <row r="1168">
      <c r="A1168" t="n">
        <v>16</v>
      </c>
      <c r="B1168" t="n">
        <v>60</v>
      </c>
      <c r="C1168" t="inlineStr">
        <is>
          <t xml:space="preserve">CONCLUIDO	</t>
        </is>
      </c>
      <c r="D1168" t="n">
        <v>9.5145</v>
      </c>
      <c r="E1168" t="n">
        <v>10.51</v>
      </c>
      <c r="F1168" t="n">
        <v>8.050000000000001</v>
      </c>
      <c r="G1168" t="n">
        <v>37.13</v>
      </c>
      <c r="H1168" t="n">
        <v>0.68</v>
      </c>
      <c r="I1168" t="n">
        <v>13</v>
      </c>
      <c r="J1168" t="n">
        <v>129.92</v>
      </c>
      <c r="K1168" t="n">
        <v>45</v>
      </c>
      <c r="L1168" t="n">
        <v>5</v>
      </c>
      <c r="M1168" t="n">
        <v>11</v>
      </c>
      <c r="N1168" t="n">
        <v>19.92</v>
      </c>
      <c r="O1168" t="n">
        <v>16257.24</v>
      </c>
      <c r="P1168" t="n">
        <v>78.67</v>
      </c>
      <c r="Q1168" t="n">
        <v>198.06</v>
      </c>
      <c r="R1168" t="n">
        <v>33.15</v>
      </c>
      <c r="S1168" t="n">
        <v>21.27</v>
      </c>
      <c r="T1168" t="n">
        <v>3198.22</v>
      </c>
      <c r="U1168" t="n">
        <v>0.64</v>
      </c>
      <c r="V1168" t="n">
        <v>0.75</v>
      </c>
      <c r="W1168" t="n">
        <v>0.13</v>
      </c>
      <c r="X1168" t="n">
        <v>0.19</v>
      </c>
      <c r="Y1168" t="n">
        <v>1</v>
      </c>
      <c r="Z1168" t="n">
        <v>10</v>
      </c>
    </row>
    <row r="1169">
      <c r="A1169" t="n">
        <v>17</v>
      </c>
      <c r="B1169" t="n">
        <v>60</v>
      </c>
      <c r="C1169" t="inlineStr">
        <is>
          <t xml:space="preserve">CONCLUIDO	</t>
        </is>
      </c>
      <c r="D1169" t="n">
        <v>9.5105</v>
      </c>
      <c r="E1169" t="n">
        <v>10.51</v>
      </c>
      <c r="F1169" t="n">
        <v>8.08</v>
      </c>
      <c r="G1169" t="n">
        <v>40.38</v>
      </c>
      <c r="H1169" t="n">
        <v>0.71</v>
      </c>
      <c r="I1169" t="n">
        <v>12</v>
      </c>
      <c r="J1169" t="n">
        <v>130.25</v>
      </c>
      <c r="K1169" t="n">
        <v>45</v>
      </c>
      <c r="L1169" t="n">
        <v>5.25</v>
      </c>
      <c r="M1169" t="n">
        <v>10</v>
      </c>
      <c r="N1169" t="n">
        <v>20</v>
      </c>
      <c r="O1169" t="n">
        <v>16298.23</v>
      </c>
      <c r="P1169" t="n">
        <v>78.73999999999999</v>
      </c>
      <c r="Q1169" t="n">
        <v>198.05</v>
      </c>
      <c r="R1169" t="n">
        <v>34.36</v>
      </c>
      <c r="S1169" t="n">
        <v>21.27</v>
      </c>
      <c r="T1169" t="n">
        <v>3806.8</v>
      </c>
      <c r="U1169" t="n">
        <v>0.62</v>
      </c>
      <c r="V1169" t="n">
        <v>0.75</v>
      </c>
      <c r="W1169" t="n">
        <v>0.12</v>
      </c>
      <c r="X1169" t="n">
        <v>0.22</v>
      </c>
      <c r="Y1169" t="n">
        <v>1</v>
      </c>
      <c r="Z1169" t="n">
        <v>10</v>
      </c>
    </row>
    <row r="1170">
      <c r="A1170" t="n">
        <v>18</v>
      </c>
      <c r="B1170" t="n">
        <v>60</v>
      </c>
      <c r="C1170" t="inlineStr">
        <is>
          <t xml:space="preserve">CONCLUIDO	</t>
        </is>
      </c>
      <c r="D1170" t="n">
        <v>9.504200000000001</v>
      </c>
      <c r="E1170" t="n">
        <v>10.52</v>
      </c>
      <c r="F1170" t="n">
        <v>8.08</v>
      </c>
      <c r="G1170" t="n">
        <v>40.41</v>
      </c>
      <c r="H1170" t="n">
        <v>0.74</v>
      </c>
      <c r="I1170" t="n">
        <v>12</v>
      </c>
      <c r="J1170" t="n">
        <v>130.58</v>
      </c>
      <c r="K1170" t="n">
        <v>45</v>
      </c>
      <c r="L1170" t="n">
        <v>5.5</v>
      </c>
      <c r="M1170" t="n">
        <v>10</v>
      </c>
      <c r="N1170" t="n">
        <v>20.09</v>
      </c>
      <c r="O1170" t="n">
        <v>16339.24</v>
      </c>
      <c r="P1170" t="n">
        <v>78.65000000000001</v>
      </c>
      <c r="Q1170" t="n">
        <v>198.05</v>
      </c>
      <c r="R1170" t="n">
        <v>34.41</v>
      </c>
      <c r="S1170" t="n">
        <v>21.27</v>
      </c>
      <c r="T1170" t="n">
        <v>3832.1</v>
      </c>
      <c r="U1170" t="n">
        <v>0.62</v>
      </c>
      <c r="V1170" t="n">
        <v>0.75</v>
      </c>
      <c r="W1170" t="n">
        <v>0.13</v>
      </c>
      <c r="X1170" t="n">
        <v>0.23</v>
      </c>
      <c r="Y1170" t="n">
        <v>1</v>
      </c>
      <c r="Z1170" t="n">
        <v>10</v>
      </c>
    </row>
    <row r="1171">
      <c r="A1171" t="n">
        <v>19</v>
      </c>
      <c r="B1171" t="n">
        <v>60</v>
      </c>
      <c r="C1171" t="inlineStr">
        <is>
          <t xml:space="preserve">CONCLUIDO	</t>
        </is>
      </c>
      <c r="D1171" t="n">
        <v>9.5465</v>
      </c>
      <c r="E1171" t="n">
        <v>10.48</v>
      </c>
      <c r="F1171" t="n">
        <v>8.06</v>
      </c>
      <c r="G1171" t="n">
        <v>43.97</v>
      </c>
      <c r="H1171" t="n">
        <v>0.78</v>
      </c>
      <c r="I1171" t="n">
        <v>11</v>
      </c>
      <c r="J1171" t="n">
        <v>130.92</v>
      </c>
      <c r="K1171" t="n">
        <v>45</v>
      </c>
      <c r="L1171" t="n">
        <v>5.75</v>
      </c>
      <c r="M1171" t="n">
        <v>9</v>
      </c>
      <c r="N1171" t="n">
        <v>20.17</v>
      </c>
      <c r="O1171" t="n">
        <v>16380.29</v>
      </c>
      <c r="P1171" t="n">
        <v>77.98</v>
      </c>
      <c r="Q1171" t="n">
        <v>198.05</v>
      </c>
      <c r="R1171" t="n">
        <v>33.77</v>
      </c>
      <c r="S1171" t="n">
        <v>21.27</v>
      </c>
      <c r="T1171" t="n">
        <v>3515.82</v>
      </c>
      <c r="U1171" t="n">
        <v>0.63</v>
      </c>
      <c r="V1171" t="n">
        <v>0.75</v>
      </c>
      <c r="W1171" t="n">
        <v>0.13</v>
      </c>
      <c r="X1171" t="n">
        <v>0.21</v>
      </c>
      <c r="Y1171" t="n">
        <v>1</v>
      </c>
      <c r="Z1171" t="n">
        <v>10</v>
      </c>
    </row>
    <row r="1172">
      <c r="A1172" t="n">
        <v>20</v>
      </c>
      <c r="B1172" t="n">
        <v>60</v>
      </c>
      <c r="C1172" t="inlineStr">
        <is>
          <t xml:space="preserve">CONCLUIDO	</t>
        </is>
      </c>
      <c r="D1172" t="n">
        <v>9.5488</v>
      </c>
      <c r="E1172" t="n">
        <v>10.47</v>
      </c>
      <c r="F1172" t="n">
        <v>8.06</v>
      </c>
      <c r="G1172" t="n">
        <v>43.96</v>
      </c>
      <c r="H1172" t="n">
        <v>0.8100000000000001</v>
      </c>
      <c r="I1172" t="n">
        <v>11</v>
      </c>
      <c r="J1172" t="n">
        <v>131.25</v>
      </c>
      <c r="K1172" t="n">
        <v>45</v>
      </c>
      <c r="L1172" t="n">
        <v>6</v>
      </c>
      <c r="M1172" t="n">
        <v>9</v>
      </c>
      <c r="N1172" t="n">
        <v>20.25</v>
      </c>
      <c r="O1172" t="n">
        <v>16421.36</v>
      </c>
      <c r="P1172" t="n">
        <v>77.89</v>
      </c>
      <c r="Q1172" t="n">
        <v>198.07</v>
      </c>
      <c r="R1172" t="n">
        <v>33.63</v>
      </c>
      <c r="S1172" t="n">
        <v>21.27</v>
      </c>
      <c r="T1172" t="n">
        <v>3450.47</v>
      </c>
      <c r="U1172" t="n">
        <v>0.63</v>
      </c>
      <c r="V1172" t="n">
        <v>0.75</v>
      </c>
      <c r="W1172" t="n">
        <v>0.13</v>
      </c>
      <c r="X1172" t="n">
        <v>0.21</v>
      </c>
      <c r="Y1172" t="n">
        <v>1</v>
      </c>
      <c r="Z1172" t="n">
        <v>10</v>
      </c>
    </row>
    <row r="1173">
      <c r="A1173" t="n">
        <v>21</v>
      </c>
      <c r="B1173" t="n">
        <v>60</v>
      </c>
      <c r="C1173" t="inlineStr">
        <is>
          <t xml:space="preserve">CONCLUIDO	</t>
        </is>
      </c>
      <c r="D1173" t="n">
        <v>9.5967</v>
      </c>
      <c r="E1173" t="n">
        <v>10.42</v>
      </c>
      <c r="F1173" t="n">
        <v>8.029999999999999</v>
      </c>
      <c r="G1173" t="n">
        <v>48.2</v>
      </c>
      <c r="H1173" t="n">
        <v>0.84</v>
      </c>
      <c r="I1173" t="n">
        <v>10</v>
      </c>
      <c r="J1173" t="n">
        <v>131.58</v>
      </c>
      <c r="K1173" t="n">
        <v>45</v>
      </c>
      <c r="L1173" t="n">
        <v>6.25</v>
      </c>
      <c r="M1173" t="n">
        <v>8</v>
      </c>
      <c r="N1173" t="n">
        <v>20.34</v>
      </c>
      <c r="O1173" t="n">
        <v>16462.46</v>
      </c>
      <c r="P1173" t="n">
        <v>77.38</v>
      </c>
      <c r="Q1173" t="n">
        <v>198.05</v>
      </c>
      <c r="R1173" t="n">
        <v>32.84</v>
      </c>
      <c r="S1173" t="n">
        <v>21.27</v>
      </c>
      <c r="T1173" t="n">
        <v>3059.46</v>
      </c>
      <c r="U1173" t="n">
        <v>0.65</v>
      </c>
      <c r="V1173" t="n">
        <v>0.76</v>
      </c>
      <c r="W1173" t="n">
        <v>0.12</v>
      </c>
      <c r="X1173" t="n">
        <v>0.18</v>
      </c>
      <c r="Y1173" t="n">
        <v>1</v>
      </c>
      <c r="Z1173" t="n">
        <v>10</v>
      </c>
    </row>
    <row r="1174">
      <c r="A1174" t="n">
        <v>22</v>
      </c>
      <c r="B1174" t="n">
        <v>60</v>
      </c>
      <c r="C1174" t="inlineStr">
        <is>
          <t xml:space="preserve">CONCLUIDO	</t>
        </is>
      </c>
      <c r="D1174" t="n">
        <v>9.6342</v>
      </c>
      <c r="E1174" t="n">
        <v>10.38</v>
      </c>
      <c r="F1174" t="n">
        <v>7.99</v>
      </c>
      <c r="G1174" t="n">
        <v>47.95</v>
      </c>
      <c r="H1174" t="n">
        <v>0.87</v>
      </c>
      <c r="I1174" t="n">
        <v>10</v>
      </c>
      <c r="J1174" t="n">
        <v>131.92</v>
      </c>
      <c r="K1174" t="n">
        <v>45</v>
      </c>
      <c r="L1174" t="n">
        <v>6.5</v>
      </c>
      <c r="M1174" t="n">
        <v>8</v>
      </c>
      <c r="N1174" t="n">
        <v>20.42</v>
      </c>
      <c r="O1174" t="n">
        <v>16503.6</v>
      </c>
      <c r="P1174" t="n">
        <v>76.75</v>
      </c>
      <c r="Q1174" t="n">
        <v>198.05</v>
      </c>
      <c r="R1174" t="n">
        <v>31.51</v>
      </c>
      <c r="S1174" t="n">
        <v>21.27</v>
      </c>
      <c r="T1174" t="n">
        <v>2394.9</v>
      </c>
      <c r="U1174" t="n">
        <v>0.67</v>
      </c>
      <c r="V1174" t="n">
        <v>0.76</v>
      </c>
      <c r="W1174" t="n">
        <v>0.12</v>
      </c>
      <c r="X1174" t="n">
        <v>0.14</v>
      </c>
      <c r="Y1174" t="n">
        <v>1</v>
      </c>
      <c r="Z1174" t="n">
        <v>10</v>
      </c>
    </row>
    <row r="1175">
      <c r="A1175" t="n">
        <v>23</v>
      </c>
      <c r="B1175" t="n">
        <v>60</v>
      </c>
      <c r="C1175" t="inlineStr">
        <is>
          <t xml:space="preserve">CONCLUIDO	</t>
        </is>
      </c>
      <c r="D1175" t="n">
        <v>9.5893</v>
      </c>
      <c r="E1175" t="n">
        <v>10.43</v>
      </c>
      <c r="F1175" t="n">
        <v>8.039999999999999</v>
      </c>
      <c r="G1175" t="n">
        <v>48.24</v>
      </c>
      <c r="H1175" t="n">
        <v>0.9</v>
      </c>
      <c r="I1175" t="n">
        <v>10</v>
      </c>
      <c r="J1175" t="n">
        <v>132.25</v>
      </c>
      <c r="K1175" t="n">
        <v>45</v>
      </c>
      <c r="L1175" t="n">
        <v>6.75</v>
      </c>
      <c r="M1175" t="n">
        <v>8</v>
      </c>
      <c r="N1175" t="n">
        <v>20.5</v>
      </c>
      <c r="O1175" t="n">
        <v>16544.76</v>
      </c>
      <c r="P1175" t="n">
        <v>76.73999999999999</v>
      </c>
      <c r="Q1175" t="n">
        <v>198.05</v>
      </c>
      <c r="R1175" t="n">
        <v>33.2</v>
      </c>
      <c r="S1175" t="n">
        <v>21.27</v>
      </c>
      <c r="T1175" t="n">
        <v>3236.64</v>
      </c>
      <c r="U1175" t="n">
        <v>0.64</v>
      </c>
      <c r="V1175" t="n">
        <v>0.76</v>
      </c>
      <c r="W1175" t="n">
        <v>0.12</v>
      </c>
      <c r="X1175" t="n">
        <v>0.19</v>
      </c>
      <c r="Y1175" t="n">
        <v>1</v>
      </c>
      <c r="Z1175" t="n">
        <v>10</v>
      </c>
    </row>
    <row r="1176">
      <c r="A1176" t="n">
        <v>24</v>
      </c>
      <c r="B1176" t="n">
        <v>60</v>
      </c>
      <c r="C1176" t="inlineStr">
        <is>
          <t xml:space="preserve">CONCLUIDO	</t>
        </is>
      </c>
      <c r="D1176" t="n">
        <v>9.640599999999999</v>
      </c>
      <c r="E1176" t="n">
        <v>10.37</v>
      </c>
      <c r="F1176" t="n">
        <v>8.01</v>
      </c>
      <c r="G1176" t="n">
        <v>53.4</v>
      </c>
      <c r="H1176" t="n">
        <v>0.93</v>
      </c>
      <c r="I1176" t="n">
        <v>9</v>
      </c>
      <c r="J1176" t="n">
        <v>132.58</v>
      </c>
      <c r="K1176" t="n">
        <v>45</v>
      </c>
      <c r="L1176" t="n">
        <v>7</v>
      </c>
      <c r="M1176" t="n">
        <v>7</v>
      </c>
      <c r="N1176" t="n">
        <v>20.59</v>
      </c>
      <c r="O1176" t="n">
        <v>16585.95</v>
      </c>
      <c r="P1176" t="n">
        <v>76.12</v>
      </c>
      <c r="Q1176" t="n">
        <v>198.07</v>
      </c>
      <c r="R1176" t="n">
        <v>32.25</v>
      </c>
      <c r="S1176" t="n">
        <v>21.27</v>
      </c>
      <c r="T1176" t="n">
        <v>2765.62</v>
      </c>
      <c r="U1176" t="n">
        <v>0.66</v>
      </c>
      <c r="V1176" t="n">
        <v>0.76</v>
      </c>
      <c r="W1176" t="n">
        <v>0.12</v>
      </c>
      <c r="X1176" t="n">
        <v>0.16</v>
      </c>
      <c r="Y1176" t="n">
        <v>1</v>
      </c>
      <c r="Z1176" t="n">
        <v>10</v>
      </c>
    </row>
    <row r="1177">
      <c r="A1177" t="n">
        <v>25</v>
      </c>
      <c r="B1177" t="n">
        <v>60</v>
      </c>
      <c r="C1177" t="inlineStr">
        <is>
          <t xml:space="preserve">CONCLUIDO	</t>
        </is>
      </c>
      <c r="D1177" t="n">
        <v>9.629300000000001</v>
      </c>
      <c r="E1177" t="n">
        <v>10.38</v>
      </c>
      <c r="F1177" t="n">
        <v>8.02</v>
      </c>
      <c r="G1177" t="n">
        <v>53.49</v>
      </c>
      <c r="H1177" t="n">
        <v>0.96</v>
      </c>
      <c r="I1177" t="n">
        <v>9</v>
      </c>
      <c r="J1177" t="n">
        <v>132.92</v>
      </c>
      <c r="K1177" t="n">
        <v>45</v>
      </c>
      <c r="L1177" t="n">
        <v>7.25</v>
      </c>
      <c r="M1177" t="n">
        <v>7</v>
      </c>
      <c r="N1177" t="n">
        <v>20.67</v>
      </c>
      <c r="O1177" t="n">
        <v>16627.17</v>
      </c>
      <c r="P1177" t="n">
        <v>76.19</v>
      </c>
      <c r="Q1177" t="n">
        <v>198.05</v>
      </c>
      <c r="R1177" t="n">
        <v>32.57</v>
      </c>
      <c r="S1177" t="n">
        <v>21.27</v>
      </c>
      <c r="T1177" t="n">
        <v>2930.14</v>
      </c>
      <c r="U1177" t="n">
        <v>0.65</v>
      </c>
      <c r="V1177" t="n">
        <v>0.76</v>
      </c>
      <c r="W1177" t="n">
        <v>0.12</v>
      </c>
      <c r="X1177" t="n">
        <v>0.17</v>
      </c>
      <c r="Y1177" t="n">
        <v>1</v>
      </c>
      <c r="Z1177" t="n">
        <v>10</v>
      </c>
    </row>
    <row r="1178">
      <c r="A1178" t="n">
        <v>26</v>
      </c>
      <c r="B1178" t="n">
        <v>60</v>
      </c>
      <c r="C1178" t="inlineStr">
        <is>
          <t xml:space="preserve">CONCLUIDO	</t>
        </is>
      </c>
      <c r="D1178" t="n">
        <v>9.637499999999999</v>
      </c>
      <c r="E1178" t="n">
        <v>10.38</v>
      </c>
      <c r="F1178" t="n">
        <v>8.01</v>
      </c>
      <c r="G1178" t="n">
        <v>53.43</v>
      </c>
      <c r="H1178" t="n">
        <v>0.99</v>
      </c>
      <c r="I1178" t="n">
        <v>9</v>
      </c>
      <c r="J1178" t="n">
        <v>133.25</v>
      </c>
      <c r="K1178" t="n">
        <v>45</v>
      </c>
      <c r="L1178" t="n">
        <v>7.5</v>
      </c>
      <c r="M1178" t="n">
        <v>7</v>
      </c>
      <c r="N1178" t="n">
        <v>20.76</v>
      </c>
      <c r="O1178" t="n">
        <v>16668.43</v>
      </c>
      <c r="P1178" t="n">
        <v>75.53</v>
      </c>
      <c r="Q1178" t="n">
        <v>198.05</v>
      </c>
      <c r="R1178" t="n">
        <v>32.28</v>
      </c>
      <c r="S1178" t="n">
        <v>21.27</v>
      </c>
      <c r="T1178" t="n">
        <v>2783.8</v>
      </c>
      <c r="U1178" t="n">
        <v>0.66</v>
      </c>
      <c r="V1178" t="n">
        <v>0.76</v>
      </c>
      <c r="W1178" t="n">
        <v>0.12</v>
      </c>
      <c r="X1178" t="n">
        <v>0.16</v>
      </c>
      <c r="Y1178" t="n">
        <v>1</v>
      </c>
      <c r="Z1178" t="n">
        <v>10</v>
      </c>
    </row>
    <row r="1179">
      <c r="A1179" t="n">
        <v>27</v>
      </c>
      <c r="B1179" t="n">
        <v>60</v>
      </c>
      <c r="C1179" t="inlineStr">
        <is>
          <t xml:space="preserve">CONCLUIDO	</t>
        </is>
      </c>
      <c r="D1179" t="n">
        <v>9.6891</v>
      </c>
      <c r="E1179" t="n">
        <v>10.32</v>
      </c>
      <c r="F1179" t="n">
        <v>7.98</v>
      </c>
      <c r="G1179" t="n">
        <v>59.88</v>
      </c>
      <c r="H1179" t="n">
        <v>1.03</v>
      </c>
      <c r="I1179" t="n">
        <v>8</v>
      </c>
      <c r="J1179" t="n">
        <v>133.59</v>
      </c>
      <c r="K1179" t="n">
        <v>45</v>
      </c>
      <c r="L1179" t="n">
        <v>7.75</v>
      </c>
      <c r="M1179" t="n">
        <v>6</v>
      </c>
      <c r="N1179" t="n">
        <v>20.84</v>
      </c>
      <c r="O1179" t="n">
        <v>16709.71</v>
      </c>
      <c r="P1179" t="n">
        <v>74.97</v>
      </c>
      <c r="Q1179" t="n">
        <v>198.05</v>
      </c>
      <c r="R1179" t="n">
        <v>31.25</v>
      </c>
      <c r="S1179" t="n">
        <v>21.27</v>
      </c>
      <c r="T1179" t="n">
        <v>2272.52</v>
      </c>
      <c r="U1179" t="n">
        <v>0.68</v>
      </c>
      <c r="V1179" t="n">
        <v>0.76</v>
      </c>
      <c r="W1179" t="n">
        <v>0.12</v>
      </c>
      <c r="X1179" t="n">
        <v>0.13</v>
      </c>
      <c r="Y1179" t="n">
        <v>1</v>
      </c>
      <c r="Z1179" t="n">
        <v>10</v>
      </c>
    </row>
    <row r="1180">
      <c r="A1180" t="n">
        <v>28</v>
      </c>
      <c r="B1180" t="n">
        <v>60</v>
      </c>
      <c r="C1180" t="inlineStr">
        <is>
          <t xml:space="preserve">CONCLUIDO	</t>
        </is>
      </c>
      <c r="D1180" t="n">
        <v>9.686500000000001</v>
      </c>
      <c r="E1180" t="n">
        <v>10.32</v>
      </c>
      <c r="F1180" t="n">
        <v>7.99</v>
      </c>
      <c r="G1180" t="n">
        <v>59.9</v>
      </c>
      <c r="H1180" t="n">
        <v>1.06</v>
      </c>
      <c r="I1180" t="n">
        <v>8</v>
      </c>
      <c r="J1180" t="n">
        <v>133.92</v>
      </c>
      <c r="K1180" t="n">
        <v>45</v>
      </c>
      <c r="L1180" t="n">
        <v>8</v>
      </c>
      <c r="M1180" t="n">
        <v>6</v>
      </c>
      <c r="N1180" t="n">
        <v>20.93</v>
      </c>
      <c r="O1180" t="n">
        <v>16751.02</v>
      </c>
      <c r="P1180" t="n">
        <v>74.81</v>
      </c>
      <c r="Q1180" t="n">
        <v>198.05</v>
      </c>
      <c r="R1180" t="n">
        <v>31.52</v>
      </c>
      <c r="S1180" t="n">
        <v>21.27</v>
      </c>
      <c r="T1180" t="n">
        <v>2410.19</v>
      </c>
      <c r="U1180" t="n">
        <v>0.67</v>
      </c>
      <c r="V1180" t="n">
        <v>0.76</v>
      </c>
      <c r="W1180" t="n">
        <v>0.12</v>
      </c>
      <c r="X1180" t="n">
        <v>0.13</v>
      </c>
      <c r="Y1180" t="n">
        <v>1</v>
      </c>
      <c r="Z1180" t="n">
        <v>10</v>
      </c>
    </row>
    <row r="1181">
      <c r="A1181" t="n">
        <v>29</v>
      </c>
      <c r="B1181" t="n">
        <v>60</v>
      </c>
      <c r="C1181" t="inlineStr">
        <is>
          <t xml:space="preserve">CONCLUIDO	</t>
        </is>
      </c>
      <c r="D1181" t="n">
        <v>9.671200000000001</v>
      </c>
      <c r="E1181" t="n">
        <v>10.34</v>
      </c>
      <c r="F1181" t="n">
        <v>8</v>
      </c>
      <c r="G1181" t="n">
        <v>60.02</v>
      </c>
      <c r="H1181" t="n">
        <v>1.09</v>
      </c>
      <c r="I1181" t="n">
        <v>8</v>
      </c>
      <c r="J1181" t="n">
        <v>134.26</v>
      </c>
      <c r="K1181" t="n">
        <v>45</v>
      </c>
      <c r="L1181" t="n">
        <v>8.25</v>
      </c>
      <c r="M1181" t="n">
        <v>6</v>
      </c>
      <c r="N1181" t="n">
        <v>21.01</v>
      </c>
      <c r="O1181" t="n">
        <v>16792.37</v>
      </c>
      <c r="P1181" t="n">
        <v>74.73</v>
      </c>
      <c r="Q1181" t="n">
        <v>198.06</v>
      </c>
      <c r="R1181" t="n">
        <v>32.03</v>
      </c>
      <c r="S1181" t="n">
        <v>21.27</v>
      </c>
      <c r="T1181" t="n">
        <v>2661.82</v>
      </c>
      <c r="U1181" t="n">
        <v>0.66</v>
      </c>
      <c r="V1181" t="n">
        <v>0.76</v>
      </c>
      <c r="W1181" t="n">
        <v>0.12</v>
      </c>
      <c r="X1181" t="n">
        <v>0.15</v>
      </c>
      <c r="Y1181" t="n">
        <v>1</v>
      </c>
      <c r="Z1181" t="n">
        <v>10</v>
      </c>
    </row>
    <row r="1182">
      <c r="A1182" t="n">
        <v>30</v>
      </c>
      <c r="B1182" t="n">
        <v>60</v>
      </c>
      <c r="C1182" t="inlineStr">
        <is>
          <t xml:space="preserve">CONCLUIDO	</t>
        </is>
      </c>
      <c r="D1182" t="n">
        <v>9.672700000000001</v>
      </c>
      <c r="E1182" t="n">
        <v>10.34</v>
      </c>
      <c r="F1182" t="n">
        <v>8</v>
      </c>
      <c r="G1182" t="n">
        <v>60.01</v>
      </c>
      <c r="H1182" t="n">
        <v>1.12</v>
      </c>
      <c r="I1182" t="n">
        <v>8</v>
      </c>
      <c r="J1182" t="n">
        <v>134.59</v>
      </c>
      <c r="K1182" t="n">
        <v>45</v>
      </c>
      <c r="L1182" t="n">
        <v>8.5</v>
      </c>
      <c r="M1182" t="n">
        <v>6</v>
      </c>
      <c r="N1182" t="n">
        <v>21.1</v>
      </c>
      <c r="O1182" t="n">
        <v>16833.86</v>
      </c>
      <c r="P1182" t="n">
        <v>74.14</v>
      </c>
      <c r="Q1182" t="n">
        <v>198.05</v>
      </c>
      <c r="R1182" t="n">
        <v>31.96</v>
      </c>
      <c r="S1182" t="n">
        <v>21.27</v>
      </c>
      <c r="T1182" t="n">
        <v>2629.66</v>
      </c>
      <c r="U1182" t="n">
        <v>0.67</v>
      </c>
      <c r="V1182" t="n">
        <v>0.76</v>
      </c>
      <c r="W1182" t="n">
        <v>0.12</v>
      </c>
      <c r="X1182" t="n">
        <v>0.15</v>
      </c>
      <c r="Y1182" t="n">
        <v>1</v>
      </c>
      <c r="Z1182" t="n">
        <v>10</v>
      </c>
    </row>
    <row r="1183">
      <c r="A1183" t="n">
        <v>31</v>
      </c>
      <c r="B1183" t="n">
        <v>60</v>
      </c>
      <c r="C1183" t="inlineStr">
        <is>
          <t xml:space="preserve">CONCLUIDO	</t>
        </is>
      </c>
      <c r="D1183" t="n">
        <v>9.7279</v>
      </c>
      <c r="E1183" t="n">
        <v>10.28</v>
      </c>
      <c r="F1183" t="n">
        <v>7.97</v>
      </c>
      <c r="G1183" t="n">
        <v>68.3</v>
      </c>
      <c r="H1183" t="n">
        <v>1.15</v>
      </c>
      <c r="I1183" t="n">
        <v>7</v>
      </c>
      <c r="J1183" t="n">
        <v>134.93</v>
      </c>
      <c r="K1183" t="n">
        <v>45</v>
      </c>
      <c r="L1183" t="n">
        <v>8.75</v>
      </c>
      <c r="M1183" t="n">
        <v>5</v>
      </c>
      <c r="N1183" t="n">
        <v>21.18</v>
      </c>
      <c r="O1183" t="n">
        <v>16875.27</v>
      </c>
      <c r="P1183" t="n">
        <v>73.19</v>
      </c>
      <c r="Q1183" t="n">
        <v>198.05</v>
      </c>
      <c r="R1183" t="n">
        <v>30.81</v>
      </c>
      <c r="S1183" t="n">
        <v>21.27</v>
      </c>
      <c r="T1183" t="n">
        <v>2059.23</v>
      </c>
      <c r="U1183" t="n">
        <v>0.6899999999999999</v>
      </c>
      <c r="V1183" t="n">
        <v>0.76</v>
      </c>
      <c r="W1183" t="n">
        <v>0.12</v>
      </c>
      <c r="X1183" t="n">
        <v>0.12</v>
      </c>
      <c r="Y1183" t="n">
        <v>1</v>
      </c>
      <c r="Z1183" t="n">
        <v>10</v>
      </c>
    </row>
    <row r="1184">
      <c r="A1184" t="n">
        <v>32</v>
      </c>
      <c r="B1184" t="n">
        <v>60</v>
      </c>
      <c r="C1184" t="inlineStr">
        <is>
          <t xml:space="preserve">CONCLUIDO	</t>
        </is>
      </c>
      <c r="D1184" t="n">
        <v>9.7239</v>
      </c>
      <c r="E1184" t="n">
        <v>10.28</v>
      </c>
      <c r="F1184" t="n">
        <v>7.97</v>
      </c>
      <c r="G1184" t="n">
        <v>68.34</v>
      </c>
      <c r="H1184" t="n">
        <v>1.18</v>
      </c>
      <c r="I1184" t="n">
        <v>7</v>
      </c>
      <c r="J1184" t="n">
        <v>135.27</v>
      </c>
      <c r="K1184" t="n">
        <v>45</v>
      </c>
      <c r="L1184" t="n">
        <v>9</v>
      </c>
      <c r="M1184" t="n">
        <v>5</v>
      </c>
      <c r="N1184" t="n">
        <v>21.27</v>
      </c>
      <c r="O1184" t="n">
        <v>16916.71</v>
      </c>
      <c r="P1184" t="n">
        <v>73.29000000000001</v>
      </c>
      <c r="Q1184" t="n">
        <v>198.05</v>
      </c>
      <c r="R1184" t="n">
        <v>30.92</v>
      </c>
      <c r="S1184" t="n">
        <v>21.27</v>
      </c>
      <c r="T1184" t="n">
        <v>2114.86</v>
      </c>
      <c r="U1184" t="n">
        <v>0.6899999999999999</v>
      </c>
      <c r="V1184" t="n">
        <v>0.76</v>
      </c>
      <c r="W1184" t="n">
        <v>0.12</v>
      </c>
      <c r="X1184" t="n">
        <v>0.12</v>
      </c>
      <c r="Y1184" t="n">
        <v>1</v>
      </c>
      <c r="Z1184" t="n">
        <v>10</v>
      </c>
    </row>
    <row r="1185">
      <c r="A1185" t="n">
        <v>33</v>
      </c>
      <c r="B1185" t="n">
        <v>60</v>
      </c>
      <c r="C1185" t="inlineStr">
        <is>
          <t xml:space="preserve">CONCLUIDO	</t>
        </is>
      </c>
      <c r="D1185" t="n">
        <v>9.7418</v>
      </c>
      <c r="E1185" t="n">
        <v>10.26</v>
      </c>
      <c r="F1185" t="n">
        <v>7.95</v>
      </c>
      <c r="G1185" t="n">
        <v>68.18000000000001</v>
      </c>
      <c r="H1185" t="n">
        <v>1.21</v>
      </c>
      <c r="I1185" t="n">
        <v>7</v>
      </c>
      <c r="J1185" t="n">
        <v>135.6</v>
      </c>
      <c r="K1185" t="n">
        <v>45</v>
      </c>
      <c r="L1185" t="n">
        <v>9.25</v>
      </c>
      <c r="M1185" t="n">
        <v>5</v>
      </c>
      <c r="N1185" t="n">
        <v>21.35</v>
      </c>
      <c r="O1185" t="n">
        <v>16958.17</v>
      </c>
      <c r="P1185" t="n">
        <v>73</v>
      </c>
      <c r="Q1185" t="n">
        <v>198.05</v>
      </c>
      <c r="R1185" t="n">
        <v>30.38</v>
      </c>
      <c r="S1185" t="n">
        <v>21.27</v>
      </c>
      <c r="T1185" t="n">
        <v>1845.21</v>
      </c>
      <c r="U1185" t="n">
        <v>0.7</v>
      </c>
      <c r="V1185" t="n">
        <v>0.76</v>
      </c>
      <c r="W1185" t="n">
        <v>0.12</v>
      </c>
      <c r="X1185" t="n">
        <v>0.1</v>
      </c>
      <c r="Y1185" t="n">
        <v>1</v>
      </c>
      <c r="Z1185" t="n">
        <v>10</v>
      </c>
    </row>
    <row r="1186">
      <c r="A1186" t="n">
        <v>34</v>
      </c>
      <c r="B1186" t="n">
        <v>60</v>
      </c>
      <c r="C1186" t="inlineStr">
        <is>
          <t xml:space="preserve">CONCLUIDO	</t>
        </is>
      </c>
      <c r="D1186" t="n">
        <v>9.7179</v>
      </c>
      <c r="E1186" t="n">
        <v>10.29</v>
      </c>
      <c r="F1186" t="n">
        <v>7.98</v>
      </c>
      <c r="G1186" t="n">
        <v>68.39</v>
      </c>
      <c r="H1186" t="n">
        <v>1.24</v>
      </c>
      <c r="I1186" t="n">
        <v>7</v>
      </c>
      <c r="J1186" t="n">
        <v>135.94</v>
      </c>
      <c r="K1186" t="n">
        <v>45</v>
      </c>
      <c r="L1186" t="n">
        <v>9.5</v>
      </c>
      <c r="M1186" t="n">
        <v>5</v>
      </c>
      <c r="N1186" t="n">
        <v>21.44</v>
      </c>
      <c r="O1186" t="n">
        <v>16999.67</v>
      </c>
      <c r="P1186" t="n">
        <v>73.06</v>
      </c>
      <c r="Q1186" t="n">
        <v>198.05</v>
      </c>
      <c r="R1186" t="n">
        <v>31.23</v>
      </c>
      <c r="S1186" t="n">
        <v>21.27</v>
      </c>
      <c r="T1186" t="n">
        <v>2266.92</v>
      </c>
      <c r="U1186" t="n">
        <v>0.68</v>
      </c>
      <c r="V1186" t="n">
        <v>0.76</v>
      </c>
      <c r="W1186" t="n">
        <v>0.12</v>
      </c>
      <c r="X1186" t="n">
        <v>0.13</v>
      </c>
      <c r="Y1186" t="n">
        <v>1</v>
      </c>
      <c r="Z1186" t="n">
        <v>10</v>
      </c>
    </row>
    <row r="1187">
      <c r="A1187" t="n">
        <v>35</v>
      </c>
      <c r="B1187" t="n">
        <v>60</v>
      </c>
      <c r="C1187" t="inlineStr">
        <is>
          <t xml:space="preserve">CONCLUIDO	</t>
        </is>
      </c>
      <c r="D1187" t="n">
        <v>9.7148</v>
      </c>
      <c r="E1187" t="n">
        <v>10.29</v>
      </c>
      <c r="F1187" t="n">
        <v>7.98</v>
      </c>
      <c r="G1187" t="n">
        <v>68.42</v>
      </c>
      <c r="H1187" t="n">
        <v>1.26</v>
      </c>
      <c r="I1187" t="n">
        <v>7</v>
      </c>
      <c r="J1187" t="n">
        <v>136.27</v>
      </c>
      <c r="K1187" t="n">
        <v>45</v>
      </c>
      <c r="L1187" t="n">
        <v>9.75</v>
      </c>
      <c r="M1187" t="n">
        <v>5</v>
      </c>
      <c r="N1187" t="n">
        <v>21.53</v>
      </c>
      <c r="O1187" t="n">
        <v>17041.2</v>
      </c>
      <c r="P1187" t="n">
        <v>72.55</v>
      </c>
      <c r="Q1187" t="n">
        <v>198.05</v>
      </c>
      <c r="R1187" t="n">
        <v>31.33</v>
      </c>
      <c r="S1187" t="n">
        <v>21.27</v>
      </c>
      <c r="T1187" t="n">
        <v>2315.56</v>
      </c>
      <c r="U1187" t="n">
        <v>0.68</v>
      </c>
      <c r="V1187" t="n">
        <v>0.76</v>
      </c>
      <c r="W1187" t="n">
        <v>0.12</v>
      </c>
      <c r="X1187" t="n">
        <v>0.13</v>
      </c>
      <c r="Y1187" t="n">
        <v>1</v>
      </c>
      <c r="Z1187" t="n">
        <v>10</v>
      </c>
    </row>
    <row r="1188">
      <c r="A1188" t="n">
        <v>36</v>
      </c>
      <c r="B1188" t="n">
        <v>60</v>
      </c>
      <c r="C1188" t="inlineStr">
        <is>
          <t xml:space="preserve">CONCLUIDO	</t>
        </is>
      </c>
      <c r="D1188" t="n">
        <v>9.7197</v>
      </c>
      <c r="E1188" t="n">
        <v>10.29</v>
      </c>
      <c r="F1188" t="n">
        <v>7.98</v>
      </c>
      <c r="G1188" t="n">
        <v>68.38</v>
      </c>
      <c r="H1188" t="n">
        <v>1.29</v>
      </c>
      <c r="I1188" t="n">
        <v>7</v>
      </c>
      <c r="J1188" t="n">
        <v>136.61</v>
      </c>
      <c r="K1188" t="n">
        <v>45</v>
      </c>
      <c r="L1188" t="n">
        <v>10</v>
      </c>
      <c r="M1188" t="n">
        <v>5</v>
      </c>
      <c r="N1188" t="n">
        <v>21.61</v>
      </c>
      <c r="O1188" t="n">
        <v>17082.76</v>
      </c>
      <c r="P1188" t="n">
        <v>72.01000000000001</v>
      </c>
      <c r="Q1188" t="n">
        <v>198.05</v>
      </c>
      <c r="R1188" t="n">
        <v>31.12</v>
      </c>
      <c r="S1188" t="n">
        <v>21.27</v>
      </c>
      <c r="T1188" t="n">
        <v>2213.53</v>
      </c>
      <c r="U1188" t="n">
        <v>0.68</v>
      </c>
      <c r="V1188" t="n">
        <v>0.76</v>
      </c>
      <c r="W1188" t="n">
        <v>0.12</v>
      </c>
      <c r="X1188" t="n">
        <v>0.12</v>
      </c>
      <c r="Y1188" t="n">
        <v>1</v>
      </c>
      <c r="Z1188" t="n">
        <v>10</v>
      </c>
    </row>
    <row r="1189">
      <c r="A1189" t="n">
        <v>37</v>
      </c>
      <c r="B1189" t="n">
        <v>60</v>
      </c>
      <c r="C1189" t="inlineStr">
        <is>
          <t xml:space="preserve">CONCLUIDO	</t>
        </is>
      </c>
      <c r="D1189" t="n">
        <v>9.770099999999999</v>
      </c>
      <c r="E1189" t="n">
        <v>10.24</v>
      </c>
      <c r="F1189" t="n">
        <v>7.95</v>
      </c>
      <c r="G1189" t="n">
        <v>79.5</v>
      </c>
      <c r="H1189" t="n">
        <v>1.32</v>
      </c>
      <c r="I1189" t="n">
        <v>6</v>
      </c>
      <c r="J1189" t="n">
        <v>136.95</v>
      </c>
      <c r="K1189" t="n">
        <v>45</v>
      </c>
      <c r="L1189" t="n">
        <v>10.25</v>
      </c>
      <c r="M1189" t="n">
        <v>4</v>
      </c>
      <c r="N1189" t="n">
        <v>21.7</v>
      </c>
      <c r="O1189" t="n">
        <v>17124.35</v>
      </c>
      <c r="P1189" t="n">
        <v>71.09999999999999</v>
      </c>
      <c r="Q1189" t="n">
        <v>198.05</v>
      </c>
      <c r="R1189" t="n">
        <v>30.23</v>
      </c>
      <c r="S1189" t="n">
        <v>21.27</v>
      </c>
      <c r="T1189" t="n">
        <v>1772.91</v>
      </c>
      <c r="U1189" t="n">
        <v>0.7</v>
      </c>
      <c r="V1189" t="n">
        <v>0.76</v>
      </c>
      <c r="W1189" t="n">
        <v>0.12</v>
      </c>
      <c r="X1189" t="n">
        <v>0.1</v>
      </c>
      <c r="Y1189" t="n">
        <v>1</v>
      </c>
      <c r="Z1189" t="n">
        <v>10</v>
      </c>
    </row>
    <row r="1190">
      <c r="A1190" t="n">
        <v>38</v>
      </c>
      <c r="B1190" t="n">
        <v>60</v>
      </c>
      <c r="C1190" t="inlineStr">
        <is>
          <t xml:space="preserve">CONCLUIDO	</t>
        </is>
      </c>
      <c r="D1190" t="n">
        <v>9.7829</v>
      </c>
      <c r="E1190" t="n">
        <v>10.22</v>
      </c>
      <c r="F1190" t="n">
        <v>7.94</v>
      </c>
      <c r="G1190" t="n">
        <v>79.36</v>
      </c>
      <c r="H1190" t="n">
        <v>1.35</v>
      </c>
      <c r="I1190" t="n">
        <v>6</v>
      </c>
      <c r="J1190" t="n">
        <v>137.29</v>
      </c>
      <c r="K1190" t="n">
        <v>45</v>
      </c>
      <c r="L1190" t="n">
        <v>10.5</v>
      </c>
      <c r="M1190" t="n">
        <v>4</v>
      </c>
      <c r="N1190" t="n">
        <v>21.79</v>
      </c>
      <c r="O1190" t="n">
        <v>17165.97</v>
      </c>
      <c r="P1190" t="n">
        <v>70.84</v>
      </c>
      <c r="Q1190" t="n">
        <v>198.05</v>
      </c>
      <c r="R1190" t="n">
        <v>29.89</v>
      </c>
      <c r="S1190" t="n">
        <v>21.27</v>
      </c>
      <c r="T1190" t="n">
        <v>1603.08</v>
      </c>
      <c r="U1190" t="n">
        <v>0.71</v>
      </c>
      <c r="V1190" t="n">
        <v>0.77</v>
      </c>
      <c r="W1190" t="n">
        <v>0.12</v>
      </c>
      <c r="X1190" t="n">
        <v>0.08</v>
      </c>
      <c r="Y1190" t="n">
        <v>1</v>
      </c>
      <c r="Z1190" t="n">
        <v>10</v>
      </c>
    </row>
    <row r="1191">
      <c r="A1191" t="n">
        <v>39</v>
      </c>
      <c r="B1191" t="n">
        <v>60</v>
      </c>
      <c r="C1191" t="inlineStr">
        <is>
          <t xml:space="preserve">CONCLUIDO	</t>
        </is>
      </c>
      <c r="D1191" t="n">
        <v>9.7651</v>
      </c>
      <c r="E1191" t="n">
        <v>10.24</v>
      </c>
      <c r="F1191" t="n">
        <v>7.96</v>
      </c>
      <c r="G1191" t="n">
        <v>79.55</v>
      </c>
      <c r="H1191" t="n">
        <v>1.38</v>
      </c>
      <c r="I1191" t="n">
        <v>6</v>
      </c>
      <c r="J1191" t="n">
        <v>137.62</v>
      </c>
      <c r="K1191" t="n">
        <v>45</v>
      </c>
      <c r="L1191" t="n">
        <v>10.75</v>
      </c>
      <c r="M1191" t="n">
        <v>4</v>
      </c>
      <c r="N1191" t="n">
        <v>21.88</v>
      </c>
      <c r="O1191" t="n">
        <v>17207.62</v>
      </c>
      <c r="P1191" t="n">
        <v>70.95</v>
      </c>
      <c r="Q1191" t="n">
        <v>198.05</v>
      </c>
      <c r="R1191" t="n">
        <v>30.45</v>
      </c>
      <c r="S1191" t="n">
        <v>21.27</v>
      </c>
      <c r="T1191" t="n">
        <v>1883.22</v>
      </c>
      <c r="U1191" t="n">
        <v>0.7</v>
      </c>
      <c r="V1191" t="n">
        <v>0.76</v>
      </c>
      <c r="W1191" t="n">
        <v>0.12</v>
      </c>
      <c r="X1191" t="n">
        <v>0.1</v>
      </c>
      <c r="Y1191" t="n">
        <v>1</v>
      </c>
      <c r="Z1191" t="n">
        <v>10</v>
      </c>
    </row>
    <row r="1192">
      <c r="A1192" t="n">
        <v>40</v>
      </c>
      <c r="B1192" t="n">
        <v>60</v>
      </c>
      <c r="C1192" t="inlineStr">
        <is>
          <t xml:space="preserve">CONCLUIDO	</t>
        </is>
      </c>
      <c r="D1192" t="n">
        <v>9.7553</v>
      </c>
      <c r="E1192" t="n">
        <v>10.25</v>
      </c>
      <c r="F1192" t="n">
        <v>7.97</v>
      </c>
      <c r="G1192" t="n">
        <v>79.65000000000001</v>
      </c>
      <c r="H1192" t="n">
        <v>1.41</v>
      </c>
      <c r="I1192" t="n">
        <v>6</v>
      </c>
      <c r="J1192" t="n">
        <v>137.96</v>
      </c>
      <c r="K1192" t="n">
        <v>45</v>
      </c>
      <c r="L1192" t="n">
        <v>11</v>
      </c>
      <c r="M1192" t="n">
        <v>4</v>
      </c>
      <c r="N1192" t="n">
        <v>21.96</v>
      </c>
      <c r="O1192" t="n">
        <v>17249.3</v>
      </c>
      <c r="P1192" t="n">
        <v>71.20999999999999</v>
      </c>
      <c r="Q1192" t="n">
        <v>198.05</v>
      </c>
      <c r="R1192" t="n">
        <v>30.85</v>
      </c>
      <c r="S1192" t="n">
        <v>21.27</v>
      </c>
      <c r="T1192" t="n">
        <v>2082.89</v>
      </c>
      <c r="U1192" t="n">
        <v>0.6899999999999999</v>
      </c>
      <c r="V1192" t="n">
        <v>0.76</v>
      </c>
      <c r="W1192" t="n">
        <v>0.12</v>
      </c>
      <c r="X1192" t="n">
        <v>0.11</v>
      </c>
      <c r="Y1192" t="n">
        <v>1</v>
      </c>
      <c r="Z1192" t="n">
        <v>10</v>
      </c>
    </row>
    <row r="1193">
      <c r="A1193" t="n">
        <v>41</v>
      </c>
      <c r="B1193" t="n">
        <v>60</v>
      </c>
      <c r="C1193" t="inlineStr">
        <is>
          <t xml:space="preserve">CONCLUIDO	</t>
        </is>
      </c>
      <c r="D1193" t="n">
        <v>9.7614</v>
      </c>
      <c r="E1193" t="n">
        <v>10.24</v>
      </c>
      <c r="F1193" t="n">
        <v>7.96</v>
      </c>
      <c r="G1193" t="n">
        <v>79.59</v>
      </c>
      <c r="H1193" t="n">
        <v>1.44</v>
      </c>
      <c r="I1193" t="n">
        <v>6</v>
      </c>
      <c r="J1193" t="n">
        <v>138.3</v>
      </c>
      <c r="K1193" t="n">
        <v>45</v>
      </c>
      <c r="L1193" t="n">
        <v>11.25</v>
      </c>
      <c r="M1193" t="n">
        <v>4</v>
      </c>
      <c r="N1193" t="n">
        <v>22.05</v>
      </c>
      <c r="O1193" t="n">
        <v>17291.02</v>
      </c>
      <c r="P1193" t="n">
        <v>70.59999999999999</v>
      </c>
      <c r="Q1193" t="n">
        <v>198.05</v>
      </c>
      <c r="R1193" t="n">
        <v>30.62</v>
      </c>
      <c r="S1193" t="n">
        <v>21.27</v>
      </c>
      <c r="T1193" t="n">
        <v>1965.56</v>
      </c>
      <c r="U1193" t="n">
        <v>0.6899999999999999</v>
      </c>
      <c r="V1193" t="n">
        <v>0.76</v>
      </c>
      <c r="W1193" t="n">
        <v>0.12</v>
      </c>
      <c r="X1193" t="n">
        <v>0.11</v>
      </c>
      <c r="Y1193" t="n">
        <v>1</v>
      </c>
      <c r="Z1193" t="n">
        <v>10</v>
      </c>
    </row>
    <row r="1194">
      <c r="A1194" t="n">
        <v>42</v>
      </c>
      <c r="B1194" t="n">
        <v>60</v>
      </c>
      <c r="C1194" t="inlineStr">
        <is>
          <t xml:space="preserve">CONCLUIDO	</t>
        </is>
      </c>
      <c r="D1194" t="n">
        <v>9.770099999999999</v>
      </c>
      <c r="E1194" t="n">
        <v>10.24</v>
      </c>
      <c r="F1194" t="n">
        <v>7.95</v>
      </c>
      <c r="G1194" t="n">
        <v>79.5</v>
      </c>
      <c r="H1194" t="n">
        <v>1.47</v>
      </c>
      <c r="I1194" t="n">
        <v>6</v>
      </c>
      <c r="J1194" t="n">
        <v>138.64</v>
      </c>
      <c r="K1194" t="n">
        <v>45</v>
      </c>
      <c r="L1194" t="n">
        <v>11.5</v>
      </c>
      <c r="M1194" t="n">
        <v>4</v>
      </c>
      <c r="N1194" t="n">
        <v>22.14</v>
      </c>
      <c r="O1194" t="n">
        <v>17332.76</v>
      </c>
      <c r="P1194" t="n">
        <v>70.06999999999999</v>
      </c>
      <c r="Q1194" t="n">
        <v>198.05</v>
      </c>
      <c r="R1194" t="n">
        <v>30.21</v>
      </c>
      <c r="S1194" t="n">
        <v>21.27</v>
      </c>
      <c r="T1194" t="n">
        <v>1761.88</v>
      </c>
      <c r="U1194" t="n">
        <v>0.7</v>
      </c>
      <c r="V1194" t="n">
        <v>0.76</v>
      </c>
      <c r="W1194" t="n">
        <v>0.12</v>
      </c>
      <c r="X1194" t="n">
        <v>0.1</v>
      </c>
      <c r="Y1194" t="n">
        <v>1</v>
      </c>
      <c r="Z1194" t="n">
        <v>10</v>
      </c>
    </row>
    <row r="1195">
      <c r="A1195" t="n">
        <v>43</v>
      </c>
      <c r="B1195" t="n">
        <v>60</v>
      </c>
      <c r="C1195" t="inlineStr">
        <is>
          <t xml:space="preserve">CONCLUIDO	</t>
        </is>
      </c>
      <c r="D1195" t="n">
        <v>9.7768</v>
      </c>
      <c r="E1195" t="n">
        <v>10.23</v>
      </c>
      <c r="F1195" t="n">
        <v>7.94</v>
      </c>
      <c r="G1195" t="n">
        <v>79.43000000000001</v>
      </c>
      <c r="H1195" t="n">
        <v>1.5</v>
      </c>
      <c r="I1195" t="n">
        <v>6</v>
      </c>
      <c r="J1195" t="n">
        <v>138.98</v>
      </c>
      <c r="K1195" t="n">
        <v>45</v>
      </c>
      <c r="L1195" t="n">
        <v>11.75</v>
      </c>
      <c r="M1195" t="n">
        <v>4</v>
      </c>
      <c r="N1195" t="n">
        <v>22.23</v>
      </c>
      <c r="O1195" t="n">
        <v>17374.54</v>
      </c>
      <c r="P1195" t="n">
        <v>69.51000000000001</v>
      </c>
      <c r="Q1195" t="n">
        <v>198.05</v>
      </c>
      <c r="R1195" t="n">
        <v>30.07</v>
      </c>
      <c r="S1195" t="n">
        <v>21.27</v>
      </c>
      <c r="T1195" t="n">
        <v>1693.67</v>
      </c>
      <c r="U1195" t="n">
        <v>0.71</v>
      </c>
      <c r="V1195" t="n">
        <v>0.76</v>
      </c>
      <c r="W1195" t="n">
        <v>0.12</v>
      </c>
      <c r="X1195" t="n">
        <v>0.09</v>
      </c>
      <c r="Y1195" t="n">
        <v>1</v>
      </c>
      <c r="Z1195" t="n">
        <v>10</v>
      </c>
    </row>
    <row r="1196">
      <c r="A1196" t="n">
        <v>44</v>
      </c>
      <c r="B1196" t="n">
        <v>60</v>
      </c>
      <c r="C1196" t="inlineStr">
        <is>
          <t xml:space="preserve">CONCLUIDO	</t>
        </is>
      </c>
      <c r="D1196" t="n">
        <v>9.760899999999999</v>
      </c>
      <c r="E1196" t="n">
        <v>10.24</v>
      </c>
      <c r="F1196" t="n">
        <v>7.96</v>
      </c>
      <c r="G1196" t="n">
        <v>79.59</v>
      </c>
      <c r="H1196" t="n">
        <v>1.52</v>
      </c>
      <c r="I1196" t="n">
        <v>6</v>
      </c>
      <c r="J1196" t="n">
        <v>139.32</v>
      </c>
      <c r="K1196" t="n">
        <v>45</v>
      </c>
      <c r="L1196" t="n">
        <v>12</v>
      </c>
      <c r="M1196" t="n">
        <v>4</v>
      </c>
      <c r="N1196" t="n">
        <v>22.32</v>
      </c>
      <c r="O1196" t="n">
        <v>17416.34</v>
      </c>
      <c r="P1196" t="n">
        <v>69.09</v>
      </c>
      <c r="Q1196" t="n">
        <v>198.05</v>
      </c>
      <c r="R1196" t="n">
        <v>30.62</v>
      </c>
      <c r="S1196" t="n">
        <v>21.27</v>
      </c>
      <c r="T1196" t="n">
        <v>1966.63</v>
      </c>
      <c r="U1196" t="n">
        <v>0.6899999999999999</v>
      </c>
      <c r="V1196" t="n">
        <v>0.76</v>
      </c>
      <c r="W1196" t="n">
        <v>0.12</v>
      </c>
      <c r="X1196" t="n">
        <v>0.11</v>
      </c>
      <c r="Y1196" t="n">
        <v>1</v>
      </c>
      <c r="Z1196" t="n">
        <v>10</v>
      </c>
    </row>
    <row r="1197">
      <c r="A1197" t="n">
        <v>45</v>
      </c>
      <c r="B1197" t="n">
        <v>60</v>
      </c>
      <c r="C1197" t="inlineStr">
        <is>
          <t xml:space="preserve">CONCLUIDO	</t>
        </is>
      </c>
      <c r="D1197" t="n">
        <v>9.802300000000001</v>
      </c>
      <c r="E1197" t="n">
        <v>10.2</v>
      </c>
      <c r="F1197" t="n">
        <v>7.94</v>
      </c>
      <c r="G1197" t="n">
        <v>95.3</v>
      </c>
      <c r="H1197" t="n">
        <v>1.55</v>
      </c>
      <c r="I1197" t="n">
        <v>5</v>
      </c>
      <c r="J1197" t="n">
        <v>139.66</v>
      </c>
      <c r="K1197" t="n">
        <v>45</v>
      </c>
      <c r="L1197" t="n">
        <v>12.25</v>
      </c>
      <c r="M1197" t="n">
        <v>3</v>
      </c>
      <c r="N1197" t="n">
        <v>22.41</v>
      </c>
      <c r="O1197" t="n">
        <v>17458.18</v>
      </c>
      <c r="P1197" t="n">
        <v>68.12</v>
      </c>
      <c r="Q1197" t="n">
        <v>198.05</v>
      </c>
      <c r="R1197" t="n">
        <v>30.01</v>
      </c>
      <c r="S1197" t="n">
        <v>21.27</v>
      </c>
      <c r="T1197" t="n">
        <v>1669.43</v>
      </c>
      <c r="U1197" t="n">
        <v>0.71</v>
      </c>
      <c r="V1197" t="n">
        <v>0.76</v>
      </c>
      <c r="W1197" t="n">
        <v>0.12</v>
      </c>
      <c r="X1197" t="n">
        <v>0.09</v>
      </c>
      <c r="Y1197" t="n">
        <v>1</v>
      </c>
      <c r="Z1197" t="n">
        <v>10</v>
      </c>
    </row>
    <row r="1198">
      <c r="A1198" t="n">
        <v>46</v>
      </c>
      <c r="B1198" t="n">
        <v>60</v>
      </c>
      <c r="C1198" t="inlineStr">
        <is>
          <t xml:space="preserve">CONCLUIDO	</t>
        </is>
      </c>
      <c r="D1198" t="n">
        <v>9.813000000000001</v>
      </c>
      <c r="E1198" t="n">
        <v>10.19</v>
      </c>
      <c r="F1198" t="n">
        <v>7.93</v>
      </c>
      <c r="G1198" t="n">
        <v>95.17</v>
      </c>
      <c r="H1198" t="n">
        <v>1.58</v>
      </c>
      <c r="I1198" t="n">
        <v>5</v>
      </c>
      <c r="J1198" t="n">
        <v>140</v>
      </c>
      <c r="K1198" t="n">
        <v>45</v>
      </c>
      <c r="L1198" t="n">
        <v>12.5</v>
      </c>
      <c r="M1198" t="n">
        <v>3</v>
      </c>
      <c r="N1198" t="n">
        <v>22.5</v>
      </c>
      <c r="O1198" t="n">
        <v>17500.05</v>
      </c>
      <c r="P1198" t="n">
        <v>68</v>
      </c>
      <c r="Q1198" t="n">
        <v>198.05</v>
      </c>
      <c r="R1198" t="n">
        <v>29.7</v>
      </c>
      <c r="S1198" t="n">
        <v>21.27</v>
      </c>
      <c r="T1198" t="n">
        <v>1512.61</v>
      </c>
      <c r="U1198" t="n">
        <v>0.72</v>
      </c>
      <c r="V1198" t="n">
        <v>0.77</v>
      </c>
      <c r="W1198" t="n">
        <v>0.12</v>
      </c>
      <c r="X1198" t="n">
        <v>0.08</v>
      </c>
      <c r="Y1198" t="n">
        <v>1</v>
      </c>
      <c r="Z1198" t="n">
        <v>10</v>
      </c>
    </row>
    <row r="1199">
      <c r="A1199" t="n">
        <v>47</v>
      </c>
      <c r="B1199" t="n">
        <v>60</v>
      </c>
      <c r="C1199" t="inlineStr">
        <is>
          <t xml:space="preserve">CONCLUIDO	</t>
        </is>
      </c>
      <c r="D1199" t="n">
        <v>9.828799999999999</v>
      </c>
      <c r="E1199" t="n">
        <v>10.17</v>
      </c>
      <c r="F1199" t="n">
        <v>7.91</v>
      </c>
      <c r="G1199" t="n">
        <v>94.97</v>
      </c>
      <c r="H1199" t="n">
        <v>1.61</v>
      </c>
      <c r="I1199" t="n">
        <v>5</v>
      </c>
      <c r="J1199" t="n">
        <v>140.33</v>
      </c>
      <c r="K1199" t="n">
        <v>45</v>
      </c>
      <c r="L1199" t="n">
        <v>12.75</v>
      </c>
      <c r="M1199" t="n">
        <v>3</v>
      </c>
      <c r="N1199" t="n">
        <v>22.59</v>
      </c>
      <c r="O1199" t="n">
        <v>17541.95</v>
      </c>
      <c r="P1199" t="n">
        <v>67.84999999999999</v>
      </c>
      <c r="Q1199" t="n">
        <v>198.05</v>
      </c>
      <c r="R1199" t="n">
        <v>29.11</v>
      </c>
      <c r="S1199" t="n">
        <v>21.27</v>
      </c>
      <c r="T1199" t="n">
        <v>1216.82</v>
      </c>
      <c r="U1199" t="n">
        <v>0.73</v>
      </c>
      <c r="V1199" t="n">
        <v>0.77</v>
      </c>
      <c r="W1199" t="n">
        <v>0.12</v>
      </c>
      <c r="X1199" t="n">
        <v>0.06</v>
      </c>
      <c r="Y1199" t="n">
        <v>1</v>
      </c>
      <c r="Z1199" t="n">
        <v>10</v>
      </c>
    </row>
    <row r="1200">
      <c r="A1200" t="n">
        <v>48</v>
      </c>
      <c r="B1200" t="n">
        <v>60</v>
      </c>
      <c r="C1200" t="inlineStr">
        <is>
          <t xml:space="preserve">CONCLUIDO	</t>
        </is>
      </c>
      <c r="D1200" t="n">
        <v>9.799899999999999</v>
      </c>
      <c r="E1200" t="n">
        <v>10.2</v>
      </c>
      <c r="F1200" t="n">
        <v>7.94</v>
      </c>
      <c r="G1200" t="n">
        <v>95.33</v>
      </c>
      <c r="H1200" t="n">
        <v>1.63</v>
      </c>
      <c r="I1200" t="n">
        <v>5</v>
      </c>
      <c r="J1200" t="n">
        <v>140.67</v>
      </c>
      <c r="K1200" t="n">
        <v>45</v>
      </c>
      <c r="L1200" t="n">
        <v>13</v>
      </c>
      <c r="M1200" t="n">
        <v>3</v>
      </c>
      <c r="N1200" t="n">
        <v>22.68</v>
      </c>
      <c r="O1200" t="n">
        <v>17583.88</v>
      </c>
      <c r="P1200" t="n">
        <v>68.05</v>
      </c>
      <c r="Q1200" t="n">
        <v>198.05</v>
      </c>
      <c r="R1200" t="n">
        <v>30.18</v>
      </c>
      <c r="S1200" t="n">
        <v>21.27</v>
      </c>
      <c r="T1200" t="n">
        <v>1752.92</v>
      </c>
      <c r="U1200" t="n">
        <v>0.7</v>
      </c>
      <c r="V1200" t="n">
        <v>0.76</v>
      </c>
      <c r="W1200" t="n">
        <v>0.12</v>
      </c>
      <c r="X1200" t="n">
        <v>0.09</v>
      </c>
      <c r="Y1200" t="n">
        <v>1</v>
      </c>
      <c r="Z1200" t="n">
        <v>10</v>
      </c>
    </row>
    <row r="1201">
      <c r="A1201" t="n">
        <v>49</v>
      </c>
      <c r="B1201" t="n">
        <v>60</v>
      </c>
      <c r="C1201" t="inlineStr">
        <is>
          <t xml:space="preserve">CONCLUIDO	</t>
        </is>
      </c>
      <c r="D1201" t="n">
        <v>9.8093</v>
      </c>
      <c r="E1201" t="n">
        <v>10.19</v>
      </c>
      <c r="F1201" t="n">
        <v>7.93</v>
      </c>
      <c r="G1201" t="n">
        <v>95.20999999999999</v>
      </c>
      <c r="H1201" t="n">
        <v>1.66</v>
      </c>
      <c r="I1201" t="n">
        <v>5</v>
      </c>
      <c r="J1201" t="n">
        <v>141.02</v>
      </c>
      <c r="K1201" t="n">
        <v>45</v>
      </c>
      <c r="L1201" t="n">
        <v>13.25</v>
      </c>
      <c r="M1201" t="n">
        <v>3</v>
      </c>
      <c r="N1201" t="n">
        <v>22.77</v>
      </c>
      <c r="O1201" t="n">
        <v>17625.85</v>
      </c>
      <c r="P1201" t="n">
        <v>67.86</v>
      </c>
      <c r="Q1201" t="n">
        <v>198.05</v>
      </c>
      <c r="R1201" t="n">
        <v>29.83</v>
      </c>
      <c r="S1201" t="n">
        <v>21.27</v>
      </c>
      <c r="T1201" t="n">
        <v>1576.62</v>
      </c>
      <c r="U1201" t="n">
        <v>0.71</v>
      </c>
      <c r="V1201" t="n">
        <v>0.77</v>
      </c>
      <c r="W1201" t="n">
        <v>0.12</v>
      </c>
      <c r="X1201" t="n">
        <v>0.08</v>
      </c>
      <c r="Y1201" t="n">
        <v>1</v>
      </c>
      <c r="Z1201" t="n">
        <v>10</v>
      </c>
    </row>
    <row r="1202">
      <c r="A1202" t="n">
        <v>50</v>
      </c>
      <c r="B1202" t="n">
        <v>60</v>
      </c>
      <c r="C1202" t="inlineStr">
        <is>
          <t xml:space="preserve">CONCLUIDO	</t>
        </is>
      </c>
      <c r="D1202" t="n">
        <v>9.807700000000001</v>
      </c>
      <c r="E1202" t="n">
        <v>10.2</v>
      </c>
      <c r="F1202" t="n">
        <v>7.94</v>
      </c>
      <c r="G1202" t="n">
        <v>95.23</v>
      </c>
      <c r="H1202" t="n">
        <v>1.69</v>
      </c>
      <c r="I1202" t="n">
        <v>5</v>
      </c>
      <c r="J1202" t="n">
        <v>141.36</v>
      </c>
      <c r="K1202" t="n">
        <v>45</v>
      </c>
      <c r="L1202" t="n">
        <v>13.5</v>
      </c>
      <c r="M1202" t="n">
        <v>2</v>
      </c>
      <c r="N1202" t="n">
        <v>22.86</v>
      </c>
      <c r="O1202" t="n">
        <v>17667.84</v>
      </c>
      <c r="P1202" t="n">
        <v>67.8</v>
      </c>
      <c r="Q1202" t="n">
        <v>198.06</v>
      </c>
      <c r="R1202" t="n">
        <v>29.78</v>
      </c>
      <c r="S1202" t="n">
        <v>21.27</v>
      </c>
      <c r="T1202" t="n">
        <v>1553.33</v>
      </c>
      <c r="U1202" t="n">
        <v>0.71</v>
      </c>
      <c r="V1202" t="n">
        <v>0.77</v>
      </c>
      <c r="W1202" t="n">
        <v>0.12</v>
      </c>
      <c r="X1202" t="n">
        <v>0.08</v>
      </c>
      <c r="Y1202" t="n">
        <v>1</v>
      </c>
      <c r="Z1202" t="n">
        <v>10</v>
      </c>
    </row>
    <row r="1203">
      <c r="A1203" t="n">
        <v>51</v>
      </c>
      <c r="B1203" t="n">
        <v>60</v>
      </c>
      <c r="C1203" t="inlineStr">
        <is>
          <t xml:space="preserve">CONCLUIDO	</t>
        </is>
      </c>
      <c r="D1203" t="n">
        <v>9.814299999999999</v>
      </c>
      <c r="E1203" t="n">
        <v>10.19</v>
      </c>
      <c r="F1203" t="n">
        <v>7.93</v>
      </c>
      <c r="G1203" t="n">
        <v>95.15000000000001</v>
      </c>
      <c r="H1203" t="n">
        <v>1.72</v>
      </c>
      <c r="I1203" t="n">
        <v>5</v>
      </c>
      <c r="J1203" t="n">
        <v>141.7</v>
      </c>
      <c r="K1203" t="n">
        <v>45</v>
      </c>
      <c r="L1203" t="n">
        <v>13.75</v>
      </c>
      <c r="M1203" t="n">
        <v>2</v>
      </c>
      <c r="N1203" t="n">
        <v>22.95</v>
      </c>
      <c r="O1203" t="n">
        <v>17709.87</v>
      </c>
      <c r="P1203" t="n">
        <v>67.93000000000001</v>
      </c>
      <c r="Q1203" t="n">
        <v>198.05</v>
      </c>
      <c r="R1203" t="n">
        <v>29.6</v>
      </c>
      <c r="S1203" t="n">
        <v>21.27</v>
      </c>
      <c r="T1203" t="n">
        <v>1462.21</v>
      </c>
      <c r="U1203" t="n">
        <v>0.72</v>
      </c>
      <c r="V1203" t="n">
        <v>0.77</v>
      </c>
      <c r="W1203" t="n">
        <v>0.12</v>
      </c>
      <c r="X1203" t="n">
        <v>0.08</v>
      </c>
      <c r="Y1203" t="n">
        <v>1</v>
      </c>
      <c r="Z1203" t="n">
        <v>10</v>
      </c>
    </row>
    <row r="1204">
      <c r="A1204" t="n">
        <v>52</v>
      </c>
      <c r="B1204" t="n">
        <v>60</v>
      </c>
      <c r="C1204" t="inlineStr">
        <is>
          <t xml:space="preserve">CONCLUIDO	</t>
        </is>
      </c>
      <c r="D1204" t="n">
        <v>9.810600000000001</v>
      </c>
      <c r="E1204" t="n">
        <v>10.19</v>
      </c>
      <c r="F1204" t="n">
        <v>7.93</v>
      </c>
      <c r="G1204" t="n">
        <v>95.2</v>
      </c>
      <c r="H1204" t="n">
        <v>1.74</v>
      </c>
      <c r="I1204" t="n">
        <v>5</v>
      </c>
      <c r="J1204" t="n">
        <v>142.04</v>
      </c>
      <c r="K1204" t="n">
        <v>45</v>
      </c>
      <c r="L1204" t="n">
        <v>14</v>
      </c>
      <c r="M1204" t="n">
        <v>1</v>
      </c>
      <c r="N1204" t="n">
        <v>23.04</v>
      </c>
      <c r="O1204" t="n">
        <v>17751.93</v>
      </c>
      <c r="P1204" t="n">
        <v>67.98999999999999</v>
      </c>
      <c r="Q1204" t="n">
        <v>198.05</v>
      </c>
      <c r="R1204" t="n">
        <v>29.71</v>
      </c>
      <c r="S1204" t="n">
        <v>21.27</v>
      </c>
      <c r="T1204" t="n">
        <v>1520.29</v>
      </c>
      <c r="U1204" t="n">
        <v>0.72</v>
      </c>
      <c r="V1204" t="n">
        <v>0.77</v>
      </c>
      <c r="W1204" t="n">
        <v>0.12</v>
      </c>
      <c r="X1204" t="n">
        <v>0.08</v>
      </c>
      <c r="Y1204" t="n">
        <v>1</v>
      </c>
      <c r="Z1204" t="n">
        <v>10</v>
      </c>
    </row>
    <row r="1205">
      <c r="A1205" t="n">
        <v>53</v>
      </c>
      <c r="B1205" t="n">
        <v>60</v>
      </c>
      <c r="C1205" t="inlineStr">
        <is>
          <t xml:space="preserve">CONCLUIDO	</t>
        </is>
      </c>
      <c r="D1205" t="n">
        <v>9.804500000000001</v>
      </c>
      <c r="E1205" t="n">
        <v>10.2</v>
      </c>
      <c r="F1205" t="n">
        <v>7.94</v>
      </c>
      <c r="G1205" t="n">
        <v>95.27</v>
      </c>
      <c r="H1205" t="n">
        <v>1.77</v>
      </c>
      <c r="I1205" t="n">
        <v>5</v>
      </c>
      <c r="J1205" t="n">
        <v>142.38</v>
      </c>
      <c r="K1205" t="n">
        <v>45</v>
      </c>
      <c r="L1205" t="n">
        <v>14.25</v>
      </c>
      <c r="M1205" t="n">
        <v>1</v>
      </c>
      <c r="N1205" t="n">
        <v>23.13</v>
      </c>
      <c r="O1205" t="n">
        <v>17794.02</v>
      </c>
      <c r="P1205" t="n">
        <v>68.01000000000001</v>
      </c>
      <c r="Q1205" t="n">
        <v>198.05</v>
      </c>
      <c r="R1205" t="n">
        <v>29.92</v>
      </c>
      <c r="S1205" t="n">
        <v>21.27</v>
      </c>
      <c r="T1205" t="n">
        <v>1624.33</v>
      </c>
      <c r="U1205" t="n">
        <v>0.71</v>
      </c>
      <c r="V1205" t="n">
        <v>0.76</v>
      </c>
      <c r="W1205" t="n">
        <v>0.12</v>
      </c>
      <c r="X1205" t="n">
        <v>0.09</v>
      </c>
      <c r="Y1205" t="n">
        <v>1</v>
      </c>
      <c r="Z1205" t="n">
        <v>10</v>
      </c>
    </row>
    <row r="1206">
      <c r="A1206" t="n">
        <v>54</v>
      </c>
      <c r="B1206" t="n">
        <v>60</v>
      </c>
      <c r="C1206" t="inlineStr">
        <is>
          <t xml:space="preserve">CONCLUIDO	</t>
        </is>
      </c>
      <c r="D1206" t="n">
        <v>9.8063</v>
      </c>
      <c r="E1206" t="n">
        <v>10.2</v>
      </c>
      <c r="F1206" t="n">
        <v>7.94</v>
      </c>
      <c r="G1206" t="n">
        <v>95.25</v>
      </c>
      <c r="H1206" t="n">
        <v>1.8</v>
      </c>
      <c r="I1206" t="n">
        <v>5</v>
      </c>
      <c r="J1206" t="n">
        <v>142.72</v>
      </c>
      <c r="K1206" t="n">
        <v>45</v>
      </c>
      <c r="L1206" t="n">
        <v>14.5</v>
      </c>
      <c r="M1206" t="n">
        <v>1</v>
      </c>
      <c r="N1206" t="n">
        <v>23.22</v>
      </c>
      <c r="O1206" t="n">
        <v>17836.15</v>
      </c>
      <c r="P1206" t="n">
        <v>67.90000000000001</v>
      </c>
      <c r="Q1206" t="n">
        <v>198.05</v>
      </c>
      <c r="R1206" t="n">
        <v>29.83</v>
      </c>
      <c r="S1206" t="n">
        <v>21.27</v>
      </c>
      <c r="T1206" t="n">
        <v>1580.35</v>
      </c>
      <c r="U1206" t="n">
        <v>0.71</v>
      </c>
      <c r="V1206" t="n">
        <v>0.77</v>
      </c>
      <c r="W1206" t="n">
        <v>0.12</v>
      </c>
      <c r="X1206" t="n">
        <v>0.08</v>
      </c>
      <c r="Y1206" t="n">
        <v>1</v>
      </c>
      <c r="Z1206" t="n">
        <v>10</v>
      </c>
    </row>
    <row r="1207">
      <c r="A1207" t="n">
        <v>55</v>
      </c>
      <c r="B1207" t="n">
        <v>60</v>
      </c>
      <c r="C1207" t="inlineStr">
        <is>
          <t xml:space="preserve">CONCLUIDO	</t>
        </is>
      </c>
      <c r="D1207" t="n">
        <v>9.810600000000001</v>
      </c>
      <c r="E1207" t="n">
        <v>10.19</v>
      </c>
      <c r="F1207" t="n">
        <v>7.93</v>
      </c>
      <c r="G1207" t="n">
        <v>95.2</v>
      </c>
      <c r="H1207" t="n">
        <v>1.82</v>
      </c>
      <c r="I1207" t="n">
        <v>5</v>
      </c>
      <c r="J1207" t="n">
        <v>143.06</v>
      </c>
      <c r="K1207" t="n">
        <v>45</v>
      </c>
      <c r="L1207" t="n">
        <v>14.75</v>
      </c>
      <c r="M1207" t="n">
        <v>1</v>
      </c>
      <c r="N1207" t="n">
        <v>23.31</v>
      </c>
      <c r="O1207" t="n">
        <v>17878.3</v>
      </c>
      <c r="P1207" t="n">
        <v>67.8</v>
      </c>
      <c r="Q1207" t="n">
        <v>198.05</v>
      </c>
      <c r="R1207" t="n">
        <v>29.67</v>
      </c>
      <c r="S1207" t="n">
        <v>21.27</v>
      </c>
      <c r="T1207" t="n">
        <v>1495.81</v>
      </c>
      <c r="U1207" t="n">
        <v>0.72</v>
      </c>
      <c r="V1207" t="n">
        <v>0.77</v>
      </c>
      <c r="W1207" t="n">
        <v>0.12</v>
      </c>
      <c r="X1207" t="n">
        <v>0.08</v>
      </c>
      <c r="Y1207" t="n">
        <v>1</v>
      </c>
      <c r="Z1207" t="n">
        <v>10</v>
      </c>
    </row>
    <row r="1208">
      <c r="A1208" t="n">
        <v>56</v>
      </c>
      <c r="B1208" t="n">
        <v>60</v>
      </c>
      <c r="C1208" t="inlineStr">
        <is>
          <t xml:space="preserve">CONCLUIDO	</t>
        </is>
      </c>
      <c r="D1208" t="n">
        <v>9.8109</v>
      </c>
      <c r="E1208" t="n">
        <v>10.19</v>
      </c>
      <c r="F1208" t="n">
        <v>7.93</v>
      </c>
      <c r="G1208" t="n">
        <v>95.19</v>
      </c>
      <c r="H1208" t="n">
        <v>1.85</v>
      </c>
      <c r="I1208" t="n">
        <v>5</v>
      </c>
      <c r="J1208" t="n">
        <v>143.4</v>
      </c>
      <c r="K1208" t="n">
        <v>45</v>
      </c>
      <c r="L1208" t="n">
        <v>15</v>
      </c>
      <c r="M1208" t="n">
        <v>1</v>
      </c>
      <c r="N1208" t="n">
        <v>23.41</v>
      </c>
      <c r="O1208" t="n">
        <v>17920.49</v>
      </c>
      <c r="P1208" t="n">
        <v>67.73</v>
      </c>
      <c r="Q1208" t="n">
        <v>198.05</v>
      </c>
      <c r="R1208" t="n">
        <v>29.71</v>
      </c>
      <c r="S1208" t="n">
        <v>21.27</v>
      </c>
      <c r="T1208" t="n">
        <v>1515.9</v>
      </c>
      <c r="U1208" t="n">
        <v>0.72</v>
      </c>
      <c r="V1208" t="n">
        <v>0.77</v>
      </c>
      <c r="W1208" t="n">
        <v>0.12</v>
      </c>
      <c r="X1208" t="n">
        <v>0.08</v>
      </c>
      <c r="Y1208" t="n">
        <v>1</v>
      </c>
      <c r="Z1208" t="n">
        <v>10</v>
      </c>
    </row>
    <row r="1209">
      <c r="A1209" t="n">
        <v>57</v>
      </c>
      <c r="B1209" t="n">
        <v>60</v>
      </c>
      <c r="C1209" t="inlineStr">
        <is>
          <t xml:space="preserve">CONCLUIDO	</t>
        </is>
      </c>
      <c r="D1209" t="n">
        <v>9.807399999999999</v>
      </c>
      <c r="E1209" t="n">
        <v>10.2</v>
      </c>
      <c r="F1209" t="n">
        <v>7.94</v>
      </c>
      <c r="G1209" t="n">
        <v>95.23999999999999</v>
      </c>
      <c r="H1209" t="n">
        <v>1.88</v>
      </c>
      <c r="I1209" t="n">
        <v>5</v>
      </c>
      <c r="J1209" t="n">
        <v>143.75</v>
      </c>
      <c r="K1209" t="n">
        <v>45</v>
      </c>
      <c r="L1209" t="n">
        <v>15.25</v>
      </c>
      <c r="M1209" t="n">
        <v>0</v>
      </c>
      <c r="N1209" t="n">
        <v>23.5</v>
      </c>
      <c r="O1209" t="n">
        <v>17962.71</v>
      </c>
      <c r="P1209" t="n">
        <v>67.8</v>
      </c>
      <c r="Q1209" t="n">
        <v>198.05</v>
      </c>
      <c r="R1209" t="n">
        <v>29.8</v>
      </c>
      <c r="S1209" t="n">
        <v>21.27</v>
      </c>
      <c r="T1209" t="n">
        <v>1561.59</v>
      </c>
      <c r="U1209" t="n">
        <v>0.71</v>
      </c>
      <c r="V1209" t="n">
        <v>0.77</v>
      </c>
      <c r="W1209" t="n">
        <v>0.12</v>
      </c>
      <c r="X1209" t="n">
        <v>0.08</v>
      </c>
      <c r="Y1209" t="n">
        <v>1</v>
      </c>
      <c r="Z1209" t="n">
        <v>10</v>
      </c>
    </row>
    <row r="1210">
      <c r="A1210" t="n">
        <v>0</v>
      </c>
      <c r="B1210" t="n">
        <v>135</v>
      </c>
      <c r="C1210" t="inlineStr">
        <is>
          <t xml:space="preserve">CONCLUIDO	</t>
        </is>
      </c>
      <c r="D1210" t="n">
        <v>5.0473</v>
      </c>
      <c r="E1210" t="n">
        <v>19.81</v>
      </c>
      <c r="F1210" t="n">
        <v>10.49</v>
      </c>
      <c r="G1210" t="n">
        <v>4.92</v>
      </c>
      <c r="H1210" t="n">
        <v>0.07000000000000001</v>
      </c>
      <c r="I1210" t="n">
        <v>128</v>
      </c>
      <c r="J1210" t="n">
        <v>263.32</v>
      </c>
      <c r="K1210" t="n">
        <v>59.89</v>
      </c>
      <c r="L1210" t="n">
        <v>1</v>
      </c>
      <c r="M1210" t="n">
        <v>126</v>
      </c>
      <c r="N1210" t="n">
        <v>67.43000000000001</v>
      </c>
      <c r="O1210" t="n">
        <v>32710.1</v>
      </c>
      <c r="P1210" t="n">
        <v>176.53</v>
      </c>
      <c r="Q1210" t="n">
        <v>198.14</v>
      </c>
      <c r="R1210" t="n">
        <v>109.57</v>
      </c>
      <c r="S1210" t="n">
        <v>21.27</v>
      </c>
      <c r="T1210" t="n">
        <v>40831.98</v>
      </c>
      <c r="U1210" t="n">
        <v>0.19</v>
      </c>
      <c r="V1210" t="n">
        <v>0.58</v>
      </c>
      <c r="W1210" t="n">
        <v>0.31</v>
      </c>
      <c r="X1210" t="n">
        <v>2.63</v>
      </c>
      <c r="Y1210" t="n">
        <v>1</v>
      </c>
      <c r="Z1210" t="n">
        <v>10</v>
      </c>
    </row>
    <row r="1211">
      <c r="A1211" t="n">
        <v>1</v>
      </c>
      <c r="B1211" t="n">
        <v>135</v>
      </c>
      <c r="C1211" t="inlineStr">
        <is>
          <t xml:space="preserve">CONCLUIDO	</t>
        </is>
      </c>
      <c r="D1211" t="n">
        <v>5.7076</v>
      </c>
      <c r="E1211" t="n">
        <v>17.52</v>
      </c>
      <c r="F1211" t="n">
        <v>9.81</v>
      </c>
      <c r="G1211" t="n">
        <v>6.13</v>
      </c>
      <c r="H1211" t="n">
        <v>0.08</v>
      </c>
      <c r="I1211" t="n">
        <v>96</v>
      </c>
      <c r="J1211" t="n">
        <v>263.79</v>
      </c>
      <c r="K1211" t="n">
        <v>59.89</v>
      </c>
      <c r="L1211" t="n">
        <v>1.25</v>
      </c>
      <c r="M1211" t="n">
        <v>94</v>
      </c>
      <c r="N1211" t="n">
        <v>67.65000000000001</v>
      </c>
      <c r="O1211" t="n">
        <v>32767.75</v>
      </c>
      <c r="P1211" t="n">
        <v>165.01</v>
      </c>
      <c r="Q1211" t="n">
        <v>198.1</v>
      </c>
      <c r="R1211" t="n">
        <v>88.56</v>
      </c>
      <c r="S1211" t="n">
        <v>21.27</v>
      </c>
      <c r="T1211" t="n">
        <v>30487.9</v>
      </c>
      <c r="U1211" t="n">
        <v>0.24</v>
      </c>
      <c r="V1211" t="n">
        <v>0.62</v>
      </c>
      <c r="W1211" t="n">
        <v>0.26</v>
      </c>
      <c r="X1211" t="n">
        <v>1.96</v>
      </c>
      <c r="Y1211" t="n">
        <v>1</v>
      </c>
      <c r="Z1211" t="n">
        <v>10</v>
      </c>
    </row>
    <row r="1212">
      <c r="A1212" t="n">
        <v>2</v>
      </c>
      <c r="B1212" t="n">
        <v>135</v>
      </c>
      <c r="C1212" t="inlineStr">
        <is>
          <t xml:space="preserve">CONCLUIDO	</t>
        </is>
      </c>
      <c r="D1212" t="n">
        <v>6.1925</v>
      </c>
      <c r="E1212" t="n">
        <v>16.15</v>
      </c>
      <c r="F1212" t="n">
        <v>9.4</v>
      </c>
      <c r="G1212" t="n">
        <v>7.33</v>
      </c>
      <c r="H1212" t="n">
        <v>0.1</v>
      </c>
      <c r="I1212" t="n">
        <v>77</v>
      </c>
      <c r="J1212" t="n">
        <v>264.25</v>
      </c>
      <c r="K1212" t="n">
        <v>59.89</v>
      </c>
      <c r="L1212" t="n">
        <v>1.5</v>
      </c>
      <c r="M1212" t="n">
        <v>75</v>
      </c>
      <c r="N1212" t="n">
        <v>67.87</v>
      </c>
      <c r="O1212" t="n">
        <v>32825.49</v>
      </c>
      <c r="P1212" t="n">
        <v>157.98</v>
      </c>
      <c r="Q1212" t="n">
        <v>198.17</v>
      </c>
      <c r="R1212" t="n">
        <v>75.62</v>
      </c>
      <c r="S1212" t="n">
        <v>21.27</v>
      </c>
      <c r="T1212" t="n">
        <v>24115.1</v>
      </c>
      <c r="U1212" t="n">
        <v>0.28</v>
      </c>
      <c r="V1212" t="n">
        <v>0.65</v>
      </c>
      <c r="W1212" t="n">
        <v>0.23</v>
      </c>
      <c r="X1212" t="n">
        <v>1.55</v>
      </c>
      <c r="Y1212" t="n">
        <v>1</v>
      </c>
      <c r="Z1212" t="n">
        <v>10</v>
      </c>
    </row>
    <row r="1213">
      <c r="A1213" t="n">
        <v>3</v>
      </c>
      <c r="B1213" t="n">
        <v>135</v>
      </c>
      <c r="C1213" t="inlineStr">
        <is>
          <t xml:space="preserve">CONCLUIDO	</t>
        </is>
      </c>
      <c r="D1213" t="n">
        <v>6.5693</v>
      </c>
      <c r="E1213" t="n">
        <v>15.22</v>
      </c>
      <c r="F1213" t="n">
        <v>9.130000000000001</v>
      </c>
      <c r="G1213" t="n">
        <v>8.56</v>
      </c>
      <c r="H1213" t="n">
        <v>0.12</v>
      </c>
      <c r="I1213" t="n">
        <v>64</v>
      </c>
      <c r="J1213" t="n">
        <v>264.72</v>
      </c>
      <c r="K1213" t="n">
        <v>59.89</v>
      </c>
      <c r="L1213" t="n">
        <v>1.75</v>
      </c>
      <c r="M1213" t="n">
        <v>62</v>
      </c>
      <c r="N1213" t="n">
        <v>68.09</v>
      </c>
      <c r="O1213" t="n">
        <v>32883.31</v>
      </c>
      <c r="P1213" t="n">
        <v>153.34</v>
      </c>
      <c r="Q1213" t="n">
        <v>198.06</v>
      </c>
      <c r="R1213" t="n">
        <v>67.13</v>
      </c>
      <c r="S1213" t="n">
        <v>21.27</v>
      </c>
      <c r="T1213" t="n">
        <v>19932.93</v>
      </c>
      <c r="U1213" t="n">
        <v>0.32</v>
      </c>
      <c r="V1213" t="n">
        <v>0.66</v>
      </c>
      <c r="W1213" t="n">
        <v>0.21</v>
      </c>
      <c r="X1213" t="n">
        <v>1.28</v>
      </c>
      <c r="Y1213" t="n">
        <v>1</v>
      </c>
      <c r="Z1213" t="n">
        <v>10</v>
      </c>
    </row>
    <row r="1214">
      <c r="A1214" t="n">
        <v>4</v>
      </c>
      <c r="B1214" t="n">
        <v>135</v>
      </c>
      <c r="C1214" t="inlineStr">
        <is>
          <t xml:space="preserve">CONCLUIDO	</t>
        </is>
      </c>
      <c r="D1214" t="n">
        <v>6.8618</v>
      </c>
      <c r="E1214" t="n">
        <v>14.57</v>
      </c>
      <c r="F1214" t="n">
        <v>8.94</v>
      </c>
      <c r="G1214" t="n">
        <v>9.75</v>
      </c>
      <c r="H1214" t="n">
        <v>0.13</v>
      </c>
      <c r="I1214" t="n">
        <v>55</v>
      </c>
      <c r="J1214" t="n">
        <v>265.19</v>
      </c>
      <c r="K1214" t="n">
        <v>59.89</v>
      </c>
      <c r="L1214" t="n">
        <v>2</v>
      </c>
      <c r="M1214" t="n">
        <v>53</v>
      </c>
      <c r="N1214" t="n">
        <v>68.31</v>
      </c>
      <c r="O1214" t="n">
        <v>32941.21</v>
      </c>
      <c r="P1214" t="n">
        <v>149.99</v>
      </c>
      <c r="Q1214" t="n">
        <v>198.06</v>
      </c>
      <c r="R1214" t="n">
        <v>61.01</v>
      </c>
      <c r="S1214" t="n">
        <v>21.27</v>
      </c>
      <c r="T1214" t="n">
        <v>16917.82</v>
      </c>
      <c r="U1214" t="n">
        <v>0.35</v>
      </c>
      <c r="V1214" t="n">
        <v>0.68</v>
      </c>
      <c r="W1214" t="n">
        <v>0.2</v>
      </c>
      <c r="X1214" t="n">
        <v>1.09</v>
      </c>
      <c r="Y1214" t="n">
        <v>1</v>
      </c>
      <c r="Z1214" t="n">
        <v>10</v>
      </c>
    </row>
    <row r="1215">
      <c r="A1215" t="n">
        <v>5</v>
      </c>
      <c r="B1215" t="n">
        <v>135</v>
      </c>
      <c r="C1215" t="inlineStr">
        <is>
          <t xml:space="preserve">CONCLUIDO	</t>
        </is>
      </c>
      <c r="D1215" t="n">
        <v>7.1065</v>
      </c>
      <c r="E1215" t="n">
        <v>14.07</v>
      </c>
      <c r="F1215" t="n">
        <v>8.789999999999999</v>
      </c>
      <c r="G1215" t="n">
        <v>10.99</v>
      </c>
      <c r="H1215" t="n">
        <v>0.15</v>
      </c>
      <c r="I1215" t="n">
        <v>48</v>
      </c>
      <c r="J1215" t="n">
        <v>265.66</v>
      </c>
      <c r="K1215" t="n">
        <v>59.89</v>
      </c>
      <c r="L1215" t="n">
        <v>2.25</v>
      </c>
      <c r="M1215" t="n">
        <v>46</v>
      </c>
      <c r="N1215" t="n">
        <v>68.53</v>
      </c>
      <c r="O1215" t="n">
        <v>32999.19</v>
      </c>
      <c r="P1215" t="n">
        <v>147.43</v>
      </c>
      <c r="Q1215" t="n">
        <v>198.06</v>
      </c>
      <c r="R1215" t="n">
        <v>56.42</v>
      </c>
      <c r="S1215" t="n">
        <v>21.27</v>
      </c>
      <c r="T1215" t="n">
        <v>14655.65</v>
      </c>
      <c r="U1215" t="n">
        <v>0.38</v>
      </c>
      <c r="V1215" t="n">
        <v>0.6899999999999999</v>
      </c>
      <c r="W1215" t="n">
        <v>0.19</v>
      </c>
      <c r="X1215" t="n">
        <v>0.9399999999999999</v>
      </c>
      <c r="Y1215" t="n">
        <v>1</v>
      </c>
      <c r="Z1215" t="n">
        <v>10</v>
      </c>
    </row>
    <row r="1216">
      <c r="A1216" t="n">
        <v>6</v>
      </c>
      <c r="B1216" t="n">
        <v>135</v>
      </c>
      <c r="C1216" t="inlineStr">
        <is>
          <t xml:space="preserve">CONCLUIDO	</t>
        </is>
      </c>
      <c r="D1216" t="n">
        <v>7.2917</v>
      </c>
      <c r="E1216" t="n">
        <v>13.71</v>
      </c>
      <c r="F1216" t="n">
        <v>8.69</v>
      </c>
      <c r="G1216" t="n">
        <v>12.12</v>
      </c>
      <c r="H1216" t="n">
        <v>0.17</v>
      </c>
      <c r="I1216" t="n">
        <v>43</v>
      </c>
      <c r="J1216" t="n">
        <v>266.13</v>
      </c>
      <c r="K1216" t="n">
        <v>59.89</v>
      </c>
      <c r="L1216" t="n">
        <v>2.5</v>
      </c>
      <c r="M1216" t="n">
        <v>41</v>
      </c>
      <c r="N1216" t="n">
        <v>68.75</v>
      </c>
      <c r="O1216" t="n">
        <v>33057.26</v>
      </c>
      <c r="P1216" t="n">
        <v>145.61</v>
      </c>
      <c r="Q1216" t="n">
        <v>198.11</v>
      </c>
      <c r="R1216" t="n">
        <v>53.2</v>
      </c>
      <c r="S1216" t="n">
        <v>21.27</v>
      </c>
      <c r="T1216" t="n">
        <v>13074.02</v>
      </c>
      <c r="U1216" t="n">
        <v>0.4</v>
      </c>
      <c r="V1216" t="n">
        <v>0.7</v>
      </c>
      <c r="W1216" t="n">
        <v>0.18</v>
      </c>
      <c r="X1216" t="n">
        <v>0.83</v>
      </c>
      <c r="Y1216" t="n">
        <v>1</v>
      </c>
      <c r="Z1216" t="n">
        <v>10</v>
      </c>
    </row>
    <row r="1217">
      <c r="A1217" t="n">
        <v>7</v>
      </c>
      <c r="B1217" t="n">
        <v>135</v>
      </c>
      <c r="C1217" t="inlineStr">
        <is>
          <t xml:space="preserve">CONCLUIDO	</t>
        </is>
      </c>
      <c r="D1217" t="n">
        <v>7.4567</v>
      </c>
      <c r="E1217" t="n">
        <v>13.41</v>
      </c>
      <c r="F1217" t="n">
        <v>8.59</v>
      </c>
      <c r="G1217" t="n">
        <v>13.21</v>
      </c>
      <c r="H1217" t="n">
        <v>0.18</v>
      </c>
      <c r="I1217" t="n">
        <v>39</v>
      </c>
      <c r="J1217" t="n">
        <v>266.6</v>
      </c>
      <c r="K1217" t="n">
        <v>59.89</v>
      </c>
      <c r="L1217" t="n">
        <v>2.75</v>
      </c>
      <c r="M1217" t="n">
        <v>37</v>
      </c>
      <c r="N1217" t="n">
        <v>68.97</v>
      </c>
      <c r="O1217" t="n">
        <v>33115.41</v>
      </c>
      <c r="P1217" t="n">
        <v>143.82</v>
      </c>
      <c r="Q1217" t="n">
        <v>198.06</v>
      </c>
      <c r="R1217" t="n">
        <v>49.89</v>
      </c>
      <c r="S1217" t="n">
        <v>21.27</v>
      </c>
      <c r="T1217" t="n">
        <v>11438.2</v>
      </c>
      <c r="U1217" t="n">
        <v>0.43</v>
      </c>
      <c r="V1217" t="n">
        <v>0.71</v>
      </c>
      <c r="W1217" t="n">
        <v>0.17</v>
      </c>
      <c r="X1217" t="n">
        <v>0.73</v>
      </c>
      <c r="Y1217" t="n">
        <v>1</v>
      </c>
      <c r="Z1217" t="n">
        <v>10</v>
      </c>
    </row>
    <row r="1218">
      <c r="A1218" t="n">
        <v>8</v>
      </c>
      <c r="B1218" t="n">
        <v>135</v>
      </c>
      <c r="C1218" t="inlineStr">
        <is>
          <t xml:space="preserve">CONCLUIDO	</t>
        </is>
      </c>
      <c r="D1218" t="n">
        <v>7.6557</v>
      </c>
      <c r="E1218" t="n">
        <v>13.06</v>
      </c>
      <c r="F1218" t="n">
        <v>8.44</v>
      </c>
      <c r="G1218" t="n">
        <v>14.47</v>
      </c>
      <c r="H1218" t="n">
        <v>0.2</v>
      </c>
      <c r="I1218" t="n">
        <v>35</v>
      </c>
      <c r="J1218" t="n">
        <v>267.08</v>
      </c>
      <c r="K1218" t="n">
        <v>59.89</v>
      </c>
      <c r="L1218" t="n">
        <v>3</v>
      </c>
      <c r="M1218" t="n">
        <v>33</v>
      </c>
      <c r="N1218" t="n">
        <v>69.19</v>
      </c>
      <c r="O1218" t="n">
        <v>33173.65</v>
      </c>
      <c r="P1218" t="n">
        <v>141.24</v>
      </c>
      <c r="Q1218" t="n">
        <v>198.05</v>
      </c>
      <c r="R1218" t="n">
        <v>45.68</v>
      </c>
      <c r="S1218" t="n">
        <v>21.27</v>
      </c>
      <c r="T1218" t="n">
        <v>9352.93</v>
      </c>
      <c r="U1218" t="n">
        <v>0.47</v>
      </c>
      <c r="V1218" t="n">
        <v>0.72</v>
      </c>
      <c r="W1218" t="n">
        <v>0.15</v>
      </c>
      <c r="X1218" t="n">
        <v>0.59</v>
      </c>
      <c r="Y1218" t="n">
        <v>1</v>
      </c>
      <c r="Z1218" t="n">
        <v>10</v>
      </c>
    </row>
    <row r="1219">
      <c r="A1219" t="n">
        <v>9</v>
      </c>
      <c r="B1219" t="n">
        <v>135</v>
      </c>
      <c r="C1219" t="inlineStr">
        <is>
          <t xml:space="preserve">CONCLUIDO	</t>
        </is>
      </c>
      <c r="D1219" t="n">
        <v>7.6583</v>
      </c>
      <c r="E1219" t="n">
        <v>13.06</v>
      </c>
      <c r="F1219" t="n">
        <v>8.539999999999999</v>
      </c>
      <c r="G1219" t="n">
        <v>15.52</v>
      </c>
      <c r="H1219" t="n">
        <v>0.22</v>
      </c>
      <c r="I1219" t="n">
        <v>33</v>
      </c>
      <c r="J1219" t="n">
        <v>267.55</v>
      </c>
      <c r="K1219" t="n">
        <v>59.89</v>
      </c>
      <c r="L1219" t="n">
        <v>3.25</v>
      </c>
      <c r="M1219" t="n">
        <v>31</v>
      </c>
      <c r="N1219" t="n">
        <v>69.41</v>
      </c>
      <c r="O1219" t="n">
        <v>33231.97</v>
      </c>
      <c r="P1219" t="n">
        <v>142.85</v>
      </c>
      <c r="Q1219" t="n">
        <v>198.05</v>
      </c>
      <c r="R1219" t="n">
        <v>48.74</v>
      </c>
      <c r="S1219" t="n">
        <v>21.27</v>
      </c>
      <c r="T1219" t="n">
        <v>10891.87</v>
      </c>
      <c r="U1219" t="n">
        <v>0.44</v>
      </c>
      <c r="V1219" t="n">
        <v>0.71</v>
      </c>
      <c r="W1219" t="n">
        <v>0.16</v>
      </c>
      <c r="X1219" t="n">
        <v>0.68</v>
      </c>
      <c r="Y1219" t="n">
        <v>1</v>
      </c>
      <c r="Z1219" t="n">
        <v>10</v>
      </c>
    </row>
    <row r="1220">
      <c r="A1220" t="n">
        <v>10</v>
      </c>
      <c r="B1220" t="n">
        <v>135</v>
      </c>
      <c r="C1220" t="inlineStr">
        <is>
          <t xml:space="preserve">CONCLUIDO	</t>
        </is>
      </c>
      <c r="D1220" t="n">
        <v>7.7969</v>
      </c>
      <c r="E1220" t="n">
        <v>12.83</v>
      </c>
      <c r="F1220" t="n">
        <v>8.460000000000001</v>
      </c>
      <c r="G1220" t="n">
        <v>16.91</v>
      </c>
      <c r="H1220" t="n">
        <v>0.23</v>
      </c>
      <c r="I1220" t="n">
        <v>30</v>
      </c>
      <c r="J1220" t="n">
        <v>268.02</v>
      </c>
      <c r="K1220" t="n">
        <v>59.89</v>
      </c>
      <c r="L1220" t="n">
        <v>3.5</v>
      </c>
      <c r="M1220" t="n">
        <v>28</v>
      </c>
      <c r="N1220" t="n">
        <v>69.64</v>
      </c>
      <c r="O1220" t="n">
        <v>33290.38</v>
      </c>
      <c r="P1220" t="n">
        <v>141.39</v>
      </c>
      <c r="Q1220" t="n">
        <v>198.09</v>
      </c>
      <c r="R1220" t="n">
        <v>46.25</v>
      </c>
      <c r="S1220" t="n">
        <v>21.27</v>
      </c>
      <c r="T1220" t="n">
        <v>9662.309999999999</v>
      </c>
      <c r="U1220" t="n">
        <v>0.46</v>
      </c>
      <c r="V1220" t="n">
        <v>0.72</v>
      </c>
      <c r="W1220" t="n">
        <v>0.15</v>
      </c>
      <c r="X1220" t="n">
        <v>0.6</v>
      </c>
      <c r="Y1220" t="n">
        <v>1</v>
      </c>
      <c r="Z1220" t="n">
        <v>10</v>
      </c>
    </row>
    <row r="1221">
      <c r="A1221" t="n">
        <v>11</v>
      </c>
      <c r="B1221" t="n">
        <v>135</v>
      </c>
      <c r="C1221" t="inlineStr">
        <is>
          <t xml:space="preserve">CONCLUIDO	</t>
        </is>
      </c>
      <c r="D1221" t="n">
        <v>7.8857</v>
      </c>
      <c r="E1221" t="n">
        <v>12.68</v>
      </c>
      <c r="F1221" t="n">
        <v>8.41</v>
      </c>
      <c r="G1221" t="n">
        <v>18.03</v>
      </c>
      <c r="H1221" t="n">
        <v>0.25</v>
      </c>
      <c r="I1221" t="n">
        <v>28</v>
      </c>
      <c r="J1221" t="n">
        <v>268.5</v>
      </c>
      <c r="K1221" t="n">
        <v>59.89</v>
      </c>
      <c r="L1221" t="n">
        <v>3.75</v>
      </c>
      <c r="M1221" t="n">
        <v>26</v>
      </c>
      <c r="N1221" t="n">
        <v>69.86</v>
      </c>
      <c r="O1221" t="n">
        <v>33348.87</v>
      </c>
      <c r="P1221" t="n">
        <v>140.64</v>
      </c>
      <c r="Q1221" t="n">
        <v>198.07</v>
      </c>
      <c r="R1221" t="n">
        <v>44.75</v>
      </c>
      <c r="S1221" t="n">
        <v>21.27</v>
      </c>
      <c r="T1221" t="n">
        <v>8922.9</v>
      </c>
      <c r="U1221" t="n">
        <v>0.48</v>
      </c>
      <c r="V1221" t="n">
        <v>0.72</v>
      </c>
      <c r="W1221" t="n">
        <v>0.15</v>
      </c>
      <c r="X1221" t="n">
        <v>0.5600000000000001</v>
      </c>
      <c r="Y1221" t="n">
        <v>1</v>
      </c>
      <c r="Z1221" t="n">
        <v>10</v>
      </c>
    </row>
    <row r="1222">
      <c r="A1222" t="n">
        <v>12</v>
      </c>
      <c r="B1222" t="n">
        <v>135</v>
      </c>
      <c r="C1222" t="inlineStr">
        <is>
          <t xml:space="preserve">CONCLUIDO	</t>
        </is>
      </c>
      <c r="D1222" t="n">
        <v>7.9842</v>
      </c>
      <c r="E1222" t="n">
        <v>12.52</v>
      </c>
      <c r="F1222" t="n">
        <v>8.359999999999999</v>
      </c>
      <c r="G1222" t="n">
        <v>19.29</v>
      </c>
      <c r="H1222" t="n">
        <v>0.26</v>
      </c>
      <c r="I1222" t="n">
        <v>26</v>
      </c>
      <c r="J1222" t="n">
        <v>268.97</v>
      </c>
      <c r="K1222" t="n">
        <v>59.89</v>
      </c>
      <c r="L1222" t="n">
        <v>4</v>
      </c>
      <c r="M1222" t="n">
        <v>24</v>
      </c>
      <c r="N1222" t="n">
        <v>70.09</v>
      </c>
      <c r="O1222" t="n">
        <v>33407.45</v>
      </c>
      <c r="P1222" t="n">
        <v>139.63</v>
      </c>
      <c r="Q1222" t="n">
        <v>198.07</v>
      </c>
      <c r="R1222" t="n">
        <v>42.93</v>
      </c>
      <c r="S1222" t="n">
        <v>21.27</v>
      </c>
      <c r="T1222" t="n">
        <v>8023.95</v>
      </c>
      <c r="U1222" t="n">
        <v>0.5</v>
      </c>
      <c r="V1222" t="n">
        <v>0.73</v>
      </c>
      <c r="W1222" t="n">
        <v>0.15</v>
      </c>
      <c r="X1222" t="n">
        <v>0.5</v>
      </c>
      <c r="Y1222" t="n">
        <v>1</v>
      </c>
      <c r="Z1222" t="n">
        <v>10</v>
      </c>
    </row>
    <row r="1223">
      <c r="A1223" t="n">
        <v>13</v>
      </c>
      <c r="B1223" t="n">
        <v>135</v>
      </c>
      <c r="C1223" t="inlineStr">
        <is>
          <t xml:space="preserve">CONCLUIDO	</t>
        </is>
      </c>
      <c r="D1223" t="n">
        <v>8.0266</v>
      </c>
      <c r="E1223" t="n">
        <v>12.46</v>
      </c>
      <c r="F1223" t="n">
        <v>8.34</v>
      </c>
      <c r="G1223" t="n">
        <v>20.02</v>
      </c>
      <c r="H1223" t="n">
        <v>0.28</v>
      </c>
      <c r="I1223" t="n">
        <v>25</v>
      </c>
      <c r="J1223" t="n">
        <v>269.45</v>
      </c>
      <c r="K1223" t="n">
        <v>59.89</v>
      </c>
      <c r="L1223" t="n">
        <v>4.25</v>
      </c>
      <c r="M1223" t="n">
        <v>23</v>
      </c>
      <c r="N1223" t="n">
        <v>70.31</v>
      </c>
      <c r="O1223" t="n">
        <v>33466.11</v>
      </c>
      <c r="P1223" t="n">
        <v>139.3</v>
      </c>
      <c r="Q1223" t="n">
        <v>198.06</v>
      </c>
      <c r="R1223" t="n">
        <v>42.44</v>
      </c>
      <c r="S1223" t="n">
        <v>21.27</v>
      </c>
      <c r="T1223" t="n">
        <v>7785.4</v>
      </c>
      <c r="U1223" t="n">
        <v>0.5</v>
      </c>
      <c r="V1223" t="n">
        <v>0.73</v>
      </c>
      <c r="W1223" t="n">
        <v>0.15</v>
      </c>
      <c r="X1223" t="n">
        <v>0.49</v>
      </c>
      <c r="Y1223" t="n">
        <v>1</v>
      </c>
      <c r="Z1223" t="n">
        <v>10</v>
      </c>
    </row>
    <row r="1224">
      <c r="A1224" t="n">
        <v>14</v>
      </c>
      <c r="B1224" t="n">
        <v>135</v>
      </c>
      <c r="C1224" t="inlineStr">
        <is>
          <t xml:space="preserve">CONCLUIDO	</t>
        </is>
      </c>
      <c r="D1224" t="n">
        <v>8.0625</v>
      </c>
      <c r="E1224" t="n">
        <v>12.4</v>
      </c>
      <c r="F1224" t="n">
        <v>8.34</v>
      </c>
      <c r="G1224" t="n">
        <v>20.84</v>
      </c>
      <c r="H1224" t="n">
        <v>0.3</v>
      </c>
      <c r="I1224" t="n">
        <v>24</v>
      </c>
      <c r="J1224" t="n">
        <v>269.92</v>
      </c>
      <c r="K1224" t="n">
        <v>59.89</v>
      </c>
      <c r="L1224" t="n">
        <v>4.5</v>
      </c>
      <c r="M1224" t="n">
        <v>22</v>
      </c>
      <c r="N1224" t="n">
        <v>70.54000000000001</v>
      </c>
      <c r="O1224" t="n">
        <v>33524.86</v>
      </c>
      <c r="P1224" t="n">
        <v>139.08</v>
      </c>
      <c r="Q1224" t="n">
        <v>198.06</v>
      </c>
      <c r="R1224" t="n">
        <v>42.52</v>
      </c>
      <c r="S1224" t="n">
        <v>21.27</v>
      </c>
      <c r="T1224" t="n">
        <v>7827.8</v>
      </c>
      <c r="U1224" t="n">
        <v>0.5</v>
      </c>
      <c r="V1224" t="n">
        <v>0.73</v>
      </c>
      <c r="W1224" t="n">
        <v>0.15</v>
      </c>
      <c r="X1224" t="n">
        <v>0.48</v>
      </c>
      <c r="Y1224" t="n">
        <v>1</v>
      </c>
      <c r="Z1224" t="n">
        <v>10</v>
      </c>
    </row>
    <row r="1225">
      <c r="A1225" t="n">
        <v>15</v>
      </c>
      <c r="B1225" t="n">
        <v>135</v>
      </c>
      <c r="C1225" t="inlineStr">
        <is>
          <t xml:space="preserve">CONCLUIDO	</t>
        </is>
      </c>
      <c r="D1225" t="n">
        <v>8.1692</v>
      </c>
      <c r="E1225" t="n">
        <v>12.24</v>
      </c>
      <c r="F1225" t="n">
        <v>8.279999999999999</v>
      </c>
      <c r="G1225" t="n">
        <v>22.57</v>
      </c>
      <c r="H1225" t="n">
        <v>0.31</v>
      </c>
      <c r="I1225" t="n">
        <v>22</v>
      </c>
      <c r="J1225" t="n">
        <v>270.4</v>
      </c>
      <c r="K1225" t="n">
        <v>59.89</v>
      </c>
      <c r="L1225" t="n">
        <v>4.75</v>
      </c>
      <c r="M1225" t="n">
        <v>20</v>
      </c>
      <c r="N1225" t="n">
        <v>70.76000000000001</v>
      </c>
      <c r="O1225" t="n">
        <v>33583.7</v>
      </c>
      <c r="P1225" t="n">
        <v>138.1</v>
      </c>
      <c r="Q1225" t="n">
        <v>198.09</v>
      </c>
      <c r="R1225" t="n">
        <v>40.35</v>
      </c>
      <c r="S1225" t="n">
        <v>21.27</v>
      </c>
      <c r="T1225" t="n">
        <v>6751.36</v>
      </c>
      <c r="U1225" t="n">
        <v>0.53</v>
      </c>
      <c r="V1225" t="n">
        <v>0.73</v>
      </c>
      <c r="W1225" t="n">
        <v>0.15</v>
      </c>
      <c r="X1225" t="n">
        <v>0.42</v>
      </c>
      <c r="Y1225" t="n">
        <v>1</v>
      </c>
      <c r="Z1225" t="n">
        <v>10</v>
      </c>
    </row>
    <row r="1226">
      <c r="A1226" t="n">
        <v>16</v>
      </c>
      <c r="B1226" t="n">
        <v>135</v>
      </c>
      <c r="C1226" t="inlineStr">
        <is>
          <t xml:space="preserve">CONCLUIDO	</t>
        </is>
      </c>
      <c r="D1226" t="n">
        <v>8.2164</v>
      </c>
      <c r="E1226" t="n">
        <v>12.17</v>
      </c>
      <c r="F1226" t="n">
        <v>8.26</v>
      </c>
      <c r="G1226" t="n">
        <v>23.59</v>
      </c>
      <c r="H1226" t="n">
        <v>0.33</v>
      </c>
      <c r="I1226" t="n">
        <v>21</v>
      </c>
      <c r="J1226" t="n">
        <v>270.88</v>
      </c>
      <c r="K1226" t="n">
        <v>59.89</v>
      </c>
      <c r="L1226" t="n">
        <v>5</v>
      </c>
      <c r="M1226" t="n">
        <v>19</v>
      </c>
      <c r="N1226" t="n">
        <v>70.98999999999999</v>
      </c>
      <c r="O1226" t="n">
        <v>33642.62</v>
      </c>
      <c r="P1226" t="n">
        <v>137.68</v>
      </c>
      <c r="Q1226" t="n">
        <v>198.08</v>
      </c>
      <c r="R1226" t="n">
        <v>39.78</v>
      </c>
      <c r="S1226" t="n">
        <v>21.27</v>
      </c>
      <c r="T1226" t="n">
        <v>6474.08</v>
      </c>
      <c r="U1226" t="n">
        <v>0.53</v>
      </c>
      <c r="V1226" t="n">
        <v>0.74</v>
      </c>
      <c r="W1226" t="n">
        <v>0.14</v>
      </c>
      <c r="X1226" t="n">
        <v>0.4</v>
      </c>
      <c r="Y1226" t="n">
        <v>1</v>
      </c>
      <c r="Z1226" t="n">
        <v>10</v>
      </c>
    </row>
    <row r="1227">
      <c r="A1227" t="n">
        <v>17</v>
      </c>
      <c r="B1227" t="n">
        <v>135</v>
      </c>
      <c r="C1227" t="inlineStr">
        <is>
          <t xml:space="preserve">CONCLUIDO	</t>
        </is>
      </c>
      <c r="D1227" t="n">
        <v>8.2667</v>
      </c>
      <c r="E1227" t="n">
        <v>12.1</v>
      </c>
      <c r="F1227" t="n">
        <v>8.23</v>
      </c>
      <c r="G1227" t="n">
        <v>24.7</v>
      </c>
      <c r="H1227" t="n">
        <v>0.34</v>
      </c>
      <c r="I1227" t="n">
        <v>20</v>
      </c>
      <c r="J1227" t="n">
        <v>271.36</v>
      </c>
      <c r="K1227" t="n">
        <v>59.89</v>
      </c>
      <c r="L1227" t="n">
        <v>5.25</v>
      </c>
      <c r="M1227" t="n">
        <v>18</v>
      </c>
      <c r="N1227" t="n">
        <v>71.22</v>
      </c>
      <c r="O1227" t="n">
        <v>33701.64</v>
      </c>
      <c r="P1227" t="n">
        <v>137.22</v>
      </c>
      <c r="Q1227" t="n">
        <v>198.05</v>
      </c>
      <c r="R1227" t="n">
        <v>39.05</v>
      </c>
      <c r="S1227" t="n">
        <v>21.27</v>
      </c>
      <c r="T1227" t="n">
        <v>6112.6</v>
      </c>
      <c r="U1227" t="n">
        <v>0.54</v>
      </c>
      <c r="V1227" t="n">
        <v>0.74</v>
      </c>
      <c r="W1227" t="n">
        <v>0.14</v>
      </c>
      <c r="X1227" t="n">
        <v>0.38</v>
      </c>
      <c r="Y1227" t="n">
        <v>1</v>
      </c>
      <c r="Z1227" t="n">
        <v>10</v>
      </c>
    </row>
    <row r="1228">
      <c r="A1228" t="n">
        <v>18</v>
      </c>
      <c r="B1228" t="n">
        <v>135</v>
      </c>
      <c r="C1228" t="inlineStr">
        <is>
          <t xml:space="preserve">CONCLUIDO	</t>
        </is>
      </c>
      <c r="D1228" t="n">
        <v>8.3262</v>
      </c>
      <c r="E1228" t="n">
        <v>12.01</v>
      </c>
      <c r="F1228" t="n">
        <v>8.199999999999999</v>
      </c>
      <c r="G1228" t="n">
        <v>25.88</v>
      </c>
      <c r="H1228" t="n">
        <v>0.36</v>
      </c>
      <c r="I1228" t="n">
        <v>19</v>
      </c>
      <c r="J1228" t="n">
        <v>271.84</v>
      </c>
      <c r="K1228" t="n">
        <v>59.89</v>
      </c>
      <c r="L1228" t="n">
        <v>5.5</v>
      </c>
      <c r="M1228" t="n">
        <v>17</v>
      </c>
      <c r="N1228" t="n">
        <v>71.45</v>
      </c>
      <c r="O1228" t="n">
        <v>33760.74</v>
      </c>
      <c r="P1228" t="n">
        <v>136.5</v>
      </c>
      <c r="Q1228" t="n">
        <v>198.08</v>
      </c>
      <c r="R1228" t="n">
        <v>37.86</v>
      </c>
      <c r="S1228" t="n">
        <v>21.27</v>
      </c>
      <c r="T1228" t="n">
        <v>5522.19</v>
      </c>
      <c r="U1228" t="n">
        <v>0.5600000000000001</v>
      </c>
      <c r="V1228" t="n">
        <v>0.74</v>
      </c>
      <c r="W1228" t="n">
        <v>0.14</v>
      </c>
      <c r="X1228" t="n">
        <v>0.34</v>
      </c>
      <c r="Y1228" t="n">
        <v>1</v>
      </c>
      <c r="Z1228" t="n">
        <v>10</v>
      </c>
    </row>
    <row r="1229">
      <c r="A1229" t="n">
        <v>19</v>
      </c>
      <c r="B1229" t="n">
        <v>135</v>
      </c>
      <c r="C1229" t="inlineStr">
        <is>
          <t xml:space="preserve">CONCLUIDO	</t>
        </is>
      </c>
      <c r="D1229" t="n">
        <v>8.4163</v>
      </c>
      <c r="E1229" t="n">
        <v>11.88</v>
      </c>
      <c r="F1229" t="n">
        <v>8.119999999999999</v>
      </c>
      <c r="G1229" t="n">
        <v>27.06</v>
      </c>
      <c r="H1229" t="n">
        <v>0.38</v>
      </c>
      <c r="I1229" t="n">
        <v>18</v>
      </c>
      <c r="J1229" t="n">
        <v>272.32</v>
      </c>
      <c r="K1229" t="n">
        <v>59.89</v>
      </c>
      <c r="L1229" t="n">
        <v>5.75</v>
      </c>
      <c r="M1229" t="n">
        <v>16</v>
      </c>
      <c r="N1229" t="n">
        <v>71.68000000000001</v>
      </c>
      <c r="O1229" t="n">
        <v>33820.05</v>
      </c>
      <c r="P1229" t="n">
        <v>135.15</v>
      </c>
      <c r="Q1229" t="n">
        <v>198.05</v>
      </c>
      <c r="R1229" t="n">
        <v>35.47</v>
      </c>
      <c r="S1229" t="n">
        <v>21.27</v>
      </c>
      <c r="T1229" t="n">
        <v>4331.61</v>
      </c>
      <c r="U1229" t="n">
        <v>0.6</v>
      </c>
      <c r="V1229" t="n">
        <v>0.75</v>
      </c>
      <c r="W1229" t="n">
        <v>0.13</v>
      </c>
      <c r="X1229" t="n">
        <v>0.27</v>
      </c>
      <c r="Y1229" t="n">
        <v>1</v>
      </c>
      <c r="Z1229" t="n">
        <v>10</v>
      </c>
    </row>
    <row r="1230">
      <c r="A1230" t="n">
        <v>20</v>
      </c>
      <c r="B1230" t="n">
        <v>135</v>
      </c>
      <c r="C1230" t="inlineStr">
        <is>
          <t xml:space="preserve">CONCLUIDO	</t>
        </is>
      </c>
      <c r="D1230" t="n">
        <v>8.337999999999999</v>
      </c>
      <c r="E1230" t="n">
        <v>11.99</v>
      </c>
      <c r="F1230" t="n">
        <v>8.23</v>
      </c>
      <c r="G1230" t="n">
        <v>27.43</v>
      </c>
      <c r="H1230" t="n">
        <v>0.39</v>
      </c>
      <c r="I1230" t="n">
        <v>18</v>
      </c>
      <c r="J1230" t="n">
        <v>272.8</v>
      </c>
      <c r="K1230" t="n">
        <v>59.89</v>
      </c>
      <c r="L1230" t="n">
        <v>6</v>
      </c>
      <c r="M1230" t="n">
        <v>16</v>
      </c>
      <c r="N1230" t="n">
        <v>71.91</v>
      </c>
      <c r="O1230" t="n">
        <v>33879.33</v>
      </c>
      <c r="P1230" t="n">
        <v>137.08</v>
      </c>
      <c r="Q1230" t="n">
        <v>198.05</v>
      </c>
      <c r="R1230" t="n">
        <v>39.1</v>
      </c>
      <c r="S1230" t="n">
        <v>21.27</v>
      </c>
      <c r="T1230" t="n">
        <v>6148.51</v>
      </c>
      <c r="U1230" t="n">
        <v>0.54</v>
      </c>
      <c r="V1230" t="n">
        <v>0.74</v>
      </c>
      <c r="W1230" t="n">
        <v>0.14</v>
      </c>
      <c r="X1230" t="n">
        <v>0.38</v>
      </c>
      <c r="Y1230" t="n">
        <v>1</v>
      </c>
      <c r="Z1230" t="n">
        <v>10</v>
      </c>
    </row>
    <row r="1231">
      <c r="A1231" t="n">
        <v>21</v>
      </c>
      <c r="B1231" t="n">
        <v>135</v>
      </c>
      <c r="C1231" t="inlineStr">
        <is>
          <t xml:space="preserve">CONCLUIDO	</t>
        </is>
      </c>
      <c r="D1231" t="n">
        <v>8.4069</v>
      </c>
      <c r="E1231" t="n">
        <v>11.9</v>
      </c>
      <c r="F1231" t="n">
        <v>8.18</v>
      </c>
      <c r="G1231" t="n">
        <v>28.88</v>
      </c>
      <c r="H1231" t="n">
        <v>0.41</v>
      </c>
      <c r="I1231" t="n">
        <v>17</v>
      </c>
      <c r="J1231" t="n">
        <v>273.28</v>
      </c>
      <c r="K1231" t="n">
        <v>59.89</v>
      </c>
      <c r="L1231" t="n">
        <v>6.25</v>
      </c>
      <c r="M1231" t="n">
        <v>15</v>
      </c>
      <c r="N1231" t="n">
        <v>72.14</v>
      </c>
      <c r="O1231" t="n">
        <v>33938.7</v>
      </c>
      <c r="P1231" t="n">
        <v>136.11</v>
      </c>
      <c r="Q1231" t="n">
        <v>198.06</v>
      </c>
      <c r="R1231" t="n">
        <v>37.56</v>
      </c>
      <c r="S1231" t="n">
        <v>21.27</v>
      </c>
      <c r="T1231" t="n">
        <v>5381.07</v>
      </c>
      <c r="U1231" t="n">
        <v>0.57</v>
      </c>
      <c r="V1231" t="n">
        <v>0.74</v>
      </c>
      <c r="W1231" t="n">
        <v>0.13</v>
      </c>
      <c r="X1231" t="n">
        <v>0.33</v>
      </c>
      <c r="Y1231" t="n">
        <v>1</v>
      </c>
      <c r="Z1231" t="n">
        <v>10</v>
      </c>
    </row>
    <row r="1232">
      <c r="A1232" t="n">
        <v>22</v>
      </c>
      <c r="B1232" t="n">
        <v>135</v>
      </c>
      <c r="C1232" t="inlineStr">
        <is>
          <t xml:space="preserve">CONCLUIDO	</t>
        </is>
      </c>
      <c r="D1232" t="n">
        <v>8.460000000000001</v>
      </c>
      <c r="E1232" t="n">
        <v>11.82</v>
      </c>
      <c r="F1232" t="n">
        <v>8.16</v>
      </c>
      <c r="G1232" t="n">
        <v>30.59</v>
      </c>
      <c r="H1232" t="n">
        <v>0.42</v>
      </c>
      <c r="I1232" t="n">
        <v>16</v>
      </c>
      <c r="J1232" t="n">
        <v>273.76</v>
      </c>
      <c r="K1232" t="n">
        <v>59.89</v>
      </c>
      <c r="L1232" t="n">
        <v>6.5</v>
      </c>
      <c r="M1232" t="n">
        <v>14</v>
      </c>
      <c r="N1232" t="n">
        <v>72.37</v>
      </c>
      <c r="O1232" t="n">
        <v>33998.16</v>
      </c>
      <c r="P1232" t="n">
        <v>135.68</v>
      </c>
      <c r="Q1232" t="n">
        <v>198.05</v>
      </c>
      <c r="R1232" t="n">
        <v>36.89</v>
      </c>
      <c r="S1232" t="n">
        <v>21.27</v>
      </c>
      <c r="T1232" t="n">
        <v>5053.06</v>
      </c>
      <c r="U1232" t="n">
        <v>0.58</v>
      </c>
      <c r="V1232" t="n">
        <v>0.74</v>
      </c>
      <c r="W1232" t="n">
        <v>0.13</v>
      </c>
      <c r="X1232" t="n">
        <v>0.31</v>
      </c>
      <c r="Y1232" t="n">
        <v>1</v>
      </c>
      <c r="Z1232" t="n">
        <v>10</v>
      </c>
    </row>
    <row r="1233">
      <c r="A1233" t="n">
        <v>23</v>
      </c>
      <c r="B1233" t="n">
        <v>135</v>
      </c>
      <c r="C1233" t="inlineStr">
        <is>
          <t xml:space="preserve">CONCLUIDO	</t>
        </is>
      </c>
      <c r="D1233" t="n">
        <v>8.4541</v>
      </c>
      <c r="E1233" t="n">
        <v>11.83</v>
      </c>
      <c r="F1233" t="n">
        <v>8.17</v>
      </c>
      <c r="G1233" t="n">
        <v>30.62</v>
      </c>
      <c r="H1233" t="n">
        <v>0.44</v>
      </c>
      <c r="I1233" t="n">
        <v>16</v>
      </c>
      <c r="J1233" t="n">
        <v>274.24</v>
      </c>
      <c r="K1233" t="n">
        <v>59.89</v>
      </c>
      <c r="L1233" t="n">
        <v>6.75</v>
      </c>
      <c r="M1233" t="n">
        <v>14</v>
      </c>
      <c r="N1233" t="n">
        <v>72.61</v>
      </c>
      <c r="O1233" t="n">
        <v>34057.71</v>
      </c>
      <c r="P1233" t="n">
        <v>135.7</v>
      </c>
      <c r="Q1233" t="n">
        <v>198.05</v>
      </c>
      <c r="R1233" t="n">
        <v>37.12</v>
      </c>
      <c r="S1233" t="n">
        <v>21.27</v>
      </c>
      <c r="T1233" t="n">
        <v>5169.03</v>
      </c>
      <c r="U1233" t="n">
        <v>0.57</v>
      </c>
      <c r="V1233" t="n">
        <v>0.74</v>
      </c>
      <c r="W1233" t="n">
        <v>0.13</v>
      </c>
      <c r="X1233" t="n">
        <v>0.31</v>
      </c>
      <c r="Y1233" t="n">
        <v>1</v>
      </c>
      <c r="Z1233" t="n">
        <v>10</v>
      </c>
    </row>
    <row r="1234">
      <c r="A1234" t="n">
        <v>24</v>
      </c>
      <c r="B1234" t="n">
        <v>135</v>
      </c>
      <c r="C1234" t="inlineStr">
        <is>
          <t xml:space="preserve">CONCLUIDO	</t>
        </is>
      </c>
      <c r="D1234" t="n">
        <v>8.512</v>
      </c>
      <c r="E1234" t="n">
        <v>11.75</v>
      </c>
      <c r="F1234" t="n">
        <v>8.140000000000001</v>
      </c>
      <c r="G1234" t="n">
        <v>32.55</v>
      </c>
      <c r="H1234" t="n">
        <v>0.45</v>
      </c>
      <c r="I1234" t="n">
        <v>15</v>
      </c>
      <c r="J1234" t="n">
        <v>274.73</v>
      </c>
      <c r="K1234" t="n">
        <v>59.89</v>
      </c>
      <c r="L1234" t="n">
        <v>7</v>
      </c>
      <c r="M1234" t="n">
        <v>13</v>
      </c>
      <c r="N1234" t="n">
        <v>72.84</v>
      </c>
      <c r="O1234" t="n">
        <v>34117.35</v>
      </c>
      <c r="P1234" t="n">
        <v>135.15</v>
      </c>
      <c r="Q1234" t="n">
        <v>198.05</v>
      </c>
      <c r="R1234" t="n">
        <v>36.11</v>
      </c>
      <c r="S1234" t="n">
        <v>21.27</v>
      </c>
      <c r="T1234" t="n">
        <v>4668.24</v>
      </c>
      <c r="U1234" t="n">
        <v>0.59</v>
      </c>
      <c r="V1234" t="n">
        <v>0.75</v>
      </c>
      <c r="W1234" t="n">
        <v>0.13</v>
      </c>
      <c r="X1234" t="n">
        <v>0.28</v>
      </c>
      <c r="Y1234" t="n">
        <v>1</v>
      </c>
      <c r="Z1234" t="n">
        <v>10</v>
      </c>
    </row>
    <row r="1235">
      <c r="A1235" t="n">
        <v>25</v>
      </c>
      <c r="B1235" t="n">
        <v>135</v>
      </c>
      <c r="C1235" t="inlineStr">
        <is>
          <t xml:space="preserve">CONCLUIDO	</t>
        </is>
      </c>
      <c r="D1235" t="n">
        <v>8.5116</v>
      </c>
      <c r="E1235" t="n">
        <v>11.75</v>
      </c>
      <c r="F1235" t="n">
        <v>8.140000000000001</v>
      </c>
      <c r="G1235" t="n">
        <v>32.55</v>
      </c>
      <c r="H1235" t="n">
        <v>0.47</v>
      </c>
      <c r="I1235" t="n">
        <v>15</v>
      </c>
      <c r="J1235" t="n">
        <v>275.21</v>
      </c>
      <c r="K1235" t="n">
        <v>59.89</v>
      </c>
      <c r="L1235" t="n">
        <v>7.25</v>
      </c>
      <c r="M1235" t="n">
        <v>13</v>
      </c>
      <c r="N1235" t="n">
        <v>73.08</v>
      </c>
      <c r="O1235" t="n">
        <v>34177.09</v>
      </c>
      <c r="P1235" t="n">
        <v>135.08</v>
      </c>
      <c r="Q1235" t="n">
        <v>198.05</v>
      </c>
      <c r="R1235" t="n">
        <v>36.02</v>
      </c>
      <c r="S1235" t="n">
        <v>21.27</v>
      </c>
      <c r="T1235" t="n">
        <v>4624.19</v>
      </c>
      <c r="U1235" t="n">
        <v>0.59</v>
      </c>
      <c r="V1235" t="n">
        <v>0.75</v>
      </c>
      <c r="W1235" t="n">
        <v>0.13</v>
      </c>
      <c r="X1235" t="n">
        <v>0.28</v>
      </c>
      <c r="Y1235" t="n">
        <v>1</v>
      </c>
      <c r="Z1235" t="n">
        <v>10</v>
      </c>
    </row>
    <row r="1236">
      <c r="A1236" t="n">
        <v>26</v>
      </c>
      <c r="B1236" t="n">
        <v>135</v>
      </c>
      <c r="C1236" t="inlineStr">
        <is>
          <t xml:space="preserve">CONCLUIDO	</t>
        </is>
      </c>
      <c r="D1236" t="n">
        <v>8.565899999999999</v>
      </c>
      <c r="E1236" t="n">
        <v>11.67</v>
      </c>
      <c r="F1236" t="n">
        <v>8.109999999999999</v>
      </c>
      <c r="G1236" t="n">
        <v>34.77</v>
      </c>
      <c r="H1236" t="n">
        <v>0.48</v>
      </c>
      <c r="I1236" t="n">
        <v>14</v>
      </c>
      <c r="J1236" t="n">
        <v>275.7</v>
      </c>
      <c r="K1236" t="n">
        <v>59.89</v>
      </c>
      <c r="L1236" t="n">
        <v>7.5</v>
      </c>
      <c r="M1236" t="n">
        <v>12</v>
      </c>
      <c r="N1236" t="n">
        <v>73.31</v>
      </c>
      <c r="O1236" t="n">
        <v>34236.91</v>
      </c>
      <c r="P1236" t="n">
        <v>134.7</v>
      </c>
      <c r="Q1236" t="n">
        <v>198.08</v>
      </c>
      <c r="R1236" t="n">
        <v>35.36</v>
      </c>
      <c r="S1236" t="n">
        <v>21.27</v>
      </c>
      <c r="T1236" t="n">
        <v>4297.1</v>
      </c>
      <c r="U1236" t="n">
        <v>0.6</v>
      </c>
      <c r="V1236" t="n">
        <v>0.75</v>
      </c>
      <c r="W1236" t="n">
        <v>0.13</v>
      </c>
      <c r="X1236" t="n">
        <v>0.26</v>
      </c>
      <c r="Y1236" t="n">
        <v>1</v>
      </c>
      <c r="Z1236" t="n">
        <v>10</v>
      </c>
    </row>
    <row r="1237">
      <c r="A1237" t="n">
        <v>27</v>
      </c>
      <c r="B1237" t="n">
        <v>135</v>
      </c>
      <c r="C1237" t="inlineStr">
        <is>
          <t xml:space="preserve">CONCLUIDO	</t>
        </is>
      </c>
      <c r="D1237" t="n">
        <v>8.5625</v>
      </c>
      <c r="E1237" t="n">
        <v>11.68</v>
      </c>
      <c r="F1237" t="n">
        <v>8.119999999999999</v>
      </c>
      <c r="G1237" t="n">
        <v>34.79</v>
      </c>
      <c r="H1237" t="n">
        <v>0.5</v>
      </c>
      <c r="I1237" t="n">
        <v>14</v>
      </c>
      <c r="J1237" t="n">
        <v>276.18</v>
      </c>
      <c r="K1237" t="n">
        <v>59.89</v>
      </c>
      <c r="L1237" t="n">
        <v>7.75</v>
      </c>
      <c r="M1237" t="n">
        <v>12</v>
      </c>
      <c r="N1237" t="n">
        <v>73.55</v>
      </c>
      <c r="O1237" t="n">
        <v>34296.82</v>
      </c>
      <c r="P1237" t="n">
        <v>134.75</v>
      </c>
      <c r="Q1237" t="n">
        <v>198.06</v>
      </c>
      <c r="R1237" t="n">
        <v>35.58</v>
      </c>
      <c r="S1237" t="n">
        <v>21.27</v>
      </c>
      <c r="T1237" t="n">
        <v>4408.16</v>
      </c>
      <c r="U1237" t="n">
        <v>0.6</v>
      </c>
      <c r="V1237" t="n">
        <v>0.75</v>
      </c>
      <c r="W1237" t="n">
        <v>0.13</v>
      </c>
      <c r="X1237" t="n">
        <v>0.27</v>
      </c>
      <c r="Y1237" t="n">
        <v>1</v>
      </c>
      <c r="Z1237" t="n">
        <v>10</v>
      </c>
    </row>
    <row r="1238">
      <c r="A1238" t="n">
        <v>28</v>
      </c>
      <c r="B1238" t="n">
        <v>135</v>
      </c>
      <c r="C1238" t="inlineStr">
        <is>
          <t xml:space="preserve">CONCLUIDO	</t>
        </is>
      </c>
      <c r="D1238" t="n">
        <v>8.6234</v>
      </c>
      <c r="E1238" t="n">
        <v>11.6</v>
      </c>
      <c r="F1238" t="n">
        <v>8.09</v>
      </c>
      <c r="G1238" t="n">
        <v>37.32</v>
      </c>
      <c r="H1238" t="n">
        <v>0.51</v>
      </c>
      <c r="I1238" t="n">
        <v>13</v>
      </c>
      <c r="J1238" t="n">
        <v>276.67</v>
      </c>
      <c r="K1238" t="n">
        <v>59.89</v>
      </c>
      <c r="L1238" t="n">
        <v>8</v>
      </c>
      <c r="M1238" t="n">
        <v>11</v>
      </c>
      <c r="N1238" t="n">
        <v>73.78</v>
      </c>
      <c r="O1238" t="n">
        <v>34356.83</v>
      </c>
      <c r="P1238" t="n">
        <v>134.1</v>
      </c>
      <c r="Q1238" t="n">
        <v>198.06</v>
      </c>
      <c r="R1238" t="n">
        <v>34.5</v>
      </c>
      <c r="S1238" t="n">
        <v>21.27</v>
      </c>
      <c r="T1238" t="n">
        <v>3870.87</v>
      </c>
      <c r="U1238" t="n">
        <v>0.62</v>
      </c>
      <c r="V1238" t="n">
        <v>0.75</v>
      </c>
      <c r="W1238" t="n">
        <v>0.13</v>
      </c>
      <c r="X1238" t="n">
        <v>0.23</v>
      </c>
      <c r="Y1238" t="n">
        <v>1</v>
      </c>
      <c r="Z1238" t="n">
        <v>10</v>
      </c>
    </row>
    <row r="1239">
      <c r="A1239" t="n">
        <v>29</v>
      </c>
      <c r="B1239" t="n">
        <v>135</v>
      </c>
      <c r="C1239" t="inlineStr">
        <is>
          <t xml:space="preserve">CONCLUIDO	</t>
        </is>
      </c>
      <c r="D1239" t="n">
        <v>8.630000000000001</v>
      </c>
      <c r="E1239" t="n">
        <v>11.59</v>
      </c>
      <c r="F1239" t="n">
        <v>8.08</v>
      </c>
      <c r="G1239" t="n">
        <v>37.28</v>
      </c>
      <c r="H1239" t="n">
        <v>0.53</v>
      </c>
      <c r="I1239" t="n">
        <v>13</v>
      </c>
      <c r="J1239" t="n">
        <v>277.16</v>
      </c>
      <c r="K1239" t="n">
        <v>59.89</v>
      </c>
      <c r="L1239" t="n">
        <v>8.25</v>
      </c>
      <c r="M1239" t="n">
        <v>11</v>
      </c>
      <c r="N1239" t="n">
        <v>74.02</v>
      </c>
      <c r="O1239" t="n">
        <v>34416.93</v>
      </c>
      <c r="P1239" t="n">
        <v>133.87</v>
      </c>
      <c r="Q1239" t="n">
        <v>198.05</v>
      </c>
      <c r="R1239" t="n">
        <v>34.1</v>
      </c>
      <c r="S1239" t="n">
        <v>21.27</v>
      </c>
      <c r="T1239" t="n">
        <v>3673.5</v>
      </c>
      <c r="U1239" t="n">
        <v>0.62</v>
      </c>
      <c r="V1239" t="n">
        <v>0.75</v>
      </c>
      <c r="W1239" t="n">
        <v>0.13</v>
      </c>
      <c r="X1239" t="n">
        <v>0.22</v>
      </c>
      <c r="Y1239" t="n">
        <v>1</v>
      </c>
      <c r="Z1239" t="n">
        <v>10</v>
      </c>
    </row>
    <row r="1240">
      <c r="A1240" t="n">
        <v>30</v>
      </c>
      <c r="B1240" t="n">
        <v>135</v>
      </c>
      <c r="C1240" t="inlineStr">
        <is>
          <t xml:space="preserve">CONCLUIDO	</t>
        </is>
      </c>
      <c r="D1240" t="n">
        <v>8.6532</v>
      </c>
      <c r="E1240" t="n">
        <v>11.56</v>
      </c>
      <c r="F1240" t="n">
        <v>8.050000000000001</v>
      </c>
      <c r="G1240" t="n">
        <v>37.14</v>
      </c>
      <c r="H1240" t="n">
        <v>0.55</v>
      </c>
      <c r="I1240" t="n">
        <v>13</v>
      </c>
      <c r="J1240" t="n">
        <v>277.65</v>
      </c>
      <c r="K1240" t="n">
        <v>59.89</v>
      </c>
      <c r="L1240" t="n">
        <v>8.5</v>
      </c>
      <c r="M1240" t="n">
        <v>11</v>
      </c>
      <c r="N1240" t="n">
        <v>74.26000000000001</v>
      </c>
      <c r="O1240" t="n">
        <v>34477.13</v>
      </c>
      <c r="P1240" t="n">
        <v>133.2</v>
      </c>
      <c r="Q1240" t="n">
        <v>198.05</v>
      </c>
      <c r="R1240" t="n">
        <v>33.25</v>
      </c>
      <c r="S1240" t="n">
        <v>21.27</v>
      </c>
      <c r="T1240" t="n">
        <v>3247.67</v>
      </c>
      <c r="U1240" t="n">
        <v>0.64</v>
      </c>
      <c r="V1240" t="n">
        <v>0.75</v>
      </c>
      <c r="W1240" t="n">
        <v>0.12</v>
      </c>
      <c r="X1240" t="n">
        <v>0.19</v>
      </c>
      <c r="Y1240" t="n">
        <v>1</v>
      </c>
      <c r="Z1240" t="n">
        <v>10</v>
      </c>
    </row>
    <row r="1241">
      <c r="A1241" t="n">
        <v>31</v>
      </c>
      <c r="B1241" t="n">
        <v>135</v>
      </c>
      <c r="C1241" t="inlineStr">
        <is>
          <t xml:space="preserve">CONCLUIDO	</t>
        </is>
      </c>
      <c r="D1241" t="n">
        <v>8.6464</v>
      </c>
      <c r="E1241" t="n">
        <v>11.57</v>
      </c>
      <c r="F1241" t="n">
        <v>8.109999999999999</v>
      </c>
      <c r="G1241" t="n">
        <v>40.53</v>
      </c>
      <c r="H1241" t="n">
        <v>0.5600000000000001</v>
      </c>
      <c r="I1241" t="n">
        <v>12</v>
      </c>
      <c r="J1241" t="n">
        <v>278.13</v>
      </c>
      <c r="K1241" t="n">
        <v>59.89</v>
      </c>
      <c r="L1241" t="n">
        <v>8.75</v>
      </c>
      <c r="M1241" t="n">
        <v>10</v>
      </c>
      <c r="N1241" t="n">
        <v>74.5</v>
      </c>
      <c r="O1241" t="n">
        <v>34537.41</v>
      </c>
      <c r="P1241" t="n">
        <v>134.12</v>
      </c>
      <c r="Q1241" t="n">
        <v>198.05</v>
      </c>
      <c r="R1241" t="n">
        <v>35.35</v>
      </c>
      <c r="S1241" t="n">
        <v>21.27</v>
      </c>
      <c r="T1241" t="n">
        <v>4303.54</v>
      </c>
      <c r="U1241" t="n">
        <v>0.6</v>
      </c>
      <c r="V1241" t="n">
        <v>0.75</v>
      </c>
      <c r="W1241" t="n">
        <v>0.13</v>
      </c>
      <c r="X1241" t="n">
        <v>0.25</v>
      </c>
      <c r="Y1241" t="n">
        <v>1</v>
      </c>
      <c r="Z1241" t="n">
        <v>10</v>
      </c>
    </row>
    <row r="1242">
      <c r="A1242" t="n">
        <v>32</v>
      </c>
      <c r="B1242" t="n">
        <v>135</v>
      </c>
      <c r="C1242" t="inlineStr">
        <is>
          <t xml:space="preserve">CONCLUIDO	</t>
        </is>
      </c>
      <c r="D1242" t="n">
        <v>8.660299999999999</v>
      </c>
      <c r="E1242" t="n">
        <v>11.55</v>
      </c>
      <c r="F1242" t="n">
        <v>8.09</v>
      </c>
      <c r="G1242" t="n">
        <v>40.44</v>
      </c>
      <c r="H1242" t="n">
        <v>0.58</v>
      </c>
      <c r="I1242" t="n">
        <v>12</v>
      </c>
      <c r="J1242" t="n">
        <v>278.62</v>
      </c>
      <c r="K1242" t="n">
        <v>59.89</v>
      </c>
      <c r="L1242" t="n">
        <v>9</v>
      </c>
      <c r="M1242" t="n">
        <v>10</v>
      </c>
      <c r="N1242" t="n">
        <v>74.73999999999999</v>
      </c>
      <c r="O1242" t="n">
        <v>34597.8</v>
      </c>
      <c r="P1242" t="n">
        <v>133.89</v>
      </c>
      <c r="Q1242" t="n">
        <v>198.07</v>
      </c>
      <c r="R1242" t="n">
        <v>34.7</v>
      </c>
      <c r="S1242" t="n">
        <v>21.27</v>
      </c>
      <c r="T1242" t="n">
        <v>3975.63</v>
      </c>
      <c r="U1242" t="n">
        <v>0.61</v>
      </c>
      <c r="V1242" t="n">
        <v>0.75</v>
      </c>
      <c r="W1242" t="n">
        <v>0.13</v>
      </c>
      <c r="X1242" t="n">
        <v>0.23</v>
      </c>
      <c r="Y1242" t="n">
        <v>1</v>
      </c>
      <c r="Z1242" t="n">
        <v>10</v>
      </c>
    </row>
    <row r="1243">
      <c r="A1243" t="n">
        <v>33</v>
      </c>
      <c r="B1243" t="n">
        <v>135</v>
      </c>
      <c r="C1243" t="inlineStr">
        <is>
          <t xml:space="preserve">CONCLUIDO	</t>
        </is>
      </c>
      <c r="D1243" t="n">
        <v>8.6615</v>
      </c>
      <c r="E1243" t="n">
        <v>11.55</v>
      </c>
      <c r="F1243" t="n">
        <v>8.09</v>
      </c>
      <c r="G1243" t="n">
        <v>40.43</v>
      </c>
      <c r="H1243" t="n">
        <v>0.59</v>
      </c>
      <c r="I1243" t="n">
        <v>12</v>
      </c>
      <c r="J1243" t="n">
        <v>279.11</v>
      </c>
      <c r="K1243" t="n">
        <v>59.89</v>
      </c>
      <c r="L1243" t="n">
        <v>9.25</v>
      </c>
      <c r="M1243" t="n">
        <v>10</v>
      </c>
      <c r="N1243" t="n">
        <v>74.98</v>
      </c>
      <c r="O1243" t="n">
        <v>34658.27</v>
      </c>
      <c r="P1243" t="n">
        <v>133.9</v>
      </c>
      <c r="Q1243" t="n">
        <v>198.05</v>
      </c>
      <c r="R1243" t="n">
        <v>34.54</v>
      </c>
      <c r="S1243" t="n">
        <v>21.27</v>
      </c>
      <c r="T1243" t="n">
        <v>3897.32</v>
      </c>
      <c r="U1243" t="n">
        <v>0.62</v>
      </c>
      <c r="V1243" t="n">
        <v>0.75</v>
      </c>
      <c r="W1243" t="n">
        <v>0.13</v>
      </c>
      <c r="X1243" t="n">
        <v>0.23</v>
      </c>
      <c r="Y1243" t="n">
        <v>1</v>
      </c>
      <c r="Z1243" t="n">
        <v>10</v>
      </c>
    </row>
    <row r="1244">
      <c r="A1244" t="n">
        <v>34</v>
      </c>
      <c r="B1244" t="n">
        <v>135</v>
      </c>
      <c r="C1244" t="inlineStr">
        <is>
          <t xml:space="preserve">CONCLUIDO	</t>
        </is>
      </c>
      <c r="D1244" t="n">
        <v>8.6622</v>
      </c>
      <c r="E1244" t="n">
        <v>11.54</v>
      </c>
      <c r="F1244" t="n">
        <v>8.08</v>
      </c>
      <c r="G1244" t="n">
        <v>40.42</v>
      </c>
      <c r="H1244" t="n">
        <v>0.6</v>
      </c>
      <c r="I1244" t="n">
        <v>12</v>
      </c>
      <c r="J1244" t="n">
        <v>279.61</v>
      </c>
      <c r="K1244" t="n">
        <v>59.89</v>
      </c>
      <c r="L1244" t="n">
        <v>9.5</v>
      </c>
      <c r="M1244" t="n">
        <v>10</v>
      </c>
      <c r="N1244" t="n">
        <v>75.22</v>
      </c>
      <c r="O1244" t="n">
        <v>34718.84</v>
      </c>
      <c r="P1244" t="n">
        <v>133.71</v>
      </c>
      <c r="Q1244" t="n">
        <v>198.07</v>
      </c>
      <c r="R1244" t="n">
        <v>34.64</v>
      </c>
      <c r="S1244" t="n">
        <v>21.27</v>
      </c>
      <c r="T1244" t="n">
        <v>3947.21</v>
      </c>
      <c r="U1244" t="n">
        <v>0.61</v>
      </c>
      <c r="V1244" t="n">
        <v>0.75</v>
      </c>
      <c r="W1244" t="n">
        <v>0.12</v>
      </c>
      <c r="X1244" t="n">
        <v>0.23</v>
      </c>
      <c r="Y1244" t="n">
        <v>1</v>
      </c>
      <c r="Z1244" t="n">
        <v>10</v>
      </c>
    </row>
    <row r="1245">
      <c r="A1245" t="n">
        <v>35</v>
      </c>
      <c r="B1245" t="n">
        <v>135</v>
      </c>
      <c r="C1245" t="inlineStr">
        <is>
          <t xml:space="preserve">CONCLUIDO	</t>
        </is>
      </c>
      <c r="D1245" t="n">
        <v>8.7226</v>
      </c>
      <c r="E1245" t="n">
        <v>11.46</v>
      </c>
      <c r="F1245" t="n">
        <v>8.06</v>
      </c>
      <c r="G1245" t="n">
        <v>43.94</v>
      </c>
      <c r="H1245" t="n">
        <v>0.62</v>
      </c>
      <c r="I1245" t="n">
        <v>11</v>
      </c>
      <c r="J1245" t="n">
        <v>280.1</v>
      </c>
      <c r="K1245" t="n">
        <v>59.89</v>
      </c>
      <c r="L1245" t="n">
        <v>9.75</v>
      </c>
      <c r="M1245" t="n">
        <v>9</v>
      </c>
      <c r="N1245" t="n">
        <v>75.45999999999999</v>
      </c>
      <c r="O1245" t="n">
        <v>34779.51</v>
      </c>
      <c r="P1245" t="n">
        <v>133.14</v>
      </c>
      <c r="Q1245" t="n">
        <v>198.05</v>
      </c>
      <c r="R1245" t="n">
        <v>33.54</v>
      </c>
      <c r="S1245" t="n">
        <v>21.27</v>
      </c>
      <c r="T1245" t="n">
        <v>3401.12</v>
      </c>
      <c r="U1245" t="n">
        <v>0.63</v>
      </c>
      <c r="V1245" t="n">
        <v>0.75</v>
      </c>
      <c r="W1245" t="n">
        <v>0.13</v>
      </c>
      <c r="X1245" t="n">
        <v>0.2</v>
      </c>
      <c r="Y1245" t="n">
        <v>1</v>
      </c>
      <c r="Z1245" t="n">
        <v>10</v>
      </c>
    </row>
    <row r="1246">
      <c r="A1246" t="n">
        <v>36</v>
      </c>
      <c r="B1246" t="n">
        <v>135</v>
      </c>
      <c r="C1246" t="inlineStr">
        <is>
          <t xml:space="preserve">CONCLUIDO	</t>
        </is>
      </c>
      <c r="D1246" t="n">
        <v>8.723699999999999</v>
      </c>
      <c r="E1246" t="n">
        <v>11.46</v>
      </c>
      <c r="F1246" t="n">
        <v>8.050000000000001</v>
      </c>
      <c r="G1246" t="n">
        <v>43.93</v>
      </c>
      <c r="H1246" t="n">
        <v>0.63</v>
      </c>
      <c r="I1246" t="n">
        <v>11</v>
      </c>
      <c r="J1246" t="n">
        <v>280.59</v>
      </c>
      <c r="K1246" t="n">
        <v>59.89</v>
      </c>
      <c r="L1246" t="n">
        <v>10</v>
      </c>
      <c r="M1246" t="n">
        <v>9</v>
      </c>
      <c r="N1246" t="n">
        <v>75.7</v>
      </c>
      <c r="O1246" t="n">
        <v>34840.27</v>
      </c>
      <c r="P1246" t="n">
        <v>133.18</v>
      </c>
      <c r="Q1246" t="n">
        <v>198.05</v>
      </c>
      <c r="R1246" t="n">
        <v>33.47</v>
      </c>
      <c r="S1246" t="n">
        <v>21.27</v>
      </c>
      <c r="T1246" t="n">
        <v>3366.5</v>
      </c>
      <c r="U1246" t="n">
        <v>0.64</v>
      </c>
      <c r="V1246" t="n">
        <v>0.75</v>
      </c>
      <c r="W1246" t="n">
        <v>0.13</v>
      </c>
      <c r="X1246" t="n">
        <v>0.2</v>
      </c>
      <c r="Y1246" t="n">
        <v>1</v>
      </c>
      <c r="Z1246" t="n">
        <v>10</v>
      </c>
    </row>
    <row r="1247">
      <c r="A1247" t="n">
        <v>37</v>
      </c>
      <c r="B1247" t="n">
        <v>135</v>
      </c>
      <c r="C1247" t="inlineStr">
        <is>
          <t xml:space="preserve">CONCLUIDO	</t>
        </is>
      </c>
      <c r="D1247" t="n">
        <v>8.718999999999999</v>
      </c>
      <c r="E1247" t="n">
        <v>11.47</v>
      </c>
      <c r="F1247" t="n">
        <v>8.06</v>
      </c>
      <c r="G1247" t="n">
        <v>43.96</v>
      </c>
      <c r="H1247" t="n">
        <v>0.65</v>
      </c>
      <c r="I1247" t="n">
        <v>11</v>
      </c>
      <c r="J1247" t="n">
        <v>281.08</v>
      </c>
      <c r="K1247" t="n">
        <v>59.89</v>
      </c>
      <c r="L1247" t="n">
        <v>10.25</v>
      </c>
      <c r="M1247" t="n">
        <v>9</v>
      </c>
      <c r="N1247" t="n">
        <v>75.95</v>
      </c>
      <c r="O1247" t="n">
        <v>34901.13</v>
      </c>
      <c r="P1247" t="n">
        <v>133.17</v>
      </c>
      <c r="Q1247" t="n">
        <v>198.05</v>
      </c>
      <c r="R1247" t="n">
        <v>33.7</v>
      </c>
      <c r="S1247" t="n">
        <v>21.27</v>
      </c>
      <c r="T1247" t="n">
        <v>3483.85</v>
      </c>
      <c r="U1247" t="n">
        <v>0.63</v>
      </c>
      <c r="V1247" t="n">
        <v>0.75</v>
      </c>
      <c r="W1247" t="n">
        <v>0.13</v>
      </c>
      <c r="X1247" t="n">
        <v>0.21</v>
      </c>
      <c r="Y1247" t="n">
        <v>1</v>
      </c>
      <c r="Z1247" t="n">
        <v>10</v>
      </c>
    </row>
    <row r="1248">
      <c r="A1248" t="n">
        <v>38</v>
      </c>
      <c r="B1248" t="n">
        <v>135</v>
      </c>
      <c r="C1248" t="inlineStr">
        <is>
          <t xml:space="preserve">CONCLUIDO	</t>
        </is>
      </c>
      <c r="D1248" t="n">
        <v>8.7188</v>
      </c>
      <c r="E1248" t="n">
        <v>11.47</v>
      </c>
      <c r="F1248" t="n">
        <v>8.06</v>
      </c>
      <c r="G1248" t="n">
        <v>43.97</v>
      </c>
      <c r="H1248" t="n">
        <v>0.66</v>
      </c>
      <c r="I1248" t="n">
        <v>11</v>
      </c>
      <c r="J1248" t="n">
        <v>281.58</v>
      </c>
      <c r="K1248" t="n">
        <v>59.89</v>
      </c>
      <c r="L1248" t="n">
        <v>10.5</v>
      </c>
      <c r="M1248" t="n">
        <v>9</v>
      </c>
      <c r="N1248" t="n">
        <v>76.19</v>
      </c>
      <c r="O1248" t="n">
        <v>34962.08</v>
      </c>
      <c r="P1248" t="n">
        <v>133.19</v>
      </c>
      <c r="Q1248" t="n">
        <v>198.05</v>
      </c>
      <c r="R1248" t="n">
        <v>33.77</v>
      </c>
      <c r="S1248" t="n">
        <v>21.27</v>
      </c>
      <c r="T1248" t="n">
        <v>3517.24</v>
      </c>
      <c r="U1248" t="n">
        <v>0.63</v>
      </c>
      <c r="V1248" t="n">
        <v>0.75</v>
      </c>
      <c r="W1248" t="n">
        <v>0.13</v>
      </c>
      <c r="X1248" t="n">
        <v>0.21</v>
      </c>
      <c r="Y1248" t="n">
        <v>1</v>
      </c>
      <c r="Z1248" t="n">
        <v>10</v>
      </c>
    </row>
    <row r="1249">
      <c r="A1249" t="n">
        <v>39</v>
      </c>
      <c r="B1249" t="n">
        <v>135</v>
      </c>
      <c r="C1249" t="inlineStr">
        <is>
          <t xml:space="preserve">CONCLUIDO	</t>
        </is>
      </c>
      <c r="D1249" t="n">
        <v>8.777900000000001</v>
      </c>
      <c r="E1249" t="n">
        <v>11.39</v>
      </c>
      <c r="F1249" t="n">
        <v>8.029999999999999</v>
      </c>
      <c r="G1249" t="n">
        <v>48.2</v>
      </c>
      <c r="H1249" t="n">
        <v>0.68</v>
      </c>
      <c r="I1249" t="n">
        <v>10</v>
      </c>
      <c r="J1249" t="n">
        <v>282.07</v>
      </c>
      <c r="K1249" t="n">
        <v>59.89</v>
      </c>
      <c r="L1249" t="n">
        <v>10.75</v>
      </c>
      <c r="M1249" t="n">
        <v>8</v>
      </c>
      <c r="N1249" t="n">
        <v>76.44</v>
      </c>
      <c r="O1249" t="n">
        <v>35023.13</v>
      </c>
      <c r="P1249" t="n">
        <v>132.74</v>
      </c>
      <c r="Q1249" t="n">
        <v>198.06</v>
      </c>
      <c r="R1249" t="n">
        <v>32.88</v>
      </c>
      <c r="S1249" t="n">
        <v>21.27</v>
      </c>
      <c r="T1249" t="n">
        <v>3080.35</v>
      </c>
      <c r="U1249" t="n">
        <v>0.65</v>
      </c>
      <c r="V1249" t="n">
        <v>0.76</v>
      </c>
      <c r="W1249" t="n">
        <v>0.12</v>
      </c>
      <c r="X1249" t="n">
        <v>0.18</v>
      </c>
      <c r="Y1249" t="n">
        <v>1</v>
      </c>
      <c r="Z1249" t="n">
        <v>10</v>
      </c>
    </row>
    <row r="1250">
      <c r="A1250" t="n">
        <v>40</v>
      </c>
      <c r="B1250" t="n">
        <v>135</v>
      </c>
      <c r="C1250" t="inlineStr">
        <is>
          <t xml:space="preserve">CONCLUIDO	</t>
        </is>
      </c>
      <c r="D1250" t="n">
        <v>8.785600000000001</v>
      </c>
      <c r="E1250" t="n">
        <v>11.38</v>
      </c>
      <c r="F1250" t="n">
        <v>8.02</v>
      </c>
      <c r="G1250" t="n">
        <v>48.14</v>
      </c>
      <c r="H1250" t="n">
        <v>0.6899999999999999</v>
      </c>
      <c r="I1250" t="n">
        <v>10</v>
      </c>
      <c r="J1250" t="n">
        <v>282.57</v>
      </c>
      <c r="K1250" t="n">
        <v>59.89</v>
      </c>
      <c r="L1250" t="n">
        <v>11</v>
      </c>
      <c r="M1250" t="n">
        <v>8</v>
      </c>
      <c r="N1250" t="n">
        <v>76.68000000000001</v>
      </c>
      <c r="O1250" t="n">
        <v>35084.28</v>
      </c>
      <c r="P1250" t="n">
        <v>132.68</v>
      </c>
      <c r="Q1250" t="n">
        <v>198.05</v>
      </c>
      <c r="R1250" t="n">
        <v>32.42</v>
      </c>
      <c r="S1250" t="n">
        <v>21.27</v>
      </c>
      <c r="T1250" t="n">
        <v>2846.7</v>
      </c>
      <c r="U1250" t="n">
        <v>0.66</v>
      </c>
      <c r="V1250" t="n">
        <v>0.76</v>
      </c>
      <c r="W1250" t="n">
        <v>0.13</v>
      </c>
      <c r="X1250" t="n">
        <v>0.17</v>
      </c>
      <c r="Y1250" t="n">
        <v>1</v>
      </c>
      <c r="Z1250" t="n">
        <v>10</v>
      </c>
    </row>
    <row r="1251">
      <c r="A1251" t="n">
        <v>41</v>
      </c>
      <c r="B1251" t="n">
        <v>135</v>
      </c>
      <c r="C1251" t="inlineStr">
        <is>
          <t xml:space="preserve">CONCLUIDO	</t>
        </is>
      </c>
      <c r="D1251" t="n">
        <v>8.806699999999999</v>
      </c>
      <c r="E1251" t="n">
        <v>11.36</v>
      </c>
      <c r="F1251" t="n">
        <v>8</v>
      </c>
      <c r="G1251" t="n">
        <v>47.98</v>
      </c>
      <c r="H1251" t="n">
        <v>0.71</v>
      </c>
      <c r="I1251" t="n">
        <v>10</v>
      </c>
      <c r="J1251" t="n">
        <v>283.06</v>
      </c>
      <c r="K1251" t="n">
        <v>59.89</v>
      </c>
      <c r="L1251" t="n">
        <v>11.25</v>
      </c>
      <c r="M1251" t="n">
        <v>8</v>
      </c>
      <c r="N1251" t="n">
        <v>76.93000000000001</v>
      </c>
      <c r="O1251" t="n">
        <v>35145.53</v>
      </c>
      <c r="P1251" t="n">
        <v>132.03</v>
      </c>
      <c r="Q1251" t="n">
        <v>198.05</v>
      </c>
      <c r="R1251" t="n">
        <v>31.73</v>
      </c>
      <c r="S1251" t="n">
        <v>21.27</v>
      </c>
      <c r="T1251" t="n">
        <v>2502.14</v>
      </c>
      <c r="U1251" t="n">
        <v>0.67</v>
      </c>
      <c r="V1251" t="n">
        <v>0.76</v>
      </c>
      <c r="W1251" t="n">
        <v>0.12</v>
      </c>
      <c r="X1251" t="n">
        <v>0.14</v>
      </c>
      <c r="Y1251" t="n">
        <v>1</v>
      </c>
      <c r="Z1251" t="n">
        <v>10</v>
      </c>
    </row>
    <row r="1252">
      <c r="A1252" t="n">
        <v>42</v>
      </c>
      <c r="B1252" t="n">
        <v>135</v>
      </c>
      <c r="C1252" t="inlineStr">
        <is>
          <t xml:space="preserve">CONCLUIDO	</t>
        </is>
      </c>
      <c r="D1252" t="n">
        <v>8.756600000000001</v>
      </c>
      <c r="E1252" t="n">
        <v>11.42</v>
      </c>
      <c r="F1252" t="n">
        <v>8.06</v>
      </c>
      <c r="G1252" t="n">
        <v>48.37</v>
      </c>
      <c r="H1252" t="n">
        <v>0.72</v>
      </c>
      <c r="I1252" t="n">
        <v>10</v>
      </c>
      <c r="J1252" t="n">
        <v>283.56</v>
      </c>
      <c r="K1252" t="n">
        <v>59.89</v>
      </c>
      <c r="L1252" t="n">
        <v>11.5</v>
      </c>
      <c r="M1252" t="n">
        <v>8</v>
      </c>
      <c r="N1252" t="n">
        <v>77.18000000000001</v>
      </c>
      <c r="O1252" t="n">
        <v>35206.88</v>
      </c>
      <c r="P1252" t="n">
        <v>133.03</v>
      </c>
      <c r="Q1252" t="n">
        <v>198.05</v>
      </c>
      <c r="R1252" t="n">
        <v>33.96</v>
      </c>
      <c r="S1252" t="n">
        <v>21.27</v>
      </c>
      <c r="T1252" t="n">
        <v>3620.19</v>
      </c>
      <c r="U1252" t="n">
        <v>0.63</v>
      </c>
      <c r="V1252" t="n">
        <v>0.75</v>
      </c>
      <c r="W1252" t="n">
        <v>0.12</v>
      </c>
      <c r="X1252" t="n">
        <v>0.21</v>
      </c>
      <c r="Y1252" t="n">
        <v>1</v>
      </c>
      <c r="Z1252" t="n">
        <v>10</v>
      </c>
    </row>
    <row r="1253">
      <c r="A1253" t="n">
        <v>43</v>
      </c>
      <c r="B1253" t="n">
        <v>135</v>
      </c>
      <c r="C1253" t="inlineStr">
        <is>
          <t xml:space="preserve">CONCLUIDO	</t>
        </is>
      </c>
      <c r="D1253" t="n">
        <v>8.77</v>
      </c>
      <c r="E1253" t="n">
        <v>11.4</v>
      </c>
      <c r="F1253" t="n">
        <v>8.039999999999999</v>
      </c>
      <c r="G1253" t="n">
        <v>48.26</v>
      </c>
      <c r="H1253" t="n">
        <v>0.74</v>
      </c>
      <c r="I1253" t="n">
        <v>10</v>
      </c>
      <c r="J1253" t="n">
        <v>284.06</v>
      </c>
      <c r="K1253" t="n">
        <v>59.89</v>
      </c>
      <c r="L1253" t="n">
        <v>11.75</v>
      </c>
      <c r="M1253" t="n">
        <v>8</v>
      </c>
      <c r="N1253" t="n">
        <v>77.42</v>
      </c>
      <c r="O1253" t="n">
        <v>35268.32</v>
      </c>
      <c r="P1253" t="n">
        <v>132.53</v>
      </c>
      <c r="Q1253" t="n">
        <v>198.05</v>
      </c>
      <c r="R1253" t="n">
        <v>33.28</v>
      </c>
      <c r="S1253" t="n">
        <v>21.27</v>
      </c>
      <c r="T1253" t="n">
        <v>3279.71</v>
      </c>
      <c r="U1253" t="n">
        <v>0.64</v>
      </c>
      <c r="V1253" t="n">
        <v>0.75</v>
      </c>
      <c r="W1253" t="n">
        <v>0.12</v>
      </c>
      <c r="X1253" t="n">
        <v>0.19</v>
      </c>
      <c r="Y1253" t="n">
        <v>1</v>
      </c>
      <c r="Z1253" t="n">
        <v>10</v>
      </c>
    </row>
    <row r="1254">
      <c r="A1254" t="n">
        <v>44</v>
      </c>
      <c r="B1254" t="n">
        <v>135</v>
      </c>
      <c r="C1254" t="inlineStr">
        <is>
          <t xml:space="preserve">CONCLUIDO	</t>
        </is>
      </c>
      <c r="D1254" t="n">
        <v>8.8292</v>
      </c>
      <c r="E1254" t="n">
        <v>11.33</v>
      </c>
      <c r="F1254" t="n">
        <v>8.02</v>
      </c>
      <c r="G1254" t="n">
        <v>53.45</v>
      </c>
      <c r="H1254" t="n">
        <v>0.75</v>
      </c>
      <c r="I1254" t="n">
        <v>9</v>
      </c>
      <c r="J1254" t="n">
        <v>284.56</v>
      </c>
      <c r="K1254" t="n">
        <v>59.89</v>
      </c>
      <c r="L1254" t="n">
        <v>12</v>
      </c>
      <c r="M1254" t="n">
        <v>7</v>
      </c>
      <c r="N1254" t="n">
        <v>77.67</v>
      </c>
      <c r="O1254" t="n">
        <v>35329.87</v>
      </c>
      <c r="P1254" t="n">
        <v>131.99</v>
      </c>
      <c r="Q1254" t="n">
        <v>198.05</v>
      </c>
      <c r="R1254" t="n">
        <v>32.39</v>
      </c>
      <c r="S1254" t="n">
        <v>21.27</v>
      </c>
      <c r="T1254" t="n">
        <v>2835.7</v>
      </c>
      <c r="U1254" t="n">
        <v>0.66</v>
      </c>
      <c r="V1254" t="n">
        <v>0.76</v>
      </c>
      <c r="W1254" t="n">
        <v>0.12</v>
      </c>
      <c r="X1254" t="n">
        <v>0.17</v>
      </c>
      <c r="Y1254" t="n">
        <v>1</v>
      </c>
      <c r="Z1254" t="n">
        <v>10</v>
      </c>
    </row>
    <row r="1255">
      <c r="A1255" t="n">
        <v>45</v>
      </c>
      <c r="B1255" t="n">
        <v>135</v>
      </c>
      <c r="C1255" t="inlineStr">
        <is>
          <t xml:space="preserve">CONCLUIDO	</t>
        </is>
      </c>
      <c r="D1255" t="n">
        <v>8.8261</v>
      </c>
      <c r="E1255" t="n">
        <v>11.33</v>
      </c>
      <c r="F1255" t="n">
        <v>8.02</v>
      </c>
      <c r="G1255" t="n">
        <v>53.48</v>
      </c>
      <c r="H1255" t="n">
        <v>0.77</v>
      </c>
      <c r="I1255" t="n">
        <v>9</v>
      </c>
      <c r="J1255" t="n">
        <v>285.06</v>
      </c>
      <c r="K1255" t="n">
        <v>59.89</v>
      </c>
      <c r="L1255" t="n">
        <v>12.25</v>
      </c>
      <c r="M1255" t="n">
        <v>7</v>
      </c>
      <c r="N1255" t="n">
        <v>77.92</v>
      </c>
      <c r="O1255" t="n">
        <v>35391.51</v>
      </c>
      <c r="P1255" t="n">
        <v>132.18</v>
      </c>
      <c r="Q1255" t="n">
        <v>198.05</v>
      </c>
      <c r="R1255" t="n">
        <v>32.56</v>
      </c>
      <c r="S1255" t="n">
        <v>21.27</v>
      </c>
      <c r="T1255" t="n">
        <v>2923.29</v>
      </c>
      <c r="U1255" t="n">
        <v>0.65</v>
      </c>
      <c r="V1255" t="n">
        <v>0.76</v>
      </c>
      <c r="W1255" t="n">
        <v>0.12</v>
      </c>
      <c r="X1255" t="n">
        <v>0.17</v>
      </c>
      <c r="Y1255" t="n">
        <v>1</v>
      </c>
      <c r="Z1255" t="n">
        <v>10</v>
      </c>
    </row>
    <row r="1256">
      <c r="A1256" t="n">
        <v>46</v>
      </c>
      <c r="B1256" t="n">
        <v>135</v>
      </c>
      <c r="C1256" t="inlineStr">
        <is>
          <t xml:space="preserve">CONCLUIDO	</t>
        </is>
      </c>
      <c r="D1256" t="n">
        <v>8.830500000000001</v>
      </c>
      <c r="E1256" t="n">
        <v>11.32</v>
      </c>
      <c r="F1256" t="n">
        <v>8.02</v>
      </c>
      <c r="G1256" t="n">
        <v>53.44</v>
      </c>
      <c r="H1256" t="n">
        <v>0.78</v>
      </c>
      <c r="I1256" t="n">
        <v>9</v>
      </c>
      <c r="J1256" t="n">
        <v>285.56</v>
      </c>
      <c r="K1256" t="n">
        <v>59.89</v>
      </c>
      <c r="L1256" t="n">
        <v>12.5</v>
      </c>
      <c r="M1256" t="n">
        <v>7</v>
      </c>
      <c r="N1256" t="n">
        <v>78.17</v>
      </c>
      <c r="O1256" t="n">
        <v>35453.26</v>
      </c>
      <c r="P1256" t="n">
        <v>132.22</v>
      </c>
      <c r="Q1256" t="n">
        <v>198.05</v>
      </c>
      <c r="R1256" t="n">
        <v>32.41</v>
      </c>
      <c r="S1256" t="n">
        <v>21.27</v>
      </c>
      <c r="T1256" t="n">
        <v>2847.83</v>
      </c>
      <c r="U1256" t="n">
        <v>0.66</v>
      </c>
      <c r="V1256" t="n">
        <v>0.76</v>
      </c>
      <c r="W1256" t="n">
        <v>0.12</v>
      </c>
      <c r="X1256" t="n">
        <v>0.16</v>
      </c>
      <c r="Y1256" t="n">
        <v>1</v>
      </c>
      <c r="Z1256" t="n">
        <v>10</v>
      </c>
    </row>
    <row r="1257">
      <c r="A1257" t="n">
        <v>47</v>
      </c>
      <c r="B1257" t="n">
        <v>135</v>
      </c>
      <c r="C1257" t="inlineStr">
        <is>
          <t xml:space="preserve">CONCLUIDO	</t>
        </is>
      </c>
      <c r="D1257" t="n">
        <v>8.832599999999999</v>
      </c>
      <c r="E1257" t="n">
        <v>11.32</v>
      </c>
      <c r="F1257" t="n">
        <v>8.01</v>
      </c>
      <c r="G1257" t="n">
        <v>53.42</v>
      </c>
      <c r="H1257" t="n">
        <v>0.79</v>
      </c>
      <c r="I1257" t="n">
        <v>9</v>
      </c>
      <c r="J1257" t="n">
        <v>286.06</v>
      </c>
      <c r="K1257" t="n">
        <v>59.89</v>
      </c>
      <c r="L1257" t="n">
        <v>12.75</v>
      </c>
      <c r="M1257" t="n">
        <v>7</v>
      </c>
      <c r="N1257" t="n">
        <v>78.42</v>
      </c>
      <c r="O1257" t="n">
        <v>35515.1</v>
      </c>
      <c r="P1257" t="n">
        <v>132.12</v>
      </c>
      <c r="Q1257" t="n">
        <v>198.05</v>
      </c>
      <c r="R1257" t="n">
        <v>32.25</v>
      </c>
      <c r="S1257" t="n">
        <v>21.27</v>
      </c>
      <c r="T1257" t="n">
        <v>2767.3</v>
      </c>
      <c r="U1257" t="n">
        <v>0.66</v>
      </c>
      <c r="V1257" t="n">
        <v>0.76</v>
      </c>
      <c r="W1257" t="n">
        <v>0.12</v>
      </c>
      <c r="X1257" t="n">
        <v>0.16</v>
      </c>
      <c r="Y1257" t="n">
        <v>1</v>
      </c>
      <c r="Z1257" t="n">
        <v>10</v>
      </c>
    </row>
    <row r="1258">
      <c r="A1258" t="n">
        <v>48</v>
      </c>
      <c r="B1258" t="n">
        <v>135</v>
      </c>
      <c r="C1258" t="inlineStr">
        <is>
          <t xml:space="preserve">CONCLUIDO	</t>
        </is>
      </c>
      <c r="D1258" t="n">
        <v>8.827</v>
      </c>
      <c r="E1258" t="n">
        <v>11.33</v>
      </c>
      <c r="F1258" t="n">
        <v>8.02</v>
      </c>
      <c r="G1258" t="n">
        <v>53.47</v>
      </c>
      <c r="H1258" t="n">
        <v>0.8100000000000001</v>
      </c>
      <c r="I1258" t="n">
        <v>9</v>
      </c>
      <c r="J1258" t="n">
        <v>286.56</v>
      </c>
      <c r="K1258" t="n">
        <v>59.89</v>
      </c>
      <c r="L1258" t="n">
        <v>13</v>
      </c>
      <c r="M1258" t="n">
        <v>7</v>
      </c>
      <c r="N1258" t="n">
        <v>78.68000000000001</v>
      </c>
      <c r="O1258" t="n">
        <v>35577.18</v>
      </c>
      <c r="P1258" t="n">
        <v>131.98</v>
      </c>
      <c r="Q1258" t="n">
        <v>198.05</v>
      </c>
      <c r="R1258" t="n">
        <v>32.5</v>
      </c>
      <c r="S1258" t="n">
        <v>21.27</v>
      </c>
      <c r="T1258" t="n">
        <v>2892.74</v>
      </c>
      <c r="U1258" t="n">
        <v>0.65</v>
      </c>
      <c r="V1258" t="n">
        <v>0.76</v>
      </c>
      <c r="W1258" t="n">
        <v>0.12</v>
      </c>
      <c r="X1258" t="n">
        <v>0.17</v>
      </c>
      <c r="Y1258" t="n">
        <v>1</v>
      </c>
      <c r="Z1258" t="n">
        <v>10</v>
      </c>
    </row>
    <row r="1259">
      <c r="A1259" t="n">
        <v>49</v>
      </c>
      <c r="B1259" t="n">
        <v>135</v>
      </c>
      <c r="C1259" t="inlineStr">
        <is>
          <t xml:space="preserve">CONCLUIDO	</t>
        </is>
      </c>
      <c r="D1259" t="n">
        <v>8.829599999999999</v>
      </c>
      <c r="E1259" t="n">
        <v>11.33</v>
      </c>
      <c r="F1259" t="n">
        <v>8.02</v>
      </c>
      <c r="G1259" t="n">
        <v>53.45</v>
      </c>
      <c r="H1259" t="n">
        <v>0.82</v>
      </c>
      <c r="I1259" t="n">
        <v>9</v>
      </c>
      <c r="J1259" t="n">
        <v>287.07</v>
      </c>
      <c r="K1259" t="n">
        <v>59.89</v>
      </c>
      <c r="L1259" t="n">
        <v>13.25</v>
      </c>
      <c r="M1259" t="n">
        <v>7</v>
      </c>
      <c r="N1259" t="n">
        <v>78.93000000000001</v>
      </c>
      <c r="O1259" t="n">
        <v>35639.23</v>
      </c>
      <c r="P1259" t="n">
        <v>131.78</v>
      </c>
      <c r="Q1259" t="n">
        <v>198.05</v>
      </c>
      <c r="R1259" t="n">
        <v>32.43</v>
      </c>
      <c r="S1259" t="n">
        <v>21.27</v>
      </c>
      <c r="T1259" t="n">
        <v>2858.92</v>
      </c>
      <c r="U1259" t="n">
        <v>0.66</v>
      </c>
      <c r="V1259" t="n">
        <v>0.76</v>
      </c>
      <c r="W1259" t="n">
        <v>0.12</v>
      </c>
      <c r="X1259" t="n">
        <v>0.16</v>
      </c>
      <c r="Y1259" t="n">
        <v>1</v>
      </c>
      <c r="Z1259" t="n">
        <v>10</v>
      </c>
    </row>
    <row r="1260">
      <c r="A1260" t="n">
        <v>50</v>
      </c>
      <c r="B1260" t="n">
        <v>135</v>
      </c>
      <c r="C1260" t="inlineStr">
        <is>
          <t xml:space="preserve">CONCLUIDO	</t>
        </is>
      </c>
      <c r="D1260" t="n">
        <v>8.8942</v>
      </c>
      <c r="E1260" t="n">
        <v>11.24</v>
      </c>
      <c r="F1260" t="n">
        <v>7.99</v>
      </c>
      <c r="G1260" t="n">
        <v>59.89</v>
      </c>
      <c r="H1260" t="n">
        <v>0.84</v>
      </c>
      <c r="I1260" t="n">
        <v>8</v>
      </c>
      <c r="J1260" t="n">
        <v>287.57</v>
      </c>
      <c r="K1260" t="n">
        <v>59.89</v>
      </c>
      <c r="L1260" t="n">
        <v>13.5</v>
      </c>
      <c r="M1260" t="n">
        <v>6</v>
      </c>
      <c r="N1260" t="n">
        <v>79.18000000000001</v>
      </c>
      <c r="O1260" t="n">
        <v>35701.38</v>
      </c>
      <c r="P1260" t="n">
        <v>131.14</v>
      </c>
      <c r="Q1260" t="n">
        <v>198.05</v>
      </c>
      <c r="R1260" t="n">
        <v>31.4</v>
      </c>
      <c r="S1260" t="n">
        <v>21.27</v>
      </c>
      <c r="T1260" t="n">
        <v>2346.86</v>
      </c>
      <c r="U1260" t="n">
        <v>0.68</v>
      </c>
      <c r="V1260" t="n">
        <v>0.76</v>
      </c>
      <c r="W1260" t="n">
        <v>0.12</v>
      </c>
      <c r="X1260" t="n">
        <v>0.13</v>
      </c>
      <c r="Y1260" t="n">
        <v>1</v>
      </c>
      <c r="Z1260" t="n">
        <v>10</v>
      </c>
    </row>
    <row r="1261">
      <c r="A1261" t="n">
        <v>51</v>
      </c>
      <c r="B1261" t="n">
        <v>135</v>
      </c>
      <c r="C1261" t="inlineStr">
        <is>
          <t xml:space="preserve">CONCLUIDO	</t>
        </is>
      </c>
      <c r="D1261" t="n">
        <v>8.9069</v>
      </c>
      <c r="E1261" t="n">
        <v>11.23</v>
      </c>
      <c r="F1261" t="n">
        <v>7.97</v>
      </c>
      <c r="G1261" t="n">
        <v>59.77</v>
      </c>
      <c r="H1261" t="n">
        <v>0.85</v>
      </c>
      <c r="I1261" t="n">
        <v>8</v>
      </c>
      <c r="J1261" t="n">
        <v>288.08</v>
      </c>
      <c r="K1261" t="n">
        <v>59.89</v>
      </c>
      <c r="L1261" t="n">
        <v>13.75</v>
      </c>
      <c r="M1261" t="n">
        <v>6</v>
      </c>
      <c r="N1261" t="n">
        <v>79.44</v>
      </c>
      <c r="O1261" t="n">
        <v>35763.64</v>
      </c>
      <c r="P1261" t="n">
        <v>131.11</v>
      </c>
      <c r="Q1261" t="n">
        <v>198.05</v>
      </c>
      <c r="R1261" t="n">
        <v>30.7</v>
      </c>
      <c r="S1261" t="n">
        <v>21.27</v>
      </c>
      <c r="T1261" t="n">
        <v>1997.14</v>
      </c>
      <c r="U1261" t="n">
        <v>0.6899999999999999</v>
      </c>
      <c r="V1261" t="n">
        <v>0.76</v>
      </c>
      <c r="W1261" t="n">
        <v>0.12</v>
      </c>
      <c r="X1261" t="n">
        <v>0.12</v>
      </c>
      <c r="Y1261" t="n">
        <v>1</v>
      </c>
      <c r="Z1261" t="n">
        <v>10</v>
      </c>
    </row>
    <row r="1262">
      <c r="A1262" t="n">
        <v>52</v>
      </c>
      <c r="B1262" t="n">
        <v>135</v>
      </c>
      <c r="C1262" t="inlineStr">
        <is>
          <t xml:space="preserve">CONCLUIDO	</t>
        </is>
      </c>
      <c r="D1262" t="n">
        <v>8.9071</v>
      </c>
      <c r="E1262" t="n">
        <v>11.23</v>
      </c>
      <c r="F1262" t="n">
        <v>7.97</v>
      </c>
      <c r="G1262" t="n">
        <v>59.77</v>
      </c>
      <c r="H1262" t="n">
        <v>0.86</v>
      </c>
      <c r="I1262" t="n">
        <v>8</v>
      </c>
      <c r="J1262" t="n">
        <v>288.58</v>
      </c>
      <c r="K1262" t="n">
        <v>59.89</v>
      </c>
      <c r="L1262" t="n">
        <v>14</v>
      </c>
      <c r="M1262" t="n">
        <v>6</v>
      </c>
      <c r="N1262" t="n">
        <v>79.69</v>
      </c>
      <c r="O1262" t="n">
        <v>35826</v>
      </c>
      <c r="P1262" t="n">
        <v>131.05</v>
      </c>
      <c r="Q1262" t="n">
        <v>198.05</v>
      </c>
      <c r="R1262" t="n">
        <v>30.9</v>
      </c>
      <c r="S1262" t="n">
        <v>21.27</v>
      </c>
      <c r="T1262" t="n">
        <v>2095.5</v>
      </c>
      <c r="U1262" t="n">
        <v>0.6899999999999999</v>
      </c>
      <c r="V1262" t="n">
        <v>0.76</v>
      </c>
      <c r="W1262" t="n">
        <v>0.12</v>
      </c>
      <c r="X1262" t="n">
        <v>0.12</v>
      </c>
      <c r="Y1262" t="n">
        <v>1</v>
      </c>
      <c r="Z1262" t="n">
        <v>10</v>
      </c>
    </row>
    <row r="1263">
      <c r="A1263" t="n">
        <v>53</v>
      </c>
      <c r="B1263" t="n">
        <v>135</v>
      </c>
      <c r="C1263" t="inlineStr">
        <is>
          <t xml:space="preserve">CONCLUIDO	</t>
        </is>
      </c>
      <c r="D1263" t="n">
        <v>8.873799999999999</v>
      </c>
      <c r="E1263" t="n">
        <v>11.27</v>
      </c>
      <c r="F1263" t="n">
        <v>8.01</v>
      </c>
      <c r="G1263" t="n">
        <v>60.09</v>
      </c>
      <c r="H1263" t="n">
        <v>0.88</v>
      </c>
      <c r="I1263" t="n">
        <v>8</v>
      </c>
      <c r="J1263" t="n">
        <v>289.09</v>
      </c>
      <c r="K1263" t="n">
        <v>59.89</v>
      </c>
      <c r="L1263" t="n">
        <v>14.25</v>
      </c>
      <c r="M1263" t="n">
        <v>6</v>
      </c>
      <c r="N1263" t="n">
        <v>79.95</v>
      </c>
      <c r="O1263" t="n">
        <v>35888.47</v>
      </c>
      <c r="P1263" t="n">
        <v>131.73</v>
      </c>
      <c r="Q1263" t="n">
        <v>198.05</v>
      </c>
      <c r="R1263" t="n">
        <v>32.3</v>
      </c>
      <c r="S1263" t="n">
        <v>21.27</v>
      </c>
      <c r="T1263" t="n">
        <v>2800</v>
      </c>
      <c r="U1263" t="n">
        <v>0.66</v>
      </c>
      <c r="V1263" t="n">
        <v>0.76</v>
      </c>
      <c r="W1263" t="n">
        <v>0.12</v>
      </c>
      <c r="X1263" t="n">
        <v>0.16</v>
      </c>
      <c r="Y1263" t="n">
        <v>1</v>
      </c>
      <c r="Z1263" t="n">
        <v>10</v>
      </c>
    </row>
    <row r="1264">
      <c r="A1264" t="n">
        <v>54</v>
      </c>
      <c r="B1264" t="n">
        <v>135</v>
      </c>
      <c r="C1264" t="inlineStr">
        <is>
          <t xml:space="preserve">CONCLUIDO	</t>
        </is>
      </c>
      <c r="D1264" t="n">
        <v>8.8863</v>
      </c>
      <c r="E1264" t="n">
        <v>11.25</v>
      </c>
      <c r="F1264" t="n">
        <v>8</v>
      </c>
      <c r="G1264" t="n">
        <v>59.97</v>
      </c>
      <c r="H1264" t="n">
        <v>0.89</v>
      </c>
      <c r="I1264" t="n">
        <v>8</v>
      </c>
      <c r="J1264" t="n">
        <v>289.6</v>
      </c>
      <c r="K1264" t="n">
        <v>59.89</v>
      </c>
      <c r="L1264" t="n">
        <v>14.5</v>
      </c>
      <c r="M1264" t="n">
        <v>6</v>
      </c>
      <c r="N1264" t="n">
        <v>80.20999999999999</v>
      </c>
      <c r="O1264" t="n">
        <v>35951.04</v>
      </c>
      <c r="P1264" t="n">
        <v>131.41</v>
      </c>
      <c r="Q1264" t="n">
        <v>198.05</v>
      </c>
      <c r="R1264" t="n">
        <v>31.79</v>
      </c>
      <c r="S1264" t="n">
        <v>21.27</v>
      </c>
      <c r="T1264" t="n">
        <v>2542.46</v>
      </c>
      <c r="U1264" t="n">
        <v>0.67</v>
      </c>
      <c r="V1264" t="n">
        <v>0.76</v>
      </c>
      <c r="W1264" t="n">
        <v>0.12</v>
      </c>
      <c r="X1264" t="n">
        <v>0.14</v>
      </c>
      <c r="Y1264" t="n">
        <v>1</v>
      </c>
      <c r="Z1264" t="n">
        <v>10</v>
      </c>
    </row>
    <row r="1265">
      <c r="A1265" t="n">
        <v>55</v>
      </c>
      <c r="B1265" t="n">
        <v>135</v>
      </c>
      <c r="C1265" t="inlineStr">
        <is>
          <t xml:space="preserve">CONCLUIDO	</t>
        </is>
      </c>
      <c r="D1265" t="n">
        <v>8.8797</v>
      </c>
      <c r="E1265" t="n">
        <v>11.26</v>
      </c>
      <c r="F1265" t="n">
        <v>8</v>
      </c>
      <c r="G1265" t="n">
        <v>60.03</v>
      </c>
      <c r="H1265" t="n">
        <v>0.91</v>
      </c>
      <c r="I1265" t="n">
        <v>8</v>
      </c>
      <c r="J1265" t="n">
        <v>290.1</v>
      </c>
      <c r="K1265" t="n">
        <v>59.89</v>
      </c>
      <c r="L1265" t="n">
        <v>14.75</v>
      </c>
      <c r="M1265" t="n">
        <v>6</v>
      </c>
      <c r="N1265" t="n">
        <v>80.47</v>
      </c>
      <c r="O1265" t="n">
        <v>36013.72</v>
      </c>
      <c r="P1265" t="n">
        <v>131.63</v>
      </c>
      <c r="Q1265" t="n">
        <v>198.08</v>
      </c>
      <c r="R1265" t="n">
        <v>32.01</v>
      </c>
      <c r="S1265" t="n">
        <v>21.27</v>
      </c>
      <c r="T1265" t="n">
        <v>2653.67</v>
      </c>
      <c r="U1265" t="n">
        <v>0.66</v>
      </c>
      <c r="V1265" t="n">
        <v>0.76</v>
      </c>
      <c r="W1265" t="n">
        <v>0.12</v>
      </c>
      <c r="X1265" t="n">
        <v>0.15</v>
      </c>
      <c r="Y1265" t="n">
        <v>1</v>
      </c>
      <c r="Z1265" t="n">
        <v>10</v>
      </c>
    </row>
    <row r="1266">
      <c r="A1266" t="n">
        <v>56</v>
      </c>
      <c r="B1266" t="n">
        <v>135</v>
      </c>
      <c r="C1266" t="inlineStr">
        <is>
          <t xml:space="preserve">CONCLUIDO	</t>
        </is>
      </c>
      <c r="D1266" t="n">
        <v>8.8849</v>
      </c>
      <c r="E1266" t="n">
        <v>11.26</v>
      </c>
      <c r="F1266" t="n">
        <v>8</v>
      </c>
      <c r="G1266" t="n">
        <v>59.98</v>
      </c>
      <c r="H1266" t="n">
        <v>0.92</v>
      </c>
      <c r="I1266" t="n">
        <v>8</v>
      </c>
      <c r="J1266" t="n">
        <v>290.61</v>
      </c>
      <c r="K1266" t="n">
        <v>59.89</v>
      </c>
      <c r="L1266" t="n">
        <v>15</v>
      </c>
      <c r="M1266" t="n">
        <v>6</v>
      </c>
      <c r="N1266" t="n">
        <v>80.73</v>
      </c>
      <c r="O1266" t="n">
        <v>36076.5</v>
      </c>
      <c r="P1266" t="n">
        <v>131.22</v>
      </c>
      <c r="Q1266" t="n">
        <v>198.05</v>
      </c>
      <c r="R1266" t="n">
        <v>31.8</v>
      </c>
      <c r="S1266" t="n">
        <v>21.27</v>
      </c>
      <c r="T1266" t="n">
        <v>2549.08</v>
      </c>
      <c r="U1266" t="n">
        <v>0.67</v>
      </c>
      <c r="V1266" t="n">
        <v>0.76</v>
      </c>
      <c r="W1266" t="n">
        <v>0.12</v>
      </c>
      <c r="X1266" t="n">
        <v>0.14</v>
      </c>
      <c r="Y1266" t="n">
        <v>1</v>
      </c>
      <c r="Z1266" t="n">
        <v>10</v>
      </c>
    </row>
    <row r="1267">
      <c r="A1267" t="n">
        <v>57</v>
      </c>
      <c r="B1267" t="n">
        <v>135</v>
      </c>
      <c r="C1267" t="inlineStr">
        <is>
          <t xml:space="preserve">CONCLUIDO	</t>
        </is>
      </c>
      <c r="D1267" t="n">
        <v>8.8788</v>
      </c>
      <c r="E1267" t="n">
        <v>11.26</v>
      </c>
      <c r="F1267" t="n">
        <v>8.01</v>
      </c>
      <c r="G1267" t="n">
        <v>60.04</v>
      </c>
      <c r="H1267" t="n">
        <v>0.93</v>
      </c>
      <c r="I1267" t="n">
        <v>8</v>
      </c>
      <c r="J1267" t="n">
        <v>291.12</v>
      </c>
      <c r="K1267" t="n">
        <v>59.89</v>
      </c>
      <c r="L1267" t="n">
        <v>15.25</v>
      </c>
      <c r="M1267" t="n">
        <v>6</v>
      </c>
      <c r="N1267" t="n">
        <v>80.98999999999999</v>
      </c>
      <c r="O1267" t="n">
        <v>36139.39</v>
      </c>
      <c r="P1267" t="n">
        <v>131.24</v>
      </c>
      <c r="Q1267" t="n">
        <v>198.05</v>
      </c>
      <c r="R1267" t="n">
        <v>32.03</v>
      </c>
      <c r="S1267" t="n">
        <v>21.27</v>
      </c>
      <c r="T1267" t="n">
        <v>2662.41</v>
      </c>
      <c r="U1267" t="n">
        <v>0.66</v>
      </c>
      <c r="V1267" t="n">
        <v>0.76</v>
      </c>
      <c r="W1267" t="n">
        <v>0.12</v>
      </c>
      <c r="X1267" t="n">
        <v>0.15</v>
      </c>
      <c r="Y1267" t="n">
        <v>1</v>
      </c>
      <c r="Z1267" t="n">
        <v>10</v>
      </c>
    </row>
    <row r="1268">
      <c r="A1268" t="n">
        <v>58</v>
      </c>
      <c r="B1268" t="n">
        <v>135</v>
      </c>
      <c r="C1268" t="inlineStr">
        <is>
          <t xml:space="preserve">CONCLUIDO	</t>
        </is>
      </c>
      <c r="D1268" t="n">
        <v>8.881</v>
      </c>
      <c r="E1268" t="n">
        <v>11.26</v>
      </c>
      <c r="F1268" t="n">
        <v>8</v>
      </c>
      <c r="G1268" t="n">
        <v>60.02</v>
      </c>
      <c r="H1268" t="n">
        <v>0.95</v>
      </c>
      <c r="I1268" t="n">
        <v>8</v>
      </c>
      <c r="J1268" t="n">
        <v>291.63</v>
      </c>
      <c r="K1268" t="n">
        <v>59.89</v>
      </c>
      <c r="L1268" t="n">
        <v>15.5</v>
      </c>
      <c r="M1268" t="n">
        <v>6</v>
      </c>
      <c r="N1268" t="n">
        <v>81.25</v>
      </c>
      <c r="O1268" t="n">
        <v>36202.38</v>
      </c>
      <c r="P1268" t="n">
        <v>131.02</v>
      </c>
      <c r="Q1268" t="n">
        <v>198.05</v>
      </c>
      <c r="R1268" t="n">
        <v>31.94</v>
      </c>
      <c r="S1268" t="n">
        <v>21.27</v>
      </c>
      <c r="T1268" t="n">
        <v>2619.55</v>
      </c>
      <c r="U1268" t="n">
        <v>0.67</v>
      </c>
      <c r="V1268" t="n">
        <v>0.76</v>
      </c>
      <c r="W1268" t="n">
        <v>0.12</v>
      </c>
      <c r="X1268" t="n">
        <v>0.15</v>
      </c>
      <c r="Y1268" t="n">
        <v>1</v>
      </c>
      <c r="Z1268" t="n">
        <v>10</v>
      </c>
    </row>
    <row r="1269">
      <c r="A1269" t="n">
        <v>59</v>
      </c>
      <c r="B1269" t="n">
        <v>135</v>
      </c>
      <c r="C1269" t="inlineStr">
        <is>
          <t xml:space="preserve">CONCLUIDO	</t>
        </is>
      </c>
      <c r="D1269" t="n">
        <v>8.946099999999999</v>
      </c>
      <c r="E1269" t="n">
        <v>11.18</v>
      </c>
      <c r="F1269" t="n">
        <v>7.97</v>
      </c>
      <c r="G1269" t="n">
        <v>68.31999999999999</v>
      </c>
      <c r="H1269" t="n">
        <v>0.96</v>
      </c>
      <c r="I1269" t="n">
        <v>7</v>
      </c>
      <c r="J1269" t="n">
        <v>292.15</v>
      </c>
      <c r="K1269" t="n">
        <v>59.89</v>
      </c>
      <c r="L1269" t="n">
        <v>15.75</v>
      </c>
      <c r="M1269" t="n">
        <v>5</v>
      </c>
      <c r="N1269" t="n">
        <v>81.51000000000001</v>
      </c>
      <c r="O1269" t="n">
        <v>36265.48</v>
      </c>
      <c r="P1269" t="n">
        <v>130.42</v>
      </c>
      <c r="Q1269" t="n">
        <v>198.05</v>
      </c>
      <c r="R1269" t="n">
        <v>30.95</v>
      </c>
      <c r="S1269" t="n">
        <v>21.27</v>
      </c>
      <c r="T1269" t="n">
        <v>2127.08</v>
      </c>
      <c r="U1269" t="n">
        <v>0.6899999999999999</v>
      </c>
      <c r="V1269" t="n">
        <v>0.76</v>
      </c>
      <c r="W1269" t="n">
        <v>0.12</v>
      </c>
      <c r="X1269" t="n">
        <v>0.12</v>
      </c>
      <c r="Y1269" t="n">
        <v>1</v>
      </c>
      <c r="Z1269" t="n">
        <v>10</v>
      </c>
    </row>
    <row r="1270">
      <c r="A1270" t="n">
        <v>60</v>
      </c>
      <c r="B1270" t="n">
        <v>135</v>
      </c>
      <c r="C1270" t="inlineStr">
        <is>
          <t xml:space="preserve">CONCLUIDO	</t>
        </is>
      </c>
      <c r="D1270" t="n">
        <v>8.9474</v>
      </c>
      <c r="E1270" t="n">
        <v>11.18</v>
      </c>
      <c r="F1270" t="n">
        <v>7.97</v>
      </c>
      <c r="G1270" t="n">
        <v>68.31</v>
      </c>
      <c r="H1270" t="n">
        <v>0.97</v>
      </c>
      <c r="I1270" t="n">
        <v>7</v>
      </c>
      <c r="J1270" t="n">
        <v>292.66</v>
      </c>
      <c r="K1270" t="n">
        <v>59.89</v>
      </c>
      <c r="L1270" t="n">
        <v>16</v>
      </c>
      <c r="M1270" t="n">
        <v>5</v>
      </c>
      <c r="N1270" t="n">
        <v>81.77</v>
      </c>
      <c r="O1270" t="n">
        <v>36328.69</v>
      </c>
      <c r="P1270" t="n">
        <v>130.51</v>
      </c>
      <c r="Q1270" t="n">
        <v>198.05</v>
      </c>
      <c r="R1270" t="n">
        <v>30.84</v>
      </c>
      <c r="S1270" t="n">
        <v>21.27</v>
      </c>
      <c r="T1270" t="n">
        <v>2075.25</v>
      </c>
      <c r="U1270" t="n">
        <v>0.6899999999999999</v>
      </c>
      <c r="V1270" t="n">
        <v>0.76</v>
      </c>
      <c r="W1270" t="n">
        <v>0.12</v>
      </c>
      <c r="X1270" t="n">
        <v>0.12</v>
      </c>
      <c r="Y1270" t="n">
        <v>1</v>
      </c>
      <c r="Z1270" t="n">
        <v>10</v>
      </c>
    </row>
    <row r="1271">
      <c r="A1271" t="n">
        <v>61</v>
      </c>
      <c r="B1271" t="n">
        <v>135</v>
      </c>
      <c r="C1271" t="inlineStr">
        <is>
          <t xml:space="preserve">CONCLUIDO	</t>
        </is>
      </c>
      <c r="D1271" t="n">
        <v>8.948499999999999</v>
      </c>
      <c r="E1271" t="n">
        <v>11.18</v>
      </c>
      <c r="F1271" t="n">
        <v>7.97</v>
      </c>
      <c r="G1271" t="n">
        <v>68.3</v>
      </c>
      <c r="H1271" t="n">
        <v>0.99</v>
      </c>
      <c r="I1271" t="n">
        <v>7</v>
      </c>
      <c r="J1271" t="n">
        <v>293.17</v>
      </c>
      <c r="K1271" t="n">
        <v>59.89</v>
      </c>
      <c r="L1271" t="n">
        <v>16.25</v>
      </c>
      <c r="M1271" t="n">
        <v>5</v>
      </c>
      <c r="N1271" t="n">
        <v>82.03</v>
      </c>
      <c r="O1271" t="n">
        <v>36392.01</v>
      </c>
      <c r="P1271" t="n">
        <v>130.55</v>
      </c>
      <c r="Q1271" t="n">
        <v>198.05</v>
      </c>
      <c r="R1271" t="n">
        <v>30.73</v>
      </c>
      <c r="S1271" t="n">
        <v>21.27</v>
      </c>
      <c r="T1271" t="n">
        <v>2016.48</v>
      </c>
      <c r="U1271" t="n">
        <v>0.6899999999999999</v>
      </c>
      <c r="V1271" t="n">
        <v>0.76</v>
      </c>
      <c r="W1271" t="n">
        <v>0.12</v>
      </c>
      <c r="X1271" t="n">
        <v>0.12</v>
      </c>
      <c r="Y1271" t="n">
        <v>1</v>
      </c>
      <c r="Z1271" t="n">
        <v>10</v>
      </c>
    </row>
    <row r="1272">
      <c r="A1272" t="n">
        <v>62</v>
      </c>
      <c r="B1272" t="n">
        <v>135</v>
      </c>
      <c r="C1272" t="inlineStr">
        <is>
          <t xml:space="preserve">CONCLUIDO	</t>
        </is>
      </c>
      <c r="D1272" t="n">
        <v>8.967499999999999</v>
      </c>
      <c r="E1272" t="n">
        <v>11.15</v>
      </c>
      <c r="F1272" t="n">
        <v>7.94</v>
      </c>
      <c r="G1272" t="n">
        <v>68.09999999999999</v>
      </c>
      <c r="H1272" t="n">
        <v>1</v>
      </c>
      <c r="I1272" t="n">
        <v>7</v>
      </c>
      <c r="J1272" t="n">
        <v>293.69</v>
      </c>
      <c r="K1272" t="n">
        <v>59.89</v>
      </c>
      <c r="L1272" t="n">
        <v>16.5</v>
      </c>
      <c r="M1272" t="n">
        <v>5</v>
      </c>
      <c r="N1272" t="n">
        <v>82.3</v>
      </c>
      <c r="O1272" t="n">
        <v>36455.44</v>
      </c>
      <c r="P1272" t="n">
        <v>130.06</v>
      </c>
      <c r="Q1272" t="n">
        <v>198.05</v>
      </c>
      <c r="R1272" t="n">
        <v>30.03</v>
      </c>
      <c r="S1272" t="n">
        <v>21.27</v>
      </c>
      <c r="T1272" t="n">
        <v>1670.35</v>
      </c>
      <c r="U1272" t="n">
        <v>0.71</v>
      </c>
      <c r="V1272" t="n">
        <v>0.76</v>
      </c>
      <c r="W1272" t="n">
        <v>0.12</v>
      </c>
      <c r="X1272" t="n">
        <v>0.09</v>
      </c>
      <c r="Y1272" t="n">
        <v>1</v>
      </c>
      <c r="Z1272" t="n">
        <v>10</v>
      </c>
    </row>
    <row r="1273">
      <c r="A1273" t="n">
        <v>63</v>
      </c>
      <c r="B1273" t="n">
        <v>135</v>
      </c>
      <c r="C1273" t="inlineStr">
        <is>
          <t xml:space="preserve">CONCLUIDO	</t>
        </is>
      </c>
      <c r="D1273" t="n">
        <v>8.9503</v>
      </c>
      <c r="E1273" t="n">
        <v>11.17</v>
      </c>
      <c r="F1273" t="n">
        <v>7.97</v>
      </c>
      <c r="G1273" t="n">
        <v>68.28</v>
      </c>
      <c r="H1273" t="n">
        <v>1.01</v>
      </c>
      <c r="I1273" t="n">
        <v>7</v>
      </c>
      <c r="J1273" t="n">
        <v>294.2</v>
      </c>
      <c r="K1273" t="n">
        <v>59.89</v>
      </c>
      <c r="L1273" t="n">
        <v>16.75</v>
      </c>
      <c r="M1273" t="n">
        <v>5</v>
      </c>
      <c r="N1273" t="n">
        <v>82.56</v>
      </c>
      <c r="O1273" t="n">
        <v>36518.97</v>
      </c>
      <c r="P1273" t="n">
        <v>130.52</v>
      </c>
      <c r="Q1273" t="n">
        <v>198.05</v>
      </c>
      <c r="R1273" t="n">
        <v>30.82</v>
      </c>
      <c r="S1273" t="n">
        <v>21.27</v>
      </c>
      <c r="T1273" t="n">
        <v>2063.45</v>
      </c>
      <c r="U1273" t="n">
        <v>0.6899999999999999</v>
      </c>
      <c r="V1273" t="n">
        <v>0.76</v>
      </c>
      <c r="W1273" t="n">
        <v>0.12</v>
      </c>
      <c r="X1273" t="n">
        <v>0.11</v>
      </c>
      <c r="Y1273" t="n">
        <v>1</v>
      </c>
      <c r="Z1273" t="n">
        <v>10</v>
      </c>
    </row>
    <row r="1274">
      <c r="A1274" t="n">
        <v>64</v>
      </c>
      <c r="B1274" t="n">
        <v>135</v>
      </c>
      <c r="C1274" t="inlineStr">
        <is>
          <t xml:space="preserve">CONCLUIDO	</t>
        </is>
      </c>
      <c r="D1274" t="n">
        <v>8.932600000000001</v>
      </c>
      <c r="E1274" t="n">
        <v>11.2</v>
      </c>
      <c r="F1274" t="n">
        <v>7.99</v>
      </c>
      <c r="G1274" t="n">
        <v>68.47</v>
      </c>
      <c r="H1274" t="n">
        <v>1.03</v>
      </c>
      <c r="I1274" t="n">
        <v>7</v>
      </c>
      <c r="J1274" t="n">
        <v>294.72</v>
      </c>
      <c r="K1274" t="n">
        <v>59.89</v>
      </c>
      <c r="L1274" t="n">
        <v>17</v>
      </c>
      <c r="M1274" t="n">
        <v>5</v>
      </c>
      <c r="N1274" t="n">
        <v>82.83</v>
      </c>
      <c r="O1274" t="n">
        <v>36582.62</v>
      </c>
      <c r="P1274" t="n">
        <v>130.96</v>
      </c>
      <c r="Q1274" t="n">
        <v>198.05</v>
      </c>
      <c r="R1274" t="n">
        <v>31.57</v>
      </c>
      <c r="S1274" t="n">
        <v>21.27</v>
      </c>
      <c r="T1274" t="n">
        <v>2438.18</v>
      </c>
      <c r="U1274" t="n">
        <v>0.67</v>
      </c>
      <c r="V1274" t="n">
        <v>0.76</v>
      </c>
      <c r="W1274" t="n">
        <v>0.12</v>
      </c>
      <c r="X1274" t="n">
        <v>0.14</v>
      </c>
      <c r="Y1274" t="n">
        <v>1</v>
      </c>
      <c r="Z1274" t="n">
        <v>10</v>
      </c>
    </row>
    <row r="1275">
      <c r="A1275" t="n">
        <v>65</v>
      </c>
      <c r="B1275" t="n">
        <v>135</v>
      </c>
      <c r="C1275" t="inlineStr">
        <is>
          <t xml:space="preserve">CONCLUIDO	</t>
        </is>
      </c>
      <c r="D1275" t="n">
        <v>8.9428</v>
      </c>
      <c r="E1275" t="n">
        <v>11.18</v>
      </c>
      <c r="F1275" t="n">
        <v>7.98</v>
      </c>
      <c r="G1275" t="n">
        <v>68.36</v>
      </c>
      <c r="H1275" t="n">
        <v>1.04</v>
      </c>
      <c r="I1275" t="n">
        <v>7</v>
      </c>
      <c r="J1275" t="n">
        <v>295.23</v>
      </c>
      <c r="K1275" t="n">
        <v>59.89</v>
      </c>
      <c r="L1275" t="n">
        <v>17.25</v>
      </c>
      <c r="M1275" t="n">
        <v>5</v>
      </c>
      <c r="N1275" t="n">
        <v>83.09999999999999</v>
      </c>
      <c r="O1275" t="n">
        <v>36646.38</v>
      </c>
      <c r="P1275" t="n">
        <v>130.54</v>
      </c>
      <c r="Q1275" t="n">
        <v>198.05</v>
      </c>
      <c r="R1275" t="n">
        <v>31.12</v>
      </c>
      <c r="S1275" t="n">
        <v>21.27</v>
      </c>
      <c r="T1275" t="n">
        <v>2212.09</v>
      </c>
      <c r="U1275" t="n">
        <v>0.68</v>
      </c>
      <c r="V1275" t="n">
        <v>0.76</v>
      </c>
      <c r="W1275" t="n">
        <v>0.12</v>
      </c>
      <c r="X1275" t="n">
        <v>0.12</v>
      </c>
      <c r="Y1275" t="n">
        <v>1</v>
      </c>
      <c r="Z1275" t="n">
        <v>10</v>
      </c>
    </row>
    <row r="1276">
      <c r="A1276" t="n">
        <v>66</v>
      </c>
      <c r="B1276" t="n">
        <v>135</v>
      </c>
      <c r="C1276" t="inlineStr">
        <is>
          <t xml:space="preserve">CONCLUIDO	</t>
        </is>
      </c>
      <c r="D1276" t="n">
        <v>8.9381</v>
      </c>
      <c r="E1276" t="n">
        <v>11.19</v>
      </c>
      <c r="F1276" t="n">
        <v>7.98</v>
      </c>
      <c r="G1276" t="n">
        <v>68.41</v>
      </c>
      <c r="H1276" t="n">
        <v>1.05</v>
      </c>
      <c r="I1276" t="n">
        <v>7</v>
      </c>
      <c r="J1276" t="n">
        <v>295.75</v>
      </c>
      <c r="K1276" t="n">
        <v>59.89</v>
      </c>
      <c r="L1276" t="n">
        <v>17.5</v>
      </c>
      <c r="M1276" t="n">
        <v>5</v>
      </c>
      <c r="N1276" t="n">
        <v>83.36</v>
      </c>
      <c r="O1276" t="n">
        <v>36710.24</v>
      </c>
      <c r="P1276" t="n">
        <v>130.55</v>
      </c>
      <c r="Q1276" t="n">
        <v>198.05</v>
      </c>
      <c r="R1276" t="n">
        <v>31.29</v>
      </c>
      <c r="S1276" t="n">
        <v>21.27</v>
      </c>
      <c r="T1276" t="n">
        <v>2296.97</v>
      </c>
      <c r="U1276" t="n">
        <v>0.68</v>
      </c>
      <c r="V1276" t="n">
        <v>0.76</v>
      </c>
      <c r="W1276" t="n">
        <v>0.12</v>
      </c>
      <c r="X1276" t="n">
        <v>0.13</v>
      </c>
      <c r="Y1276" t="n">
        <v>1</v>
      </c>
      <c r="Z1276" t="n">
        <v>10</v>
      </c>
    </row>
    <row r="1277">
      <c r="A1277" t="n">
        <v>67</v>
      </c>
      <c r="B1277" t="n">
        <v>135</v>
      </c>
      <c r="C1277" t="inlineStr">
        <is>
          <t xml:space="preserve">CONCLUIDO	</t>
        </is>
      </c>
      <c r="D1277" t="n">
        <v>8.9405</v>
      </c>
      <c r="E1277" t="n">
        <v>11.18</v>
      </c>
      <c r="F1277" t="n">
        <v>7.98</v>
      </c>
      <c r="G1277" t="n">
        <v>68.38</v>
      </c>
      <c r="H1277" t="n">
        <v>1.07</v>
      </c>
      <c r="I1277" t="n">
        <v>7</v>
      </c>
      <c r="J1277" t="n">
        <v>296.27</v>
      </c>
      <c r="K1277" t="n">
        <v>59.89</v>
      </c>
      <c r="L1277" t="n">
        <v>17.75</v>
      </c>
      <c r="M1277" t="n">
        <v>5</v>
      </c>
      <c r="N1277" t="n">
        <v>83.63</v>
      </c>
      <c r="O1277" t="n">
        <v>36774.22</v>
      </c>
      <c r="P1277" t="n">
        <v>130.39</v>
      </c>
      <c r="Q1277" t="n">
        <v>198.05</v>
      </c>
      <c r="R1277" t="n">
        <v>31.22</v>
      </c>
      <c r="S1277" t="n">
        <v>21.27</v>
      </c>
      <c r="T1277" t="n">
        <v>2262.76</v>
      </c>
      <c r="U1277" t="n">
        <v>0.68</v>
      </c>
      <c r="V1277" t="n">
        <v>0.76</v>
      </c>
      <c r="W1277" t="n">
        <v>0.12</v>
      </c>
      <c r="X1277" t="n">
        <v>0.13</v>
      </c>
      <c r="Y1277" t="n">
        <v>1</v>
      </c>
      <c r="Z1277" t="n">
        <v>10</v>
      </c>
    </row>
    <row r="1278">
      <c r="A1278" t="n">
        <v>68</v>
      </c>
      <c r="B1278" t="n">
        <v>135</v>
      </c>
      <c r="C1278" t="inlineStr">
        <is>
          <t xml:space="preserve">CONCLUIDO	</t>
        </is>
      </c>
      <c r="D1278" t="n">
        <v>8.9354</v>
      </c>
      <c r="E1278" t="n">
        <v>11.19</v>
      </c>
      <c r="F1278" t="n">
        <v>7.98</v>
      </c>
      <c r="G1278" t="n">
        <v>68.44</v>
      </c>
      <c r="H1278" t="n">
        <v>1.08</v>
      </c>
      <c r="I1278" t="n">
        <v>7</v>
      </c>
      <c r="J1278" t="n">
        <v>296.79</v>
      </c>
      <c r="K1278" t="n">
        <v>59.89</v>
      </c>
      <c r="L1278" t="n">
        <v>18</v>
      </c>
      <c r="M1278" t="n">
        <v>5</v>
      </c>
      <c r="N1278" t="n">
        <v>83.90000000000001</v>
      </c>
      <c r="O1278" t="n">
        <v>36838.32</v>
      </c>
      <c r="P1278" t="n">
        <v>130.46</v>
      </c>
      <c r="Q1278" t="n">
        <v>198.05</v>
      </c>
      <c r="R1278" t="n">
        <v>31.38</v>
      </c>
      <c r="S1278" t="n">
        <v>21.27</v>
      </c>
      <c r="T1278" t="n">
        <v>2342.73</v>
      </c>
      <c r="U1278" t="n">
        <v>0.68</v>
      </c>
      <c r="V1278" t="n">
        <v>0.76</v>
      </c>
      <c r="W1278" t="n">
        <v>0.12</v>
      </c>
      <c r="X1278" t="n">
        <v>0.13</v>
      </c>
      <c r="Y1278" t="n">
        <v>1</v>
      </c>
      <c r="Z1278" t="n">
        <v>10</v>
      </c>
    </row>
    <row r="1279">
      <c r="A1279" t="n">
        <v>69</v>
      </c>
      <c r="B1279" t="n">
        <v>135</v>
      </c>
      <c r="C1279" t="inlineStr">
        <is>
          <t xml:space="preserve">CONCLUIDO	</t>
        </is>
      </c>
      <c r="D1279" t="n">
        <v>8.9397</v>
      </c>
      <c r="E1279" t="n">
        <v>11.19</v>
      </c>
      <c r="F1279" t="n">
        <v>7.98</v>
      </c>
      <c r="G1279" t="n">
        <v>68.39</v>
      </c>
      <c r="H1279" t="n">
        <v>1.09</v>
      </c>
      <c r="I1279" t="n">
        <v>7</v>
      </c>
      <c r="J1279" t="n">
        <v>297.31</v>
      </c>
      <c r="K1279" t="n">
        <v>59.89</v>
      </c>
      <c r="L1279" t="n">
        <v>18.25</v>
      </c>
      <c r="M1279" t="n">
        <v>5</v>
      </c>
      <c r="N1279" t="n">
        <v>84.17</v>
      </c>
      <c r="O1279" t="n">
        <v>36902.52</v>
      </c>
      <c r="P1279" t="n">
        <v>130.21</v>
      </c>
      <c r="Q1279" t="n">
        <v>198.05</v>
      </c>
      <c r="R1279" t="n">
        <v>31.21</v>
      </c>
      <c r="S1279" t="n">
        <v>21.27</v>
      </c>
      <c r="T1279" t="n">
        <v>2259.54</v>
      </c>
      <c r="U1279" t="n">
        <v>0.68</v>
      </c>
      <c r="V1279" t="n">
        <v>0.76</v>
      </c>
      <c r="W1279" t="n">
        <v>0.12</v>
      </c>
      <c r="X1279" t="n">
        <v>0.13</v>
      </c>
      <c r="Y1279" t="n">
        <v>1</v>
      </c>
      <c r="Z1279" t="n">
        <v>10</v>
      </c>
    </row>
    <row r="1280">
      <c r="A1280" t="n">
        <v>70</v>
      </c>
      <c r="B1280" t="n">
        <v>135</v>
      </c>
      <c r="C1280" t="inlineStr">
        <is>
          <t xml:space="preserve">CONCLUIDO	</t>
        </is>
      </c>
      <c r="D1280" t="n">
        <v>8.9354</v>
      </c>
      <c r="E1280" t="n">
        <v>11.19</v>
      </c>
      <c r="F1280" t="n">
        <v>7.98</v>
      </c>
      <c r="G1280" t="n">
        <v>68.44</v>
      </c>
      <c r="H1280" t="n">
        <v>1.11</v>
      </c>
      <c r="I1280" t="n">
        <v>7</v>
      </c>
      <c r="J1280" t="n">
        <v>297.83</v>
      </c>
      <c r="K1280" t="n">
        <v>59.89</v>
      </c>
      <c r="L1280" t="n">
        <v>18.5</v>
      </c>
      <c r="M1280" t="n">
        <v>5</v>
      </c>
      <c r="N1280" t="n">
        <v>84.45</v>
      </c>
      <c r="O1280" t="n">
        <v>36966.84</v>
      </c>
      <c r="P1280" t="n">
        <v>130.07</v>
      </c>
      <c r="Q1280" t="n">
        <v>198.07</v>
      </c>
      <c r="R1280" t="n">
        <v>31.42</v>
      </c>
      <c r="S1280" t="n">
        <v>21.27</v>
      </c>
      <c r="T1280" t="n">
        <v>2364.88</v>
      </c>
      <c r="U1280" t="n">
        <v>0.68</v>
      </c>
      <c r="V1280" t="n">
        <v>0.76</v>
      </c>
      <c r="W1280" t="n">
        <v>0.12</v>
      </c>
      <c r="X1280" t="n">
        <v>0.13</v>
      </c>
      <c r="Y1280" t="n">
        <v>1</v>
      </c>
      <c r="Z1280" t="n">
        <v>10</v>
      </c>
    </row>
    <row r="1281">
      <c r="A1281" t="n">
        <v>71</v>
      </c>
      <c r="B1281" t="n">
        <v>135</v>
      </c>
      <c r="C1281" t="inlineStr">
        <is>
          <t xml:space="preserve">CONCLUIDO	</t>
        </is>
      </c>
      <c r="D1281" t="n">
        <v>9.001799999999999</v>
      </c>
      <c r="E1281" t="n">
        <v>11.11</v>
      </c>
      <c r="F1281" t="n">
        <v>7.95</v>
      </c>
      <c r="G1281" t="n">
        <v>79.53</v>
      </c>
      <c r="H1281" t="n">
        <v>1.12</v>
      </c>
      <c r="I1281" t="n">
        <v>6</v>
      </c>
      <c r="J1281" t="n">
        <v>298.35</v>
      </c>
      <c r="K1281" t="n">
        <v>59.89</v>
      </c>
      <c r="L1281" t="n">
        <v>18.75</v>
      </c>
      <c r="M1281" t="n">
        <v>4</v>
      </c>
      <c r="N1281" t="n">
        <v>84.72</v>
      </c>
      <c r="O1281" t="n">
        <v>37031.27</v>
      </c>
      <c r="P1281" t="n">
        <v>129.48</v>
      </c>
      <c r="Q1281" t="n">
        <v>198.05</v>
      </c>
      <c r="R1281" t="n">
        <v>30.33</v>
      </c>
      <c r="S1281" t="n">
        <v>21.27</v>
      </c>
      <c r="T1281" t="n">
        <v>1821</v>
      </c>
      <c r="U1281" t="n">
        <v>0.7</v>
      </c>
      <c r="V1281" t="n">
        <v>0.76</v>
      </c>
      <c r="W1281" t="n">
        <v>0.12</v>
      </c>
      <c r="X1281" t="n">
        <v>0.1</v>
      </c>
      <c r="Y1281" t="n">
        <v>1</v>
      </c>
      <c r="Z1281" t="n">
        <v>10</v>
      </c>
    </row>
    <row r="1282">
      <c r="A1282" t="n">
        <v>72</v>
      </c>
      <c r="B1282" t="n">
        <v>135</v>
      </c>
      <c r="C1282" t="inlineStr">
        <is>
          <t xml:space="preserve">CONCLUIDO	</t>
        </is>
      </c>
      <c r="D1282" t="n">
        <v>9.016</v>
      </c>
      <c r="E1282" t="n">
        <v>11.09</v>
      </c>
      <c r="F1282" t="n">
        <v>7.93</v>
      </c>
      <c r="G1282" t="n">
        <v>79.34999999999999</v>
      </c>
      <c r="H1282" t="n">
        <v>1.13</v>
      </c>
      <c r="I1282" t="n">
        <v>6</v>
      </c>
      <c r="J1282" t="n">
        <v>298.88</v>
      </c>
      <c r="K1282" t="n">
        <v>59.89</v>
      </c>
      <c r="L1282" t="n">
        <v>19</v>
      </c>
      <c r="M1282" t="n">
        <v>4</v>
      </c>
      <c r="N1282" t="n">
        <v>84.98999999999999</v>
      </c>
      <c r="O1282" t="n">
        <v>37095.82</v>
      </c>
      <c r="P1282" t="n">
        <v>129.19</v>
      </c>
      <c r="Q1282" t="n">
        <v>198.05</v>
      </c>
      <c r="R1282" t="n">
        <v>29.62</v>
      </c>
      <c r="S1282" t="n">
        <v>21.27</v>
      </c>
      <c r="T1282" t="n">
        <v>1465.51</v>
      </c>
      <c r="U1282" t="n">
        <v>0.72</v>
      </c>
      <c r="V1282" t="n">
        <v>0.77</v>
      </c>
      <c r="W1282" t="n">
        <v>0.12</v>
      </c>
      <c r="X1282" t="n">
        <v>0.08</v>
      </c>
      <c r="Y1282" t="n">
        <v>1</v>
      </c>
      <c r="Z1282" t="n">
        <v>10</v>
      </c>
    </row>
    <row r="1283">
      <c r="A1283" t="n">
        <v>73</v>
      </c>
      <c r="B1283" t="n">
        <v>135</v>
      </c>
      <c r="C1283" t="inlineStr">
        <is>
          <t xml:space="preserve">CONCLUIDO	</t>
        </is>
      </c>
      <c r="D1283" t="n">
        <v>9.0189</v>
      </c>
      <c r="E1283" t="n">
        <v>11.09</v>
      </c>
      <c r="F1283" t="n">
        <v>7.93</v>
      </c>
      <c r="G1283" t="n">
        <v>79.31</v>
      </c>
      <c r="H1283" t="n">
        <v>1.15</v>
      </c>
      <c r="I1283" t="n">
        <v>6</v>
      </c>
      <c r="J1283" t="n">
        <v>299.4</v>
      </c>
      <c r="K1283" t="n">
        <v>59.89</v>
      </c>
      <c r="L1283" t="n">
        <v>19.25</v>
      </c>
      <c r="M1283" t="n">
        <v>4</v>
      </c>
      <c r="N1283" t="n">
        <v>85.27</v>
      </c>
      <c r="O1283" t="n">
        <v>37160.49</v>
      </c>
      <c r="P1283" t="n">
        <v>129.28</v>
      </c>
      <c r="Q1283" t="n">
        <v>198.05</v>
      </c>
      <c r="R1283" t="n">
        <v>29.68</v>
      </c>
      <c r="S1283" t="n">
        <v>21.27</v>
      </c>
      <c r="T1283" t="n">
        <v>1499.76</v>
      </c>
      <c r="U1283" t="n">
        <v>0.72</v>
      </c>
      <c r="V1283" t="n">
        <v>0.77</v>
      </c>
      <c r="W1283" t="n">
        <v>0.12</v>
      </c>
      <c r="X1283" t="n">
        <v>0.08</v>
      </c>
      <c r="Y1283" t="n">
        <v>1</v>
      </c>
      <c r="Z1283" t="n">
        <v>10</v>
      </c>
    </row>
    <row r="1284">
      <c r="A1284" t="n">
        <v>74</v>
      </c>
      <c r="B1284" t="n">
        <v>135</v>
      </c>
      <c r="C1284" t="inlineStr">
        <is>
          <t xml:space="preserve">CONCLUIDO	</t>
        </is>
      </c>
      <c r="D1284" t="n">
        <v>9.0025</v>
      </c>
      <c r="E1284" t="n">
        <v>11.11</v>
      </c>
      <c r="F1284" t="n">
        <v>7.95</v>
      </c>
      <c r="G1284" t="n">
        <v>79.52</v>
      </c>
      <c r="H1284" t="n">
        <v>1.16</v>
      </c>
      <c r="I1284" t="n">
        <v>6</v>
      </c>
      <c r="J1284" t="n">
        <v>299.93</v>
      </c>
      <c r="K1284" t="n">
        <v>59.89</v>
      </c>
      <c r="L1284" t="n">
        <v>19.5</v>
      </c>
      <c r="M1284" t="n">
        <v>4</v>
      </c>
      <c r="N1284" t="n">
        <v>85.54000000000001</v>
      </c>
      <c r="O1284" t="n">
        <v>37225.39</v>
      </c>
      <c r="P1284" t="n">
        <v>129.74</v>
      </c>
      <c r="Q1284" t="n">
        <v>198.05</v>
      </c>
      <c r="R1284" t="n">
        <v>30.42</v>
      </c>
      <c r="S1284" t="n">
        <v>21.27</v>
      </c>
      <c r="T1284" t="n">
        <v>1867.85</v>
      </c>
      <c r="U1284" t="n">
        <v>0.7</v>
      </c>
      <c r="V1284" t="n">
        <v>0.76</v>
      </c>
      <c r="W1284" t="n">
        <v>0.12</v>
      </c>
      <c r="X1284" t="n">
        <v>0.1</v>
      </c>
      <c r="Y1284" t="n">
        <v>1</v>
      </c>
      <c r="Z1284" t="n">
        <v>10</v>
      </c>
    </row>
    <row r="1285">
      <c r="A1285" t="n">
        <v>75</v>
      </c>
      <c r="B1285" t="n">
        <v>135</v>
      </c>
      <c r="C1285" t="inlineStr">
        <is>
          <t xml:space="preserve">CONCLUIDO	</t>
        </is>
      </c>
      <c r="D1285" t="n">
        <v>8.9964</v>
      </c>
      <c r="E1285" t="n">
        <v>11.12</v>
      </c>
      <c r="F1285" t="n">
        <v>7.96</v>
      </c>
      <c r="G1285" t="n">
        <v>79.59</v>
      </c>
      <c r="H1285" t="n">
        <v>1.17</v>
      </c>
      <c r="I1285" t="n">
        <v>6</v>
      </c>
      <c r="J1285" t="n">
        <v>300.45</v>
      </c>
      <c r="K1285" t="n">
        <v>59.89</v>
      </c>
      <c r="L1285" t="n">
        <v>19.75</v>
      </c>
      <c r="M1285" t="n">
        <v>4</v>
      </c>
      <c r="N1285" t="n">
        <v>85.81999999999999</v>
      </c>
      <c r="O1285" t="n">
        <v>37290.29</v>
      </c>
      <c r="P1285" t="n">
        <v>129.89</v>
      </c>
      <c r="Q1285" t="n">
        <v>198.05</v>
      </c>
      <c r="R1285" t="n">
        <v>30.6</v>
      </c>
      <c r="S1285" t="n">
        <v>21.27</v>
      </c>
      <c r="T1285" t="n">
        <v>1956.82</v>
      </c>
      <c r="U1285" t="n">
        <v>0.7</v>
      </c>
      <c r="V1285" t="n">
        <v>0.76</v>
      </c>
      <c r="W1285" t="n">
        <v>0.12</v>
      </c>
      <c r="X1285" t="n">
        <v>0.11</v>
      </c>
      <c r="Y1285" t="n">
        <v>1</v>
      </c>
      <c r="Z1285" t="n">
        <v>10</v>
      </c>
    </row>
    <row r="1286">
      <c r="A1286" t="n">
        <v>76</v>
      </c>
      <c r="B1286" t="n">
        <v>135</v>
      </c>
      <c r="C1286" t="inlineStr">
        <is>
          <t xml:space="preserve">CONCLUIDO	</t>
        </is>
      </c>
      <c r="D1286" t="n">
        <v>9.0023</v>
      </c>
      <c r="E1286" t="n">
        <v>11.11</v>
      </c>
      <c r="F1286" t="n">
        <v>7.95</v>
      </c>
      <c r="G1286" t="n">
        <v>79.52</v>
      </c>
      <c r="H1286" t="n">
        <v>1.18</v>
      </c>
      <c r="I1286" t="n">
        <v>6</v>
      </c>
      <c r="J1286" t="n">
        <v>300.98</v>
      </c>
      <c r="K1286" t="n">
        <v>59.89</v>
      </c>
      <c r="L1286" t="n">
        <v>20</v>
      </c>
      <c r="M1286" t="n">
        <v>4</v>
      </c>
      <c r="N1286" t="n">
        <v>86.09</v>
      </c>
      <c r="O1286" t="n">
        <v>37355.31</v>
      </c>
      <c r="P1286" t="n">
        <v>129.84</v>
      </c>
      <c r="Q1286" t="n">
        <v>198.05</v>
      </c>
      <c r="R1286" t="n">
        <v>30.37</v>
      </c>
      <c r="S1286" t="n">
        <v>21.27</v>
      </c>
      <c r="T1286" t="n">
        <v>1842.05</v>
      </c>
      <c r="U1286" t="n">
        <v>0.7</v>
      </c>
      <c r="V1286" t="n">
        <v>0.76</v>
      </c>
      <c r="W1286" t="n">
        <v>0.12</v>
      </c>
      <c r="X1286" t="n">
        <v>0.1</v>
      </c>
      <c r="Y1286" t="n">
        <v>1</v>
      </c>
      <c r="Z1286" t="n">
        <v>10</v>
      </c>
    </row>
    <row r="1287">
      <c r="A1287" t="n">
        <v>77</v>
      </c>
      <c r="B1287" t="n">
        <v>135</v>
      </c>
      <c r="C1287" t="inlineStr">
        <is>
          <t xml:space="preserve">CONCLUIDO	</t>
        </is>
      </c>
      <c r="D1287" t="n">
        <v>8.9953</v>
      </c>
      <c r="E1287" t="n">
        <v>11.12</v>
      </c>
      <c r="F1287" t="n">
        <v>7.96</v>
      </c>
      <c r="G1287" t="n">
        <v>79.61</v>
      </c>
      <c r="H1287" t="n">
        <v>1.2</v>
      </c>
      <c r="I1287" t="n">
        <v>6</v>
      </c>
      <c r="J1287" t="n">
        <v>301.51</v>
      </c>
      <c r="K1287" t="n">
        <v>59.89</v>
      </c>
      <c r="L1287" t="n">
        <v>20.25</v>
      </c>
      <c r="M1287" t="n">
        <v>4</v>
      </c>
      <c r="N1287" t="n">
        <v>86.37</v>
      </c>
      <c r="O1287" t="n">
        <v>37420.44</v>
      </c>
      <c r="P1287" t="n">
        <v>130.02</v>
      </c>
      <c r="Q1287" t="n">
        <v>198.05</v>
      </c>
      <c r="R1287" t="n">
        <v>30.7</v>
      </c>
      <c r="S1287" t="n">
        <v>21.27</v>
      </c>
      <c r="T1287" t="n">
        <v>2008.56</v>
      </c>
      <c r="U1287" t="n">
        <v>0.6899999999999999</v>
      </c>
      <c r="V1287" t="n">
        <v>0.76</v>
      </c>
      <c r="W1287" t="n">
        <v>0.12</v>
      </c>
      <c r="X1287" t="n">
        <v>0.11</v>
      </c>
      <c r="Y1287" t="n">
        <v>1</v>
      </c>
      <c r="Z1287" t="n">
        <v>10</v>
      </c>
    </row>
    <row r="1288">
      <c r="A1288" t="n">
        <v>78</v>
      </c>
      <c r="B1288" t="n">
        <v>135</v>
      </c>
      <c r="C1288" t="inlineStr">
        <is>
          <t xml:space="preserve">CONCLUIDO	</t>
        </is>
      </c>
      <c r="D1288" t="n">
        <v>8.9948</v>
      </c>
      <c r="E1288" t="n">
        <v>11.12</v>
      </c>
      <c r="F1288" t="n">
        <v>7.96</v>
      </c>
      <c r="G1288" t="n">
        <v>79.61</v>
      </c>
      <c r="H1288" t="n">
        <v>1.21</v>
      </c>
      <c r="I1288" t="n">
        <v>6</v>
      </c>
      <c r="J1288" t="n">
        <v>302.04</v>
      </c>
      <c r="K1288" t="n">
        <v>59.89</v>
      </c>
      <c r="L1288" t="n">
        <v>20.5</v>
      </c>
      <c r="M1288" t="n">
        <v>4</v>
      </c>
      <c r="N1288" t="n">
        <v>86.65000000000001</v>
      </c>
      <c r="O1288" t="n">
        <v>37485.7</v>
      </c>
      <c r="P1288" t="n">
        <v>130.1</v>
      </c>
      <c r="Q1288" t="n">
        <v>198.05</v>
      </c>
      <c r="R1288" t="n">
        <v>30.7</v>
      </c>
      <c r="S1288" t="n">
        <v>21.27</v>
      </c>
      <c r="T1288" t="n">
        <v>2005.52</v>
      </c>
      <c r="U1288" t="n">
        <v>0.6899999999999999</v>
      </c>
      <c r="V1288" t="n">
        <v>0.76</v>
      </c>
      <c r="W1288" t="n">
        <v>0.12</v>
      </c>
      <c r="X1288" t="n">
        <v>0.11</v>
      </c>
      <c r="Y1288" t="n">
        <v>1</v>
      </c>
      <c r="Z1288" t="n">
        <v>10</v>
      </c>
    </row>
    <row r="1289">
      <c r="A1289" t="n">
        <v>79</v>
      </c>
      <c r="B1289" t="n">
        <v>135</v>
      </c>
      <c r="C1289" t="inlineStr">
        <is>
          <t xml:space="preserve">CONCLUIDO	</t>
        </is>
      </c>
      <c r="D1289" t="n">
        <v>9.001099999999999</v>
      </c>
      <c r="E1289" t="n">
        <v>11.11</v>
      </c>
      <c r="F1289" t="n">
        <v>7.95</v>
      </c>
      <c r="G1289" t="n">
        <v>79.53</v>
      </c>
      <c r="H1289" t="n">
        <v>1.22</v>
      </c>
      <c r="I1289" t="n">
        <v>6</v>
      </c>
      <c r="J1289" t="n">
        <v>302.57</v>
      </c>
      <c r="K1289" t="n">
        <v>59.89</v>
      </c>
      <c r="L1289" t="n">
        <v>20.75</v>
      </c>
      <c r="M1289" t="n">
        <v>4</v>
      </c>
      <c r="N1289" t="n">
        <v>86.93000000000001</v>
      </c>
      <c r="O1289" t="n">
        <v>37551.07</v>
      </c>
      <c r="P1289" t="n">
        <v>129.97</v>
      </c>
      <c r="Q1289" t="n">
        <v>198.05</v>
      </c>
      <c r="R1289" t="n">
        <v>30.38</v>
      </c>
      <c r="S1289" t="n">
        <v>21.27</v>
      </c>
      <c r="T1289" t="n">
        <v>1848.89</v>
      </c>
      <c r="U1289" t="n">
        <v>0.7</v>
      </c>
      <c r="V1289" t="n">
        <v>0.76</v>
      </c>
      <c r="W1289" t="n">
        <v>0.12</v>
      </c>
      <c r="X1289" t="n">
        <v>0.1</v>
      </c>
      <c r="Y1289" t="n">
        <v>1</v>
      </c>
      <c r="Z1289" t="n">
        <v>10</v>
      </c>
    </row>
    <row r="1290">
      <c r="A1290" t="n">
        <v>80</v>
      </c>
      <c r="B1290" t="n">
        <v>135</v>
      </c>
      <c r="C1290" t="inlineStr">
        <is>
          <t xml:space="preserve">CONCLUIDO	</t>
        </is>
      </c>
      <c r="D1290" t="n">
        <v>8.996600000000001</v>
      </c>
      <c r="E1290" t="n">
        <v>11.12</v>
      </c>
      <c r="F1290" t="n">
        <v>7.96</v>
      </c>
      <c r="G1290" t="n">
        <v>79.59</v>
      </c>
      <c r="H1290" t="n">
        <v>1.23</v>
      </c>
      <c r="I1290" t="n">
        <v>6</v>
      </c>
      <c r="J1290" t="n">
        <v>303.1</v>
      </c>
      <c r="K1290" t="n">
        <v>59.89</v>
      </c>
      <c r="L1290" t="n">
        <v>21</v>
      </c>
      <c r="M1290" t="n">
        <v>4</v>
      </c>
      <c r="N1290" t="n">
        <v>87.20999999999999</v>
      </c>
      <c r="O1290" t="n">
        <v>37616.56</v>
      </c>
      <c r="P1290" t="n">
        <v>129.94</v>
      </c>
      <c r="Q1290" t="n">
        <v>198.07</v>
      </c>
      <c r="R1290" t="n">
        <v>30.57</v>
      </c>
      <c r="S1290" t="n">
        <v>21.27</v>
      </c>
      <c r="T1290" t="n">
        <v>1942.49</v>
      </c>
      <c r="U1290" t="n">
        <v>0.7</v>
      </c>
      <c r="V1290" t="n">
        <v>0.76</v>
      </c>
      <c r="W1290" t="n">
        <v>0.12</v>
      </c>
      <c r="X1290" t="n">
        <v>0.11</v>
      </c>
      <c r="Y1290" t="n">
        <v>1</v>
      </c>
      <c r="Z1290" t="n">
        <v>10</v>
      </c>
    </row>
    <row r="1291">
      <c r="A1291" t="n">
        <v>81</v>
      </c>
      <c r="B1291" t="n">
        <v>135</v>
      </c>
      <c r="C1291" t="inlineStr">
        <is>
          <t xml:space="preserve">CONCLUIDO	</t>
        </is>
      </c>
      <c r="D1291" t="n">
        <v>8.998900000000001</v>
      </c>
      <c r="E1291" t="n">
        <v>11.11</v>
      </c>
      <c r="F1291" t="n">
        <v>7.96</v>
      </c>
      <c r="G1291" t="n">
        <v>79.56</v>
      </c>
      <c r="H1291" t="n">
        <v>1.25</v>
      </c>
      <c r="I1291" t="n">
        <v>6</v>
      </c>
      <c r="J1291" t="n">
        <v>303.63</v>
      </c>
      <c r="K1291" t="n">
        <v>59.89</v>
      </c>
      <c r="L1291" t="n">
        <v>21.25</v>
      </c>
      <c r="M1291" t="n">
        <v>4</v>
      </c>
      <c r="N1291" t="n">
        <v>87.48999999999999</v>
      </c>
      <c r="O1291" t="n">
        <v>37682.17</v>
      </c>
      <c r="P1291" t="n">
        <v>129.78</v>
      </c>
      <c r="Q1291" t="n">
        <v>198.05</v>
      </c>
      <c r="R1291" t="n">
        <v>30.49</v>
      </c>
      <c r="S1291" t="n">
        <v>21.27</v>
      </c>
      <c r="T1291" t="n">
        <v>1905.09</v>
      </c>
      <c r="U1291" t="n">
        <v>0.7</v>
      </c>
      <c r="V1291" t="n">
        <v>0.76</v>
      </c>
      <c r="W1291" t="n">
        <v>0.12</v>
      </c>
      <c r="X1291" t="n">
        <v>0.1</v>
      </c>
      <c r="Y1291" t="n">
        <v>1</v>
      </c>
      <c r="Z1291" t="n">
        <v>10</v>
      </c>
    </row>
    <row r="1292">
      <c r="A1292" t="n">
        <v>82</v>
      </c>
      <c r="B1292" t="n">
        <v>135</v>
      </c>
      <c r="C1292" t="inlineStr">
        <is>
          <t xml:space="preserve">CONCLUIDO	</t>
        </is>
      </c>
      <c r="D1292" t="n">
        <v>9.0016</v>
      </c>
      <c r="E1292" t="n">
        <v>11.11</v>
      </c>
      <c r="F1292" t="n">
        <v>7.95</v>
      </c>
      <c r="G1292" t="n">
        <v>79.53</v>
      </c>
      <c r="H1292" t="n">
        <v>1.26</v>
      </c>
      <c r="I1292" t="n">
        <v>6</v>
      </c>
      <c r="J1292" t="n">
        <v>304.16</v>
      </c>
      <c r="K1292" t="n">
        <v>59.89</v>
      </c>
      <c r="L1292" t="n">
        <v>21.5</v>
      </c>
      <c r="M1292" t="n">
        <v>4</v>
      </c>
      <c r="N1292" t="n">
        <v>87.78</v>
      </c>
      <c r="O1292" t="n">
        <v>37747.91</v>
      </c>
      <c r="P1292" t="n">
        <v>129.72</v>
      </c>
      <c r="Q1292" t="n">
        <v>198.05</v>
      </c>
      <c r="R1292" t="n">
        <v>30.3</v>
      </c>
      <c r="S1292" t="n">
        <v>21.27</v>
      </c>
      <c r="T1292" t="n">
        <v>1810.44</v>
      </c>
      <c r="U1292" t="n">
        <v>0.7</v>
      </c>
      <c r="V1292" t="n">
        <v>0.76</v>
      </c>
      <c r="W1292" t="n">
        <v>0.12</v>
      </c>
      <c r="X1292" t="n">
        <v>0.1</v>
      </c>
      <c r="Y1292" t="n">
        <v>1</v>
      </c>
      <c r="Z1292" t="n">
        <v>10</v>
      </c>
    </row>
    <row r="1293">
      <c r="A1293" t="n">
        <v>83</v>
      </c>
      <c r="B1293" t="n">
        <v>135</v>
      </c>
      <c r="C1293" t="inlineStr">
        <is>
          <t xml:space="preserve">CONCLUIDO	</t>
        </is>
      </c>
      <c r="D1293" t="n">
        <v>9.014200000000001</v>
      </c>
      <c r="E1293" t="n">
        <v>11.09</v>
      </c>
      <c r="F1293" t="n">
        <v>7.94</v>
      </c>
      <c r="G1293" t="n">
        <v>79.37</v>
      </c>
      <c r="H1293" t="n">
        <v>1.27</v>
      </c>
      <c r="I1293" t="n">
        <v>6</v>
      </c>
      <c r="J1293" t="n">
        <v>304.7</v>
      </c>
      <c r="K1293" t="n">
        <v>59.89</v>
      </c>
      <c r="L1293" t="n">
        <v>21.75</v>
      </c>
      <c r="M1293" t="n">
        <v>4</v>
      </c>
      <c r="N1293" t="n">
        <v>88.06</v>
      </c>
      <c r="O1293" t="n">
        <v>37813.76</v>
      </c>
      <c r="P1293" t="n">
        <v>129.27</v>
      </c>
      <c r="Q1293" t="n">
        <v>198.05</v>
      </c>
      <c r="R1293" t="n">
        <v>29.77</v>
      </c>
      <c r="S1293" t="n">
        <v>21.27</v>
      </c>
      <c r="T1293" t="n">
        <v>1542.23</v>
      </c>
      <c r="U1293" t="n">
        <v>0.71</v>
      </c>
      <c r="V1293" t="n">
        <v>0.77</v>
      </c>
      <c r="W1293" t="n">
        <v>0.12</v>
      </c>
      <c r="X1293" t="n">
        <v>0.08</v>
      </c>
      <c r="Y1293" t="n">
        <v>1</v>
      </c>
      <c r="Z1293" t="n">
        <v>10</v>
      </c>
    </row>
    <row r="1294">
      <c r="A1294" t="n">
        <v>84</v>
      </c>
      <c r="B1294" t="n">
        <v>135</v>
      </c>
      <c r="C1294" t="inlineStr">
        <is>
          <t xml:space="preserve">CONCLUIDO	</t>
        </is>
      </c>
      <c r="D1294" t="n">
        <v>9.010999999999999</v>
      </c>
      <c r="E1294" t="n">
        <v>11.1</v>
      </c>
      <c r="F1294" t="n">
        <v>7.94</v>
      </c>
      <c r="G1294" t="n">
        <v>79.41</v>
      </c>
      <c r="H1294" t="n">
        <v>1.28</v>
      </c>
      <c r="I1294" t="n">
        <v>6</v>
      </c>
      <c r="J1294" t="n">
        <v>305.23</v>
      </c>
      <c r="K1294" t="n">
        <v>59.89</v>
      </c>
      <c r="L1294" t="n">
        <v>22</v>
      </c>
      <c r="M1294" t="n">
        <v>4</v>
      </c>
      <c r="N1294" t="n">
        <v>88.34999999999999</v>
      </c>
      <c r="O1294" t="n">
        <v>37879.74</v>
      </c>
      <c r="P1294" t="n">
        <v>129.14</v>
      </c>
      <c r="Q1294" t="n">
        <v>198.05</v>
      </c>
      <c r="R1294" t="n">
        <v>30.06</v>
      </c>
      <c r="S1294" t="n">
        <v>21.27</v>
      </c>
      <c r="T1294" t="n">
        <v>1688.01</v>
      </c>
      <c r="U1294" t="n">
        <v>0.71</v>
      </c>
      <c r="V1294" t="n">
        <v>0.76</v>
      </c>
      <c r="W1294" t="n">
        <v>0.12</v>
      </c>
      <c r="X1294" t="n">
        <v>0.09</v>
      </c>
      <c r="Y1294" t="n">
        <v>1</v>
      </c>
      <c r="Z1294" t="n">
        <v>10</v>
      </c>
    </row>
    <row r="1295">
      <c r="A1295" t="n">
        <v>85</v>
      </c>
      <c r="B1295" t="n">
        <v>135</v>
      </c>
      <c r="C1295" t="inlineStr">
        <is>
          <t xml:space="preserve">CONCLUIDO	</t>
        </is>
      </c>
      <c r="D1295" t="n">
        <v>8.994199999999999</v>
      </c>
      <c r="E1295" t="n">
        <v>11.12</v>
      </c>
      <c r="F1295" t="n">
        <v>7.96</v>
      </c>
      <c r="G1295" t="n">
        <v>79.62</v>
      </c>
      <c r="H1295" t="n">
        <v>1.3</v>
      </c>
      <c r="I1295" t="n">
        <v>6</v>
      </c>
      <c r="J1295" t="n">
        <v>305.77</v>
      </c>
      <c r="K1295" t="n">
        <v>59.89</v>
      </c>
      <c r="L1295" t="n">
        <v>22.25</v>
      </c>
      <c r="M1295" t="n">
        <v>4</v>
      </c>
      <c r="N1295" t="n">
        <v>88.63</v>
      </c>
      <c r="O1295" t="n">
        <v>37945.85</v>
      </c>
      <c r="P1295" t="n">
        <v>129.46</v>
      </c>
      <c r="Q1295" t="n">
        <v>198.05</v>
      </c>
      <c r="R1295" t="n">
        <v>30.79</v>
      </c>
      <c r="S1295" t="n">
        <v>21.27</v>
      </c>
      <c r="T1295" t="n">
        <v>2050.72</v>
      </c>
      <c r="U1295" t="n">
        <v>0.6899999999999999</v>
      </c>
      <c r="V1295" t="n">
        <v>0.76</v>
      </c>
      <c r="W1295" t="n">
        <v>0.12</v>
      </c>
      <c r="X1295" t="n">
        <v>0.11</v>
      </c>
      <c r="Y1295" t="n">
        <v>1</v>
      </c>
      <c r="Z1295" t="n">
        <v>10</v>
      </c>
    </row>
    <row r="1296">
      <c r="A1296" t="n">
        <v>86</v>
      </c>
      <c r="B1296" t="n">
        <v>135</v>
      </c>
      <c r="C1296" t="inlineStr">
        <is>
          <t xml:space="preserve">CONCLUIDO	</t>
        </is>
      </c>
      <c r="D1296" t="n">
        <v>8.994199999999999</v>
      </c>
      <c r="E1296" t="n">
        <v>11.12</v>
      </c>
      <c r="F1296" t="n">
        <v>7.96</v>
      </c>
      <c r="G1296" t="n">
        <v>79.62</v>
      </c>
      <c r="H1296" t="n">
        <v>1.31</v>
      </c>
      <c r="I1296" t="n">
        <v>6</v>
      </c>
      <c r="J1296" t="n">
        <v>306.31</v>
      </c>
      <c r="K1296" t="n">
        <v>59.89</v>
      </c>
      <c r="L1296" t="n">
        <v>22.5</v>
      </c>
      <c r="M1296" t="n">
        <v>4</v>
      </c>
      <c r="N1296" t="n">
        <v>88.92</v>
      </c>
      <c r="O1296" t="n">
        <v>38012.07</v>
      </c>
      <c r="P1296" t="n">
        <v>129.34</v>
      </c>
      <c r="Q1296" t="n">
        <v>198.05</v>
      </c>
      <c r="R1296" t="n">
        <v>30.72</v>
      </c>
      <c r="S1296" t="n">
        <v>21.27</v>
      </c>
      <c r="T1296" t="n">
        <v>2017.85</v>
      </c>
      <c r="U1296" t="n">
        <v>0.6899999999999999</v>
      </c>
      <c r="V1296" t="n">
        <v>0.76</v>
      </c>
      <c r="W1296" t="n">
        <v>0.12</v>
      </c>
      <c r="X1296" t="n">
        <v>0.11</v>
      </c>
      <c r="Y1296" t="n">
        <v>1</v>
      </c>
      <c r="Z1296" t="n">
        <v>10</v>
      </c>
    </row>
    <row r="1297">
      <c r="A1297" t="n">
        <v>87</v>
      </c>
      <c r="B1297" t="n">
        <v>135</v>
      </c>
      <c r="C1297" t="inlineStr">
        <is>
          <t xml:space="preserve">CONCLUIDO	</t>
        </is>
      </c>
      <c r="D1297" t="n">
        <v>8.9955</v>
      </c>
      <c r="E1297" t="n">
        <v>11.12</v>
      </c>
      <c r="F1297" t="n">
        <v>7.96</v>
      </c>
      <c r="G1297" t="n">
        <v>79.59999999999999</v>
      </c>
      <c r="H1297" t="n">
        <v>1.32</v>
      </c>
      <c r="I1297" t="n">
        <v>6</v>
      </c>
      <c r="J1297" t="n">
        <v>306.84</v>
      </c>
      <c r="K1297" t="n">
        <v>59.89</v>
      </c>
      <c r="L1297" t="n">
        <v>22.75</v>
      </c>
      <c r="M1297" t="n">
        <v>4</v>
      </c>
      <c r="N1297" t="n">
        <v>89.20999999999999</v>
      </c>
      <c r="O1297" t="n">
        <v>38078.42</v>
      </c>
      <c r="P1297" t="n">
        <v>129.13</v>
      </c>
      <c r="Q1297" t="n">
        <v>198.05</v>
      </c>
      <c r="R1297" t="n">
        <v>30.63</v>
      </c>
      <c r="S1297" t="n">
        <v>21.27</v>
      </c>
      <c r="T1297" t="n">
        <v>1974.04</v>
      </c>
      <c r="U1297" t="n">
        <v>0.6899999999999999</v>
      </c>
      <c r="V1297" t="n">
        <v>0.76</v>
      </c>
      <c r="W1297" t="n">
        <v>0.12</v>
      </c>
      <c r="X1297" t="n">
        <v>0.11</v>
      </c>
      <c r="Y1297" t="n">
        <v>1</v>
      </c>
      <c r="Z1297" t="n">
        <v>10</v>
      </c>
    </row>
    <row r="1298">
      <c r="A1298" t="n">
        <v>88</v>
      </c>
      <c r="B1298" t="n">
        <v>135</v>
      </c>
      <c r="C1298" t="inlineStr">
        <is>
          <t xml:space="preserve">CONCLUIDO	</t>
        </is>
      </c>
      <c r="D1298" t="n">
        <v>9.058</v>
      </c>
      <c r="E1298" t="n">
        <v>11.04</v>
      </c>
      <c r="F1298" t="n">
        <v>7.93</v>
      </c>
      <c r="G1298" t="n">
        <v>95.20999999999999</v>
      </c>
      <c r="H1298" t="n">
        <v>1.33</v>
      </c>
      <c r="I1298" t="n">
        <v>5</v>
      </c>
      <c r="J1298" t="n">
        <v>307.38</v>
      </c>
      <c r="K1298" t="n">
        <v>59.89</v>
      </c>
      <c r="L1298" t="n">
        <v>23</v>
      </c>
      <c r="M1298" t="n">
        <v>3</v>
      </c>
      <c r="N1298" t="n">
        <v>89.5</v>
      </c>
      <c r="O1298" t="n">
        <v>38144.9</v>
      </c>
      <c r="P1298" t="n">
        <v>128.32</v>
      </c>
      <c r="Q1298" t="n">
        <v>198.05</v>
      </c>
      <c r="R1298" t="n">
        <v>29.82</v>
      </c>
      <c r="S1298" t="n">
        <v>21.27</v>
      </c>
      <c r="T1298" t="n">
        <v>1573.5</v>
      </c>
      <c r="U1298" t="n">
        <v>0.71</v>
      </c>
      <c r="V1298" t="n">
        <v>0.77</v>
      </c>
      <c r="W1298" t="n">
        <v>0.12</v>
      </c>
      <c r="X1298" t="n">
        <v>0.08</v>
      </c>
      <c r="Y1298" t="n">
        <v>1</v>
      </c>
      <c r="Z1298" t="n">
        <v>10</v>
      </c>
    </row>
    <row r="1299">
      <c r="A1299" t="n">
        <v>89</v>
      </c>
      <c r="B1299" t="n">
        <v>135</v>
      </c>
      <c r="C1299" t="inlineStr">
        <is>
          <t xml:space="preserve">CONCLUIDO	</t>
        </is>
      </c>
      <c r="D1299" t="n">
        <v>9.0557</v>
      </c>
      <c r="E1299" t="n">
        <v>11.04</v>
      </c>
      <c r="F1299" t="n">
        <v>7.94</v>
      </c>
      <c r="G1299" t="n">
        <v>95.23999999999999</v>
      </c>
      <c r="H1299" t="n">
        <v>1.35</v>
      </c>
      <c r="I1299" t="n">
        <v>5</v>
      </c>
      <c r="J1299" t="n">
        <v>307.92</v>
      </c>
      <c r="K1299" t="n">
        <v>59.89</v>
      </c>
      <c r="L1299" t="n">
        <v>23.25</v>
      </c>
      <c r="M1299" t="n">
        <v>3</v>
      </c>
      <c r="N1299" t="n">
        <v>89.79000000000001</v>
      </c>
      <c r="O1299" t="n">
        <v>38211.5</v>
      </c>
      <c r="P1299" t="n">
        <v>128.48</v>
      </c>
      <c r="Q1299" t="n">
        <v>198.05</v>
      </c>
      <c r="R1299" t="n">
        <v>29.89</v>
      </c>
      <c r="S1299" t="n">
        <v>21.27</v>
      </c>
      <c r="T1299" t="n">
        <v>1609.82</v>
      </c>
      <c r="U1299" t="n">
        <v>0.71</v>
      </c>
      <c r="V1299" t="n">
        <v>0.77</v>
      </c>
      <c r="W1299" t="n">
        <v>0.12</v>
      </c>
      <c r="X1299" t="n">
        <v>0.08</v>
      </c>
      <c r="Y1299" t="n">
        <v>1</v>
      </c>
      <c r="Z1299" t="n">
        <v>10</v>
      </c>
    </row>
    <row r="1300">
      <c r="A1300" t="n">
        <v>90</v>
      </c>
      <c r="B1300" t="n">
        <v>135</v>
      </c>
      <c r="C1300" t="inlineStr">
        <is>
          <t xml:space="preserve">CONCLUIDO	</t>
        </is>
      </c>
      <c r="D1300" t="n">
        <v>9.062799999999999</v>
      </c>
      <c r="E1300" t="n">
        <v>11.03</v>
      </c>
      <c r="F1300" t="n">
        <v>7.93</v>
      </c>
      <c r="G1300" t="n">
        <v>95.14</v>
      </c>
      <c r="H1300" t="n">
        <v>1.36</v>
      </c>
      <c r="I1300" t="n">
        <v>5</v>
      </c>
      <c r="J1300" t="n">
        <v>308.46</v>
      </c>
      <c r="K1300" t="n">
        <v>59.89</v>
      </c>
      <c r="L1300" t="n">
        <v>23.5</v>
      </c>
      <c r="M1300" t="n">
        <v>3</v>
      </c>
      <c r="N1300" t="n">
        <v>90.08</v>
      </c>
      <c r="O1300" t="n">
        <v>38278.23</v>
      </c>
      <c r="P1300" t="n">
        <v>128.36</v>
      </c>
      <c r="Q1300" t="n">
        <v>198.05</v>
      </c>
      <c r="R1300" t="n">
        <v>29.57</v>
      </c>
      <c r="S1300" t="n">
        <v>21.27</v>
      </c>
      <c r="T1300" t="n">
        <v>1449.69</v>
      </c>
      <c r="U1300" t="n">
        <v>0.72</v>
      </c>
      <c r="V1300" t="n">
        <v>0.77</v>
      </c>
      <c r="W1300" t="n">
        <v>0.12</v>
      </c>
      <c r="X1300" t="n">
        <v>0.08</v>
      </c>
      <c r="Y1300" t="n">
        <v>1</v>
      </c>
      <c r="Z1300" t="n">
        <v>10</v>
      </c>
    </row>
    <row r="1301">
      <c r="A1301" t="n">
        <v>91</v>
      </c>
      <c r="B1301" t="n">
        <v>135</v>
      </c>
      <c r="C1301" t="inlineStr">
        <is>
          <t xml:space="preserve">CONCLUIDO	</t>
        </is>
      </c>
      <c r="D1301" t="n">
        <v>9.0609</v>
      </c>
      <c r="E1301" t="n">
        <v>11.04</v>
      </c>
      <c r="F1301" t="n">
        <v>7.93</v>
      </c>
      <c r="G1301" t="n">
        <v>95.17</v>
      </c>
      <c r="H1301" t="n">
        <v>1.37</v>
      </c>
      <c r="I1301" t="n">
        <v>5</v>
      </c>
      <c r="J1301" t="n">
        <v>309.01</v>
      </c>
      <c r="K1301" t="n">
        <v>59.89</v>
      </c>
      <c r="L1301" t="n">
        <v>23.75</v>
      </c>
      <c r="M1301" t="n">
        <v>3</v>
      </c>
      <c r="N1301" t="n">
        <v>90.37</v>
      </c>
      <c r="O1301" t="n">
        <v>38345.09</v>
      </c>
      <c r="P1301" t="n">
        <v>128.61</v>
      </c>
      <c r="Q1301" t="n">
        <v>198.05</v>
      </c>
      <c r="R1301" t="n">
        <v>29.7</v>
      </c>
      <c r="S1301" t="n">
        <v>21.27</v>
      </c>
      <c r="T1301" t="n">
        <v>1513.35</v>
      </c>
      <c r="U1301" t="n">
        <v>0.72</v>
      </c>
      <c r="V1301" t="n">
        <v>0.77</v>
      </c>
      <c r="W1301" t="n">
        <v>0.12</v>
      </c>
      <c r="X1301" t="n">
        <v>0.08</v>
      </c>
      <c r="Y1301" t="n">
        <v>1</v>
      </c>
      <c r="Z1301" t="n">
        <v>10</v>
      </c>
    </row>
    <row r="1302">
      <c r="A1302" t="n">
        <v>92</v>
      </c>
      <c r="B1302" t="n">
        <v>135</v>
      </c>
      <c r="C1302" t="inlineStr">
        <is>
          <t xml:space="preserve">CONCLUIDO	</t>
        </is>
      </c>
      <c r="D1302" t="n">
        <v>9.057700000000001</v>
      </c>
      <c r="E1302" t="n">
        <v>11.04</v>
      </c>
      <c r="F1302" t="n">
        <v>7.93</v>
      </c>
      <c r="G1302" t="n">
        <v>95.20999999999999</v>
      </c>
      <c r="H1302" t="n">
        <v>1.38</v>
      </c>
      <c r="I1302" t="n">
        <v>5</v>
      </c>
      <c r="J1302" t="n">
        <v>309.55</v>
      </c>
      <c r="K1302" t="n">
        <v>59.89</v>
      </c>
      <c r="L1302" t="n">
        <v>24</v>
      </c>
      <c r="M1302" t="n">
        <v>3</v>
      </c>
      <c r="N1302" t="n">
        <v>90.66</v>
      </c>
      <c r="O1302" t="n">
        <v>38412.07</v>
      </c>
      <c r="P1302" t="n">
        <v>128.82</v>
      </c>
      <c r="Q1302" t="n">
        <v>198.05</v>
      </c>
      <c r="R1302" t="n">
        <v>29.78</v>
      </c>
      <c r="S1302" t="n">
        <v>21.27</v>
      </c>
      <c r="T1302" t="n">
        <v>1555.44</v>
      </c>
      <c r="U1302" t="n">
        <v>0.71</v>
      </c>
      <c r="V1302" t="n">
        <v>0.77</v>
      </c>
      <c r="W1302" t="n">
        <v>0.12</v>
      </c>
      <c r="X1302" t="n">
        <v>0.08</v>
      </c>
      <c r="Y1302" t="n">
        <v>1</v>
      </c>
      <c r="Z1302" t="n">
        <v>10</v>
      </c>
    </row>
    <row r="1303">
      <c r="A1303" t="n">
        <v>93</v>
      </c>
      <c r="B1303" t="n">
        <v>135</v>
      </c>
      <c r="C1303" t="inlineStr">
        <is>
          <t xml:space="preserve">CONCLUIDO	</t>
        </is>
      </c>
      <c r="D1303" t="n">
        <v>9.070499999999999</v>
      </c>
      <c r="E1303" t="n">
        <v>11.02</v>
      </c>
      <c r="F1303" t="n">
        <v>7.92</v>
      </c>
      <c r="G1303" t="n">
        <v>95.03</v>
      </c>
      <c r="H1303" t="n">
        <v>1.39</v>
      </c>
      <c r="I1303" t="n">
        <v>5</v>
      </c>
      <c r="J1303" t="n">
        <v>310.09</v>
      </c>
      <c r="K1303" t="n">
        <v>59.89</v>
      </c>
      <c r="L1303" t="n">
        <v>24.25</v>
      </c>
      <c r="M1303" t="n">
        <v>3</v>
      </c>
      <c r="N1303" t="n">
        <v>90.95999999999999</v>
      </c>
      <c r="O1303" t="n">
        <v>38479.19</v>
      </c>
      <c r="P1303" t="n">
        <v>128.67</v>
      </c>
      <c r="Q1303" t="n">
        <v>198.06</v>
      </c>
      <c r="R1303" t="n">
        <v>29.21</v>
      </c>
      <c r="S1303" t="n">
        <v>21.27</v>
      </c>
      <c r="T1303" t="n">
        <v>1265.99</v>
      </c>
      <c r="U1303" t="n">
        <v>0.73</v>
      </c>
      <c r="V1303" t="n">
        <v>0.77</v>
      </c>
      <c r="W1303" t="n">
        <v>0.12</v>
      </c>
      <c r="X1303" t="n">
        <v>0.07000000000000001</v>
      </c>
      <c r="Y1303" t="n">
        <v>1</v>
      </c>
      <c r="Z1303" t="n">
        <v>10</v>
      </c>
    </row>
    <row r="1304">
      <c r="A1304" t="n">
        <v>94</v>
      </c>
      <c r="B1304" t="n">
        <v>135</v>
      </c>
      <c r="C1304" t="inlineStr">
        <is>
          <t xml:space="preserve">CONCLUIDO	</t>
        </is>
      </c>
      <c r="D1304" t="n">
        <v>9.0733</v>
      </c>
      <c r="E1304" t="n">
        <v>11.02</v>
      </c>
      <c r="F1304" t="n">
        <v>7.92</v>
      </c>
      <c r="G1304" t="n">
        <v>94.98999999999999</v>
      </c>
      <c r="H1304" t="n">
        <v>1.41</v>
      </c>
      <c r="I1304" t="n">
        <v>5</v>
      </c>
      <c r="J1304" t="n">
        <v>310.64</v>
      </c>
      <c r="K1304" t="n">
        <v>59.89</v>
      </c>
      <c r="L1304" t="n">
        <v>24.5</v>
      </c>
      <c r="M1304" t="n">
        <v>3</v>
      </c>
      <c r="N1304" t="n">
        <v>91.25</v>
      </c>
      <c r="O1304" t="n">
        <v>38546.43</v>
      </c>
      <c r="P1304" t="n">
        <v>128.67</v>
      </c>
      <c r="Q1304" t="n">
        <v>198.05</v>
      </c>
      <c r="R1304" t="n">
        <v>29.16</v>
      </c>
      <c r="S1304" t="n">
        <v>21.27</v>
      </c>
      <c r="T1304" t="n">
        <v>1242.06</v>
      </c>
      <c r="U1304" t="n">
        <v>0.73</v>
      </c>
      <c r="V1304" t="n">
        <v>0.77</v>
      </c>
      <c r="W1304" t="n">
        <v>0.12</v>
      </c>
      <c r="X1304" t="n">
        <v>0.06</v>
      </c>
      <c r="Y1304" t="n">
        <v>1</v>
      </c>
      <c r="Z1304" t="n">
        <v>10</v>
      </c>
    </row>
    <row r="1305">
      <c r="A1305" t="n">
        <v>95</v>
      </c>
      <c r="B1305" t="n">
        <v>135</v>
      </c>
      <c r="C1305" t="inlineStr">
        <is>
          <t xml:space="preserve">CONCLUIDO	</t>
        </is>
      </c>
      <c r="D1305" t="n">
        <v>9.065</v>
      </c>
      <c r="E1305" t="n">
        <v>11.03</v>
      </c>
      <c r="F1305" t="n">
        <v>7.93</v>
      </c>
      <c r="G1305" t="n">
        <v>95.11</v>
      </c>
      <c r="H1305" t="n">
        <v>1.42</v>
      </c>
      <c r="I1305" t="n">
        <v>5</v>
      </c>
      <c r="J1305" t="n">
        <v>311.19</v>
      </c>
      <c r="K1305" t="n">
        <v>59.89</v>
      </c>
      <c r="L1305" t="n">
        <v>24.75</v>
      </c>
      <c r="M1305" t="n">
        <v>3</v>
      </c>
      <c r="N1305" t="n">
        <v>91.55</v>
      </c>
      <c r="O1305" t="n">
        <v>38613.8</v>
      </c>
      <c r="P1305" t="n">
        <v>128.99</v>
      </c>
      <c r="Q1305" t="n">
        <v>198.05</v>
      </c>
      <c r="R1305" t="n">
        <v>29.54</v>
      </c>
      <c r="S1305" t="n">
        <v>21.27</v>
      </c>
      <c r="T1305" t="n">
        <v>1434.39</v>
      </c>
      <c r="U1305" t="n">
        <v>0.72</v>
      </c>
      <c r="V1305" t="n">
        <v>0.77</v>
      </c>
      <c r="W1305" t="n">
        <v>0.11</v>
      </c>
      <c r="X1305" t="n">
        <v>0.07000000000000001</v>
      </c>
      <c r="Y1305" t="n">
        <v>1</v>
      </c>
      <c r="Z1305" t="n">
        <v>10</v>
      </c>
    </row>
    <row r="1306">
      <c r="A1306" t="n">
        <v>96</v>
      </c>
      <c r="B1306" t="n">
        <v>135</v>
      </c>
      <c r="C1306" t="inlineStr">
        <is>
          <t xml:space="preserve">CONCLUIDO	</t>
        </is>
      </c>
      <c r="D1306" t="n">
        <v>9.053000000000001</v>
      </c>
      <c r="E1306" t="n">
        <v>11.05</v>
      </c>
      <c r="F1306" t="n">
        <v>7.94</v>
      </c>
      <c r="G1306" t="n">
        <v>95.28</v>
      </c>
      <c r="H1306" t="n">
        <v>1.43</v>
      </c>
      <c r="I1306" t="n">
        <v>5</v>
      </c>
      <c r="J1306" t="n">
        <v>311.73</v>
      </c>
      <c r="K1306" t="n">
        <v>59.89</v>
      </c>
      <c r="L1306" t="n">
        <v>25</v>
      </c>
      <c r="M1306" t="n">
        <v>3</v>
      </c>
      <c r="N1306" t="n">
        <v>91.84999999999999</v>
      </c>
      <c r="O1306" t="n">
        <v>38681.31</v>
      </c>
      <c r="P1306" t="n">
        <v>129.17</v>
      </c>
      <c r="Q1306" t="n">
        <v>198.05</v>
      </c>
      <c r="R1306" t="n">
        <v>30.06</v>
      </c>
      <c r="S1306" t="n">
        <v>21.27</v>
      </c>
      <c r="T1306" t="n">
        <v>1691.48</v>
      </c>
      <c r="U1306" t="n">
        <v>0.71</v>
      </c>
      <c r="V1306" t="n">
        <v>0.76</v>
      </c>
      <c r="W1306" t="n">
        <v>0.12</v>
      </c>
      <c r="X1306" t="n">
        <v>0.09</v>
      </c>
      <c r="Y1306" t="n">
        <v>1</v>
      </c>
      <c r="Z1306" t="n">
        <v>10</v>
      </c>
    </row>
    <row r="1307">
      <c r="A1307" t="n">
        <v>97</v>
      </c>
      <c r="B1307" t="n">
        <v>135</v>
      </c>
      <c r="C1307" t="inlineStr">
        <is>
          <t xml:space="preserve">CONCLUIDO	</t>
        </is>
      </c>
      <c r="D1307" t="n">
        <v>9.0555</v>
      </c>
      <c r="E1307" t="n">
        <v>11.04</v>
      </c>
      <c r="F1307" t="n">
        <v>7.94</v>
      </c>
      <c r="G1307" t="n">
        <v>95.25</v>
      </c>
      <c r="H1307" t="n">
        <v>1.44</v>
      </c>
      <c r="I1307" t="n">
        <v>5</v>
      </c>
      <c r="J1307" t="n">
        <v>312.28</v>
      </c>
      <c r="K1307" t="n">
        <v>59.89</v>
      </c>
      <c r="L1307" t="n">
        <v>25.25</v>
      </c>
      <c r="M1307" t="n">
        <v>3</v>
      </c>
      <c r="N1307" t="n">
        <v>92.15000000000001</v>
      </c>
      <c r="O1307" t="n">
        <v>38749.07</v>
      </c>
      <c r="P1307" t="n">
        <v>129.25</v>
      </c>
      <c r="Q1307" t="n">
        <v>198.05</v>
      </c>
      <c r="R1307" t="n">
        <v>29.89</v>
      </c>
      <c r="S1307" t="n">
        <v>21.27</v>
      </c>
      <c r="T1307" t="n">
        <v>1608.51</v>
      </c>
      <c r="U1307" t="n">
        <v>0.71</v>
      </c>
      <c r="V1307" t="n">
        <v>0.77</v>
      </c>
      <c r="W1307" t="n">
        <v>0.12</v>
      </c>
      <c r="X1307" t="n">
        <v>0.08</v>
      </c>
      <c r="Y1307" t="n">
        <v>1</v>
      </c>
      <c r="Z1307" t="n">
        <v>10</v>
      </c>
    </row>
    <row r="1308">
      <c r="A1308" t="n">
        <v>98</v>
      </c>
      <c r="B1308" t="n">
        <v>135</v>
      </c>
      <c r="C1308" t="inlineStr">
        <is>
          <t xml:space="preserve">CONCLUIDO	</t>
        </is>
      </c>
      <c r="D1308" t="n">
        <v>9.059100000000001</v>
      </c>
      <c r="E1308" t="n">
        <v>11.04</v>
      </c>
      <c r="F1308" t="n">
        <v>7.93</v>
      </c>
      <c r="G1308" t="n">
        <v>95.19</v>
      </c>
      <c r="H1308" t="n">
        <v>1.45</v>
      </c>
      <c r="I1308" t="n">
        <v>5</v>
      </c>
      <c r="J1308" t="n">
        <v>312.83</v>
      </c>
      <c r="K1308" t="n">
        <v>59.89</v>
      </c>
      <c r="L1308" t="n">
        <v>25.5</v>
      </c>
      <c r="M1308" t="n">
        <v>3</v>
      </c>
      <c r="N1308" t="n">
        <v>92.44</v>
      </c>
      <c r="O1308" t="n">
        <v>38816.85</v>
      </c>
      <c r="P1308" t="n">
        <v>129.14</v>
      </c>
      <c r="Q1308" t="n">
        <v>198.05</v>
      </c>
      <c r="R1308" t="n">
        <v>29.78</v>
      </c>
      <c r="S1308" t="n">
        <v>21.27</v>
      </c>
      <c r="T1308" t="n">
        <v>1552.55</v>
      </c>
      <c r="U1308" t="n">
        <v>0.71</v>
      </c>
      <c r="V1308" t="n">
        <v>0.77</v>
      </c>
      <c r="W1308" t="n">
        <v>0.12</v>
      </c>
      <c r="X1308" t="n">
        <v>0.08</v>
      </c>
      <c r="Y1308" t="n">
        <v>1</v>
      </c>
      <c r="Z1308" t="n">
        <v>10</v>
      </c>
    </row>
    <row r="1309">
      <c r="A1309" t="n">
        <v>99</v>
      </c>
      <c r="B1309" t="n">
        <v>135</v>
      </c>
      <c r="C1309" t="inlineStr">
        <is>
          <t xml:space="preserve">CONCLUIDO	</t>
        </is>
      </c>
      <c r="D1309" t="n">
        <v>9.053599999999999</v>
      </c>
      <c r="E1309" t="n">
        <v>11.05</v>
      </c>
      <c r="F1309" t="n">
        <v>7.94</v>
      </c>
      <c r="G1309" t="n">
        <v>95.27</v>
      </c>
      <c r="H1309" t="n">
        <v>1.46</v>
      </c>
      <c r="I1309" t="n">
        <v>5</v>
      </c>
      <c r="J1309" t="n">
        <v>313.38</v>
      </c>
      <c r="K1309" t="n">
        <v>59.89</v>
      </c>
      <c r="L1309" t="n">
        <v>25.75</v>
      </c>
      <c r="M1309" t="n">
        <v>3</v>
      </c>
      <c r="N1309" t="n">
        <v>92.75</v>
      </c>
      <c r="O1309" t="n">
        <v>38884.75</v>
      </c>
      <c r="P1309" t="n">
        <v>129.35</v>
      </c>
      <c r="Q1309" t="n">
        <v>198.05</v>
      </c>
      <c r="R1309" t="n">
        <v>30</v>
      </c>
      <c r="S1309" t="n">
        <v>21.27</v>
      </c>
      <c r="T1309" t="n">
        <v>1660.7</v>
      </c>
      <c r="U1309" t="n">
        <v>0.71</v>
      </c>
      <c r="V1309" t="n">
        <v>0.76</v>
      </c>
      <c r="W1309" t="n">
        <v>0.12</v>
      </c>
      <c r="X1309" t="n">
        <v>0.09</v>
      </c>
      <c r="Y1309" t="n">
        <v>1</v>
      </c>
      <c r="Z1309" t="n">
        <v>10</v>
      </c>
    </row>
    <row r="1310">
      <c r="A1310" t="n">
        <v>100</v>
      </c>
      <c r="B1310" t="n">
        <v>135</v>
      </c>
      <c r="C1310" t="inlineStr">
        <is>
          <t xml:space="preserve">CONCLUIDO	</t>
        </is>
      </c>
      <c r="D1310" t="n">
        <v>9.055199999999999</v>
      </c>
      <c r="E1310" t="n">
        <v>11.04</v>
      </c>
      <c r="F1310" t="n">
        <v>7.94</v>
      </c>
      <c r="G1310" t="n">
        <v>95.25</v>
      </c>
      <c r="H1310" t="n">
        <v>1.48</v>
      </c>
      <c r="I1310" t="n">
        <v>5</v>
      </c>
      <c r="J1310" t="n">
        <v>313.93</v>
      </c>
      <c r="K1310" t="n">
        <v>59.89</v>
      </c>
      <c r="L1310" t="n">
        <v>26</v>
      </c>
      <c r="M1310" t="n">
        <v>3</v>
      </c>
      <c r="N1310" t="n">
        <v>93.05</v>
      </c>
      <c r="O1310" t="n">
        <v>38952.8</v>
      </c>
      <c r="P1310" t="n">
        <v>129.34</v>
      </c>
      <c r="Q1310" t="n">
        <v>198.06</v>
      </c>
      <c r="R1310" t="n">
        <v>29.91</v>
      </c>
      <c r="S1310" t="n">
        <v>21.27</v>
      </c>
      <c r="T1310" t="n">
        <v>1616.04</v>
      </c>
      <c r="U1310" t="n">
        <v>0.71</v>
      </c>
      <c r="V1310" t="n">
        <v>0.77</v>
      </c>
      <c r="W1310" t="n">
        <v>0.12</v>
      </c>
      <c r="X1310" t="n">
        <v>0.08</v>
      </c>
      <c r="Y1310" t="n">
        <v>1</v>
      </c>
      <c r="Z1310" t="n">
        <v>10</v>
      </c>
    </row>
    <row r="1311">
      <c r="A1311" t="n">
        <v>101</v>
      </c>
      <c r="B1311" t="n">
        <v>135</v>
      </c>
      <c r="C1311" t="inlineStr">
        <is>
          <t xml:space="preserve">CONCLUIDO	</t>
        </is>
      </c>
      <c r="D1311" t="n">
        <v>9.058400000000001</v>
      </c>
      <c r="E1311" t="n">
        <v>11.04</v>
      </c>
      <c r="F1311" t="n">
        <v>7.93</v>
      </c>
      <c r="G1311" t="n">
        <v>95.2</v>
      </c>
      <c r="H1311" t="n">
        <v>1.49</v>
      </c>
      <c r="I1311" t="n">
        <v>5</v>
      </c>
      <c r="J1311" t="n">
        <v>314.49</v>
      </c>
      <c r="K1311" t="n">
        <v>59.89</v>
      </c>
      <c r="L1311" t="n">
        <v>26.25</v>
      </c>
      <c r="M1311" t="n">
        <v>3</v>
      </c>
      <c r="N1311" t="n">
        <v>93.34999999999999</v>
      </c>
      <c r="O1311" t="n">
        <v>39020.97</v>
      </c>
      <c r="P1311" t="n">
        <v>129.41</v>
      </c>
      <c r="Q1311" t="n">
        <v>198.05</v>
      </c>
      <c r="R1311" t="n">
        <v>29.78</v>
      </c>
      <c r="S1311" t="n">
        <v>21.27</v>
      </c>
      <c r="T1311" t="n">
        <v>1553.56</v>
      </c>
      <c r="U1311" t="n">
        <v>0.71</v>
      </c>
      <c r="V1311" t="n">
        <v>0.77</v>
      </c>
      <c r="W1311" t="n">
        <v>0.12</v>
      </c>
      <c r="X1311" t="n">
        <v>0.08</v>
      </c>
      <c r="Y1311" t="n">
        <v>1</v>
      </c>
      <c r="Z1311" t="n">
        <v>10</v>
      </c>
    </row>
    <row r="1312">
      <c r="A1312" t="n">
        <v>102</v>
      </c>
      <c r="B1312" t="n">
        <v>135</v>
      </c>
      <c r="C1312" t="inlineStr">
        <is>
          <t xml:space="preserve">CONCLUIDO	</t>
        </is>
      </c>
      <c r="D1312" t="n">
        <v>9.058400000000001</v>
      </c>
      <c r="E1312" t="n">
        <v>11.04</v>
      </c>
      <c r="F1312" t="n">
        <v>7.93</v>
      </c>
      <c r="G1312" t="n">
        <v>95.2</v>
      </c>
      <c r="H1312" t="n">
        <v>1.5</v>
      </c>
      <c r="I1312" t="n">
        <v>5</v>
      </c>
      <c r="J1312" t="n">
        <v>315.04</v>
      </c>
      <c r="K1312" t="n">
        <v>59.89</v>
      </c>
      <c r="L1312" t="n">
        <v>26.5</v>
      </c>
      <c r="M1312" t="n">
        <v>3</v>
      </c>
      <c r="N1312" t="n">
        <v>93.65000000000001</v>
      </c>
      <c r="O1312" t="n">
        <v>39089.29</v>
      </c>
      <c r="P1312" t="n">
        <v>129.49</v>
      </c>
      <c r="Q1312" t="n">
        <v>198.05</v>
      </c>
      <c r="R1312" t="n">
        <v>29.76</v>
      </c>
      <c r="S1312" t="n">
        <v>21.27</v>
      </c>
      <c r="T1312" t="n">
        <v>1543.35</v>
      </c>
      <c r="U1312" t="n">
        <v>0.71</v>
      </c>
      <c r="V1312" t="n">
        <v>0.77</v>
      </c>
      <c r="W1312" t="n">
        <v>0.12</v>
      </c>
      <c r="X1312" t="n">
        <v>0.08</v>
      </c>
      <c r="Y1312" t="n">
        <v>1</v>
      </c>
      <c r="Z1312" t="n">
        <v>10</v>
      </c>
    </row>
    <row r="1313">
      <c r="A1313" t="n">
        <v>103</v>
      </c>
      <c r="B1313" t="n">
        <v>135</v>
      </c>
      <c r="C1313" t="inlineStr">
        <is>
          <t xml:space="preserve">CONCLUIDO	</t>
        </is>
      </c>
      <c r="D1313" t="n">
        <v>9.0589</v>
      </c>
      <c r="E1313" t="n">
        <v>11.04</v>
      </c>
      <c r="F1313" t="n">
        <v>7.93</v>
      </c>
      <c r="G1313" t="n">
        <v>95.2</v>
      </c>
      <c r="H1313" t="n">
        <v>1.51</v>
      </c>
      <c r="I1313" t="n">
        <v>5</v>
      </c>
      <c r="J1313" t="n">
        <v>315.6</v>
      </c>
      <c r="K1313" t="n">
        <v>59.89</v>
      </c>
      <c r="L1313" t="n">
        <v>26.75</v>
      </c>
      <c r="M1313" t="n">
        <v>3</v>
      </c>
      <c r="N1313" t="n">
        <v>93.95999999999999</v>
      </c>
      <c r="O1313" t="n">
        <v>39157.74</v>
      </c>
      <c r="P1313" t="n">
        <v>129.43</v>
      </c>
      <c r="Q1313" t="n">
        <v>198.05</v>
      </c>
      <c r="R1313" t="n">
        <v>29.69</v>
      </c>
      <c r="S1313" t="n">
        <v>21.27</v>
      </c>
      <c r="T1313" t="n">
        <v>1505.89</v>
      </c>
      <c r="U1313" t="n">
        <v>0.72</v>
      </c>
      <c r="V1313" t="n">
        <v>0.77</v>
      </c>
      <c r="W1313" t="n">
        <v>0.12</v>
      </c>
      <c r="X1313" t="n">
        <v>0.08</v>
      </c>
      <c r="Y1313" t="n">
        <v>1</v>
      </c>
      <c r="Z1313" t="n">
        <v>10</v>
      </c>
    </row>
    <row r="1314">
      <c r="A1314" t="n">
        <v>104</v>
      </c>
      <c r="B1314" t="n">
        <v>135</v>
      </c>
      <c r="C1314" t="inlineStr">
        <is>
          <t xml:space="preserve">CONCLUIDO	</t>
        </is>
      </c>
      <c r="D1314" t="n">
        <v>9.0692</v>
      </c>
      <c r="E1314" t="n">
        <v>11.03</v>
      </c>
      <c r="F1314" t="n">
        <v>7.92</v>
      </c>
      <c r="G1314" t="n">
        <v>95.05</v>
      </c>
      <c r="H1314" t="n">
        <v>1.52</v>
      </c>
      <c r="I1314" t="n">
        <v>5</v>
      </c>
      <c r="J1314" t="n">
        <v>316.15</v>
      </c>
      <c r="K1314" t="n">
        <v>59.89</v>
      </c>
      <c r="L1314" t="n">
        <v>27</v>
      </c>
      <c r="M1314" t="n">
        <v>3</v>
      </c>
      <c r="N1314" t="n">
        <v>94.26000000000001</v>
      </c>
      <c r="O1314" t="n">
        <v>39226.32</v>
      </c>
      <c r="P1314" t="n">
        <v>129.14</v>
      </c>
      <c r="Q1314" t="n">
        <v>198.05</v>
      </c>
      <c r="R1314" t="n">
        <v>29.3</v>
      </c>
      <c r="S1314" t="n">
        <v>21.27</v>
      </c>
      <c r="T1314" t="n">
        <v>1312.98</v>
      </c>
      <c r="U1314" t="n">
        <v>0.73</v>
      </c>
      <c r="V1314" t="n">
        <v>0.77</v>
      </c>
      <c r="W1314" t="n">
        <v>0.12</v>
      </c>
      <c r="X1314" t="n">
        <v>0.07000000000000001</v>
      </c>
      <c r="Y1314" t="n">
        <v>1</v>
      </c>
      <c r="Z1314" t="n">
        <v>10</v>
      </c>
    </row>
    <row r="1315">
      <c r="A1315" t="n">
        <v>105</v>
      </c>
      <c r="B1315" t="n">
        <v>135</v>
      </c>
      <c r="C1315" t="inlineStr">
        <is>
          <t xml:space="preserve">CONCLUIDO	</t>
        </is>
      </c>
      <c r="D1315" t="n">
        <v>9.0685</v>
      </c>
      <c r="E1315" t="n">
        <v>11.03</v>
      </c>
      <c r="F1315" t="n">
        <v>7.92</v>
      </c>
      <c r="G1315" t="n">
        <v>95.06</v>
      </c>
      <c r="H1315" t="n">
        <v>1.53</v>
      </c>
      <c r="I1315" t="n">
        <v>5</v>
      </c>
      <c r="J1315" t="n">
        <v>316.71</v>
      </c>
      <c r="K1315" t="n">
        <v>59.89</v>
      </c>
      <c r="L1315" t="n">
        <v>27.25</v>
      </c>
      <c r="M1315" t="n">
        <v>3</v>
      </c>
      <c r="N1315" t="n">
        <v>94.56999999999999</v>
      </c>
      <c r="O1315" t="n">
        <v>39295.05</v>
      </c>
      <c r="P1315" t="n">
        <v>129.1</v>
      </c>
      <c r="Q1315" t="n">
        <v>198.05</v>
      </c>
      <c r="R1315" t="n">
        <v>29.41</v>
      </c>
      <c r="S1315" t="n">
        <v>21.27</v>
      </c>
      <c r="T1315" t="n">
        <v>1366.92</v>
      </c>
      <c r="U1315" t="n">
        <v>0.72</v>
      </c>
      <c r="V1315" t="n">
        <v>0.77</v>
      </c>
      <c r="W1315" t="n">
        <v>0.11</v>
      </c>
      <c r="X1315" t="n">
        <v>0.07000000000000001</v>
      </c>
      <c r="Y1315" t="n">
        <v>1</v>
      </c>
      <c r="Z1315" t="n">
        <v>10</v>
      </c>
    </row>
    <row r="1316">
      <c r="A1316" t="n">
        <v>106</v>
      </c>
      <c r="B1316" t="n">
        <v>135</v>
      </c>
      <c r="C1316" t="inlineStr">
        <is>
          <t xml:space="preserve">CONCLUIDO	</t>
        </is>
      </c>
      <c r="D1316" t="n">
        <v>9.058</v>
      </c>
      <c r="E1316" t="n">
        <v>11.04</v>
      </c>
      <c r="F1316" t="n">
        <v>7.93</v>
      </c>
      <c r="G1316" t="n">
        <v>95.20999999999999</v>
      </c>
      <c r="H1316" t="n">
        <v>1.54</v>
      </c>
      <c r="I1316" t="n">
        <v>5</v>
      </c>
      <c r="J1316" t="n">
        <v>317.27</v>
      </c>
      <c r="K1316" t="n">
        <v>59.89</v>
      </c>
      <c r="L1316" t="n">
        <v>27.5</v>
      </c>
      <c r="M1316" t="n">
        <v>3</v>
      </c>
      <c r="N1316" t="n">
        <v>94.88</v>
      </c>
      <c r="O1316" t="n">
        <v>39363.91</v>
      </c>
      <c r="P1316" t="n">
        <v>129.22</v>
      </c>
      <c r="Q1316" t="n">
        <v>198.05</v>
      </c>
      <c r="R1316" t="n">
        <v>29.88</v>
      </c>
      <c r="S1316" t="n">
        <v>21.27</v>
      </c>
      <c r="T1316" t="n">
        <v>1601.12</v>
      </c>
      <c r="U1316" t="n">
        <v>0.71</v>
      </c>
      <c r="V1316" t="n">
        <v>0.77</v>
      </c>
      <c r="W1316" t="n">
        <v>0.11</v>
      </c>
      <c r="X1316" t="n">
        <v>0.08</v>
      </c>
      <c r="Y1316" t="n">
        <v>1</v>
      </c>
      <c r="Z1316" t="n">
        <v>10</v>
      </c>
    </row>
    <row r="1317">
      <c r="A1317" t="n">
        <v>107</v>
      </c>
      <c r="B1317" t="n">
        <v>135</v>
      </c>
      <c r="C1317" t="inlineStr">
        <is>
          <t xml:space="preserve">CONCLUIDO	</t>
        </is>
      </c>
      <c r="D1317" t="n">
        <v>9.046799999999999</v>
      </c>
      <c r="E1317" t="n">
        <v>11.05</v>
      </c>
      <c r="F1317" t="n">
        <v>7.95</v>
      </c>
      <c r="G1317" t="n">
        <v>95.37</v>
      </c>
      <c r="H1317" t="n">
        <v>1.56</v>
      </c>
      <c r="I1317" t="n">
        <v>5</v>
      </c>
      <c r="J1317" t="n">
        <v>317.83</v>
      </c>
      <c r="K1317" t="n">
        <v>59.89</v>
      </c>
      <c r="L1317" t="n">
        <v>27.75</v>
      </c>
      <c r="M1317" t="n">
        <v>3</v>
      </c>
      <c r="N1317" t="n">
        <v>95.19</v>
      </c>
      <c r="O1317" t="n">
        <v>39432.92</v>
      </c>
      <c r="P1317" t="n">
        <v>129.4</v>
      </c>
      <c r="Q1317" t="n">
        <v>198.05</v>
      </c>
      <c r="R1317" t="n">
        <v>30.27</v>
      </c>
      <c r="S1317" t="n">
        <v>21.27</v>
      </c>
      <c r="T1317" t="n">
        <v>1795.58</v>
      </c>
      <c r="U1317" t="n">
        <v>0.7</v>
      </c>
      <c r="V1317" t="n">
        <v>0.76</v>
      </c>
      <c r="W1317" t="n">
        <v>0.12</v>
      </c>
      <c r="X1317" t="n">
        <v>0.1</v>
      </c>
      <c r="Y1317" t="n">
        <v>1</v>
      </c>
      <c r="Z1317" t="n">
        <v>10</v>
      </c>
    </row>
    <row r="1318">
      <c r="A1318" t="n">
        <v>108</v>
      </c>
      <c r="B1318" t="n">
        <v>135</v>
      </c>
      <c r="C1318" t="inlineStr">
        <is>
          <t xml:space="preserve">CONCLUIDO	</t>
        </is>
      </c>
      <c r="D1318" t="n">
        <v>9.053599999999999</v>
      </c>
      <c r="E1318" t="n">
        <v>11.05</v>
      </c>
      <c r="F1318" t="n">
        <v>7.94</v>
      </c>
      <c r="G1318" t="n">
        <v>95.27</v>
      </c>
      <c r="H1318" t="n">
        <v>1.57</v>
      </c>
      <c r="I1318" t="n">
        <v>5</v>
      </c>
      <c r="J1318" t="n">
        <v>318.39</v>
      </c>
      <c r="K1318" t="n">
        <v>59.89</v>
      </c>
      <c r="L1318" t="n">
        <v>28</v>
      </c>
      <c r="M1318" t="n">
        <v>3</v>
      </c>
      <c r="N1318" t="n">
        <v>95.5</v>
      </c>
      <c r="O1318" t="n">
        <v>39502.07</v>
      </c>
      <c r="P1318" t="n">
        <v>129.21</v>
      </c>
      <c r="Q1318" t="n">
        <v>198.05</v>
      </c>
      <c r="R1318" t="n">
        <v>29.95</v>
      </c>
      <c r="S1318" t="n">
        <v>21.27</v>
      </c>
      <c r="T1318" t="n">
        <v>1638.78</v>
      </c>
      <c r="U1318" t="n">
        <v>0.71</v>
      </c>
      <c r="V1318" t="n">
        <v>0.76</v>
      </c>
      <c r="W1318" t="n">
        <v>0.12</v>
      </c>
      <c r="X1318" t="n">
        <v>0.09</v>
      </c>
      <c r="Y1318" t="n">
        <v>1</v>
      </c>
      <c r="Z1318" t="n">
        <v>10</v>
      </c>
    </row>
    <row r="1319">
      <c r="A1319" t="n">
        <v>109</v>
      </c>
      <c r="B1319" t="n">
        <v>135</v>
      </c>
      <c r="C1319" t="inlineStr">
        <is>
          <t xml:space="preserve">CONCLUIDO	</t>
        </is>
      </c>
      <c r="D1319" t="n">
        <v>9.055899999999999</v>
      </c>
      <c r="E1319" t="n">
        <v>11.04</v>
      </c>
      <c r="F1319" t="n">
        <v>7.94</v>
      </c>
      <c r="G1319" t="n">
        <v>95.23999999999999</v>
      </c>
      <c r="H1319" t="n">
        <v>1.58</v>
      </c>
      <c r="I1319" t="n">
        <v>5</v>
      </c>
      <c r="J1319" t="n">
        <v>318.95</v>
      </c>
      <c r="K1319" t="n">
        <v>59.89</v>
      </c>
      <c r="L1319" t="n">
        <v>28.25</v>
      </c>
      <c r="M1319" t="n">
        <v>3</v>
      </c>
      <c r="N1319" t="n">
        <v>95.81</v>
      </c>
      <c r="O1319" t="n">
        <v>39571.36</v>
      </c>
      <c r="P1319" t="n">
        <v>128.94</v>
      </c>
      <c r="Q1319" t="n">
        <v>198.05</v>
      </c>
      <c r="R1319" t="n">
        <v>29.95</v>
      </c>
      <c r="S1319" t="n">
        <v>21.27</v>
      </c>
      <c r="T1319" t="n">
        <v>1636.5</v>
      </c>
      <c r="U1319" t="n">
        <v>0.71</v>
      </c>
      <c r="V1319" t="n">
        <v>0.77</v>
      </c>
      <c r="W1319" t="n">
        <v>0.12</v>
      </c>
      <c r="X1319" t="n">
        <v>0.08</v>
      </c>
      <c r="Y1319" t="n">
        <v>1</v>
      </c>
      <c r="Z1319" t="n">
        <v>10</v>
      </c>
    </row>
    <row r="1320">
      <c r="A1320" t="n">
        <v>110</v>
      </c>
      <c r="B1320" t="n">
        <v>135</v>
      </c>
      <c r="C1320" t="inlineStr">
        <is>
          <t xml:space="preserve">CONCLUIDO	</t>
        </is>
      </c>
      <c r="D1320" t="n">
        <v>9.051399999999999</v>
      </c>
      <c r="E1320" t="n">
        <v>11.05</v>
      </c>
      <c r="F1320" t="n">
        <v>7.94</v>
      </c>
      <c r="G1320" t="n">
        <v>95.31</v>
      </c>
      <c r="H1320" t="n">
        <v>1.59</v>
      </c>
      <c r="I1320" t="n">
        <v>5</v>
      </c>
      <c r="J1320" t="n">
        <v>319.51</v>
      </c>
      <c r="K1320" t="n">
        <v>59.89</v>
      </c>
      <c r="L1320" t="n">
        <v>28.5</v>
      </c>
      <c r="M1320" t="n">
        <v>3</v>
      </c>
      <c r="N1320" t="n">
        <v>96.13</v>
      </c>
      <c r="O1320" t="n">
        <v>39640.79</v>
      </c>
      <c r="P1320" t="n">
        <v>129.06</v>
      </c>
      <c r="Q1320" t="n">
        <v>198.05</v>
      </c>
      <c r="R1320" t="n">
        <v>30.12</v>
      </c>
      <c r="S1320" t="n">
        <v>21.27</v>
      </c>
      <c r="T1320" t="n">
        <v>1722.3</v>
      </c>
      <c r="U1320" t="n">
        <v>0.71</v>
      </c>
      <c r="V1320" t="n">
        <v>0.76</v>
      </c>
      <c r="W1320" t="n">
        <v>0.12</v>
      </c>
      <c r="X1320" t="n">
        <v>0.09</v>
      </c>
      <c r="Y1320" t="n">
        <v>1</v>
      </c>
      <c r="Z1320" t="n">
        <v>10</v>
      </c>
    </row>
    <row r="1321">
      <c r="A1321" t="n">
        <v>111</v>
      </c>
      <c r="B1321" t="n">
        <v>135</v>
      </c>
      <c r="C1321" t="inlineStr">
        <is>
          <t xml:space="preserve">CONCLUIDO	</t>
        </is>
      </c>
      <c r="D1321" t="n">
        <v>9.054600000000001</v>
      </c>
      <c r="E1321" t="n">
        <v>11.04</v>
      </c>
      <c r="F1321" t="n">
        <v>7.94</v>
      </c>
      <c r="G1321" t="n">
        <v>95.26000000000001</v>
      </c>
      <c r="H1321" t="n">
        <v>1.6</v>
      </c>
      <c r="I1321" t="n">
        <v>5</v>
      </c>
      <c r="J1321" t="n">
        <v>320.08</v>
      </c>
      <c r="K1321" t="n">
        <v>59.89</v>
      </c>
      <c r="L1321" t="n">
        <v>28.75</v>
      </c>
      <c r="M1321" t="n">
        <v>3</v>
      </c>
      <c r="N1321" t="n">
        <v>96.44</v>
      </c>
      <c r="O1321" t="n">
        <v>39710.36</v>
      </c>
      <c r="P1321" t="n">
        <v>128.87</v>
      </c>
      <c r="Q1321" t="n">
        <v>198.05</v>
      </c>
      <c r="R1321" t="n">
        <v>29.94</v>
      </c>
      <c r="S1321" t="n">
        <v>21.27</v>
      </c>
      <c r="T1321" t="n">
        <v>1634.42</v>
      </c>
      <c r="U1321" t="n">
        <v>0.71</v>
      </c>
      <c r="V1321" t="n">
        <v>0.76</v>
      </c>
      <c r="W1321" t="n">
        <v>0.12</v>
      </c>
      <c r="X1321" t="n">
        <v>0.09</v>
      </c>
      <c r="Y1321" t="n">
        <v>1</v>
      </c>
      <c r="Z1321" t="n">
        <v>10</v>
      </c>
    </row>
    <row r="1322">
      <c r="A1322" t="n">
        <v>112</v>
      </c>
      <c r="B1322" t="n">
        <v>135</v>
      </c>
      <c r="C1322" t="inlineStr">
        <is>
          <t xml:space="preserve">CONCLUIDO	</t>
        </is>
      </c>
      <c r="D1322" t="n">
        <v>9.0548</v>
      </c>
      <c r="E1322" t="n">
        <v>11.04</v>
      </c>
      <c r="F1322" t="n">
        <v>7.94</v>
      </c>
      <c r="G1322" t="n">
        <v>95.26000000000001</v>
      </c>
      <c r="H1322" t="n">
        <v>1.61</v>
      </c>
      <c r="I1322" t="n">
        <v>5</v>
      </c>
      <c r="J1322" t="n">
        <v>320.64</v>
      </c>
      <c r="K1322" t="n">
        <v>59.89</v>
      </c>
      <c r="L1322" t="n">
        <v>29</v>
      </c>
      <c r="M1322" t="n">
        <v>3</v>
      </c>
      <c r="N1322" t="n">
        <v>96.75</v>
      </c>
      <c r="O1322" t="n">
        <v>39780.08</v>
      </c>
      <c r="P1322" t="n">
        <v>128.65</v>
      </c>
      <c r="Q1322" t="n">
        <v>198.05</v>
      </c>
      <c r="R1322" t="n">
        <v>29.94</v>
      </c>
      <c r="S1322" t="n">
        <v>21.27</v>
      </c>
      <c r="T1322" t="n">
        <v>1634.41</v>
      </c>
      <c r="U1322" t="n">
        <v>0.71</v>
      </c>
      <c r="V1322" t="n">
        <v>0.76</v>
      </c>
      <c r="W1322" t="n">
        <v>0.12</v>
      </c>
      <c r="X1322" t="n">
        <v>0.09</v>
      </c>
      <c r="Y1322" t="n">
        <v>1</v>
      </c>
      <c r="Z1322" t="n">
        <v>10</v>
      </c>
    </row>
    <row r="1323">
      <c r="A1323" t="n">
        <v>113</v>
      </c>
      <c r="B1323" t="n">
        <v>135</v>
      </c>
      <c r="C1323" t="inlineStr">
        <is>
          <t xml:space="preserve">CONCLUIDO	</t>
        </is>
      </c>
      <c r="D1323" t="n">
        <v>9.058</v>
      </c>
      <c r="E1323" t="n">
        <v>11.04</v>
      </c>
      <c r="F1323" t="n">
        <v>7.93</v>
      </c>
      <c r="G1323" t="n">
        <v>95.20999999999999</v>
      </c>
      <c r="H1323" t="n">
        <v>1.62</v>
      </c>
      <c r="I1323" t="n">
        <v>5</v>
      </c>
      <c r="J1323" t="n">
        <v>321.21</v>
      </c>
      <c r="K1323" t="n">
        <v>59.89</v>
      </c>
      <c r="L1323" t="n">
        <v>29.25</v>
      </c>
      <c r="M1323" t="n">
        <v>3</v>
      </c>
      <c r="N1323" t="n">
        <v>97.06999999999999</v>
      </c>
      <c r="O1323" t="n">
        <v>39849.95</v>
      </c>
      <c r="P1323" t="n">
        <v>128.22</v>
      </c>
      <c r="Q1323" t="n">
        <v>198.05</v>
      </c>
      <c r="R1323" t="n">
        <v>29.79</v>
      </c>
      <c r="S1323" t="n">
        <v>21.27</v>
      </c>
      <c r="T1323" t="n">
        <v>1556.46</v>
      </c>
      <c r="U1323" t="n">
        <v>0.71</v>
      </c>
      <c r="V1323" t="n">
        <v>0.77</v>
      </c>
      <c r="W1323" t="n">
        <v>0.12</v>
      </c>
      <c r="X1323" t="n">
        <v>0.08</v>
      </c>
      <c r="Y1323" t="n">
        <v>1</v>
      </c>
      <c r="Z1323" t="n">
        <v>10</v>
      </c>
    </row>
    <row r="1324">
      <c r="A1324" t="n">
        <v>114</v>
      </c>
      <c r="B1324" t="n">
        <v>135</v>
      </c>
      <c r="C1324" t="inlineStr">
        <is>
          <t xml:space="preserve">CONCLUIDO	</t>
        </is>
      </c>
      <c r="D1324" t="n">
        <v>9.062099999999999</v>
      </c>
      <c r="E1324" t="n">
        <v>11.04</v>
      </c>
      <c r="F1324" t="n">
        <v>7.93</v>
      </c>
      <c r="G1324" t="n">
        <v>95.15000000000001</v>
      </c>
      <c r="H1324" t="n">
        <v>1.63</v>
      </c>
      <c r="I1324" t="n">
        <v>5</v>
      </c>
      <c r="J1324" t="n">
        <v>321.78</v>
      </c>
      <c r="K1324" t="n">
        <v>59.89</v>
      </c>
      <c r="L1324" t="n">
        <v>29.5</v>
      </c>
      <c r="M1324" t="n">
        <v>3</v>
      </c>
      <c r="N1324" t="n">
        <v>97.39</v>
      </c>
      <c r="O1324" t="n">
        <v>39919.96</v>
      </c>
      <c r="P1324" t="n">
        <v>128.08</v>
      </c>
      <c r="Q1324" t="n">
        <v>198.07</v>
      </c>
      <c r="R1324" t="n">
        <v>29.56</v>
      </c>
      <c r="S1324" t="n">
        <v>21.27</v>
      </c>
      <c r="T1324" t="n">
        <v>1440.49</v>
      </c>
      <c r="U1324" t="n">
        <v>0.72</v>
      </c>
      <c r="V1324" t="n">
        <v>0.77</v>
      </c>
      <c r="W1324" t="n">
        <v>0.12</v>
      </c>
      <c r="X1324" t="n">
        <v>0.08</v>
      </c>
      <c r="Y1324" t="n">
        <v>1</v>
      </c>
      <c r="Z1324" t="n">
        <v>10</v>
      </c>
    </row>
    <row r="1325">
      <c r="A1325" t="n">
        <v>115</v>
      </c>
      <c r="B1325" t="n">
        <v>135</v>
      </c>
      <c r="C1325" t="inlineStr">
        <is>
          <t xml:space="preserve">CONCLUIDO	</t>
        </is>
      </c>
      <c r="D1325" t="n">
        <v>9.066000000000001</v>
      </c>
      <c r="E1325" t="n">
        <v>11.03</v>
      </c>
      <c r="F1325" t="n">
        <v>7.92</v>
      </c>
      <c r="G1325" t="n">
        <v>95.09</v>
      </c>
      <c r="H1325" t="n">
        <v>1.64</v>
      </c>
      <c r="I1325" t="n">
        <v>5</v>
      </c>
      <c r="J1325" t="n">
        <v>322.34</v>
      </c>
      <c r="K1325" t="n">
        <v>59.89</v>
      </c>
      <c r="L1325" t="n">
        <v>29.75</v>
      </c>
      <c r="M1325" t="n">
        <v>3</v>
      </c>
      <c r="N1325" t="n">
        <v>97.70999999999999</v>
      </c>
      <c r="O1325" t="n">
        <v>39990.12</v>
      </c>
      <c r="P1325" t="n">
        <v>127.83</v>
      </c>
      <c r="Q1325" t="n">
        <v>198.05</v>
      </c>
      <c r="R1325" t="n">
        <v>29.45</v>
      </c>
      <c r="S1325" t="n">
        <v>21.27</v>
      </c>
      <c r="T1325" t="n">
        <v>1386.58</v>
      </c>
      <c r="U1325" t="n">
        <v>0.72</v>
      </c>
      <c r="V1325" t="n">
        <v>0.77</v>
      </c>
      <c r="W1325" t="n">
        <v>0.12</v>
      </c>
      <c r="X1325" t="n">
        <v>0.07000000000000001</v>
      </c>
      <c r="Y1325" t="n">
        <v>1</v>
      </c>
      <c r="Z1325" t="n">
        <v>10</v>
      </c>
    </row>
    <row r="1326">
      <c r="A1326" t="n">
        <v>116</v>
      </c>
      <c r="B1326" t="n">
        <v>135</v>
      </c>
      <c r="C1326" t="inlineStr">
        <is>
          <t xml:space="preserve">CONCLUIDO	</t>
        </is>
      </c>
      <c r="D1326" t="n">
        <v>9.060700000000001</v>
      </c>
      <c r="E1326" t="n">
        <v>11.04</v>
      </c>
      <c r="F1326" t="n">
        <v>7.93</v>
      </c>
      <c r="G1326" t="n">
        <v>95.17</v>
      </c>
      <c r="H1326" t="n">
        <v>1.66</v>
      </c>
      <c r="I1326" t="n">
        <v>5</v>
      </c>
      <c r="J1326" t="n">
        <v>322.91</v>
      </c>
      <c r="K1326" t="n">
        <v>59.89</v>
      </c>
      <c r="L1326" t="n">
        <v>30</v>
      </c>
      <c r="M1326" t="n">
        <v>3</v>
      </c>
      <c r="N1326" t="n">
        <v>98.03</v>
      </c>
      <c r="O1326" t="n">
        <v>40060.43</v>
      </c>
      <c r="P1326" t="n">
        <v>127.82</v>
      </c>
      <c r="Q1326" t="n">
        <v>198.05</v>
      </c>
      <c r="R1326" t="n">
        <v>29.73</v>
      </c>
      <c r="S1326" t="n">
        <v>21.27</v>
      </c>
      <c r="T1326" t="n">
        <v>1527.73</v>
      </c>
      <c r="U1326" t="n">
        <v>0.72</v>
      </c>
      <c r="V1326" t="n">
        <v>0.77</v>
      </c>
      <c r="W1326" t="n">
        <v>0.11</v>
      </c>
      <c r="X1326" t="n">
        <v>0.08</v>
      </c>
      <c r="Y1326" t="n">
        <v>1</v>
      </c>
      <c r="Z1326" t="n">
        <v>10</v>
      </c>
    </row>
    <row r="1327">
      <c r="A1327" t="n">
        <v>117</v>
      </c>
      <c r="B1327" t="n">
        <v>135</v>
      </c>
      <c r="C1327" t="inlineStr">
        <is>
          <t xml:space="preserve">CONCLUIDO	</t>
        </is>
      </c>
      <c r="D1327" t="n">
        <v>9.0486</v>
      </c>
      <c r="E1327" t="n">
        <v>11.05</v>
      </c>
      <c r="F1327" t="n">
        <v>7.95</v>
      </c>
      <c r="G1327" t="n">
        <v>95.34999999999999</v>
      </c>
      <c r="H1327" t="n">
        <v>1.67</v>
      </c>
      <c r="I1327" t="n">
        <v>5</v>
      </c>
      <c r="J1327" t="n">
        <v>323.49</v>
      </c>
      <c r="K1327" t="n">
        <v>59.89</v>
      </c>
      <c r="L1327" t="n">
        <v>30.25</v>
      </c>
      <c r="M1327" t="n">
        <v>3</v>
      </c>
      <c r="N1327" t="n">
        <v>98.34999999999999</v>
      </c>
      <c r="O1327" t="n">
        <v>40131.01</v>
      </c>
      <c r="P1327" t="n">
        <v>127.81</v>
      </c>
      <c r="Q1327" t="n">
        <v>198.05</v>
      </c>
      <c r="R1327" t="n">
        <v>30.27</v>
      </c>
      <c r="S1327" t="n">
        <v>21.27</v>
      </c>
      <c r="T1327" t="n">
        <v>1799.7</v>
      </c>
      <c r="U1327" t="n">
        <v>0.7</v>
      </c>
      <c r="V1327" t="n">
        <v>0.76</v>
      </c>
      <c r="W1327" t="n">
        <v>0.11</v>
      </c>
      <c r="X1327" t="n">
        <v>0.09</v>
      </c>
      <c r="Y1327" t="n">
        <v>1</v>
      </c>
      <c r="Z1327" t="n">
        <v>10</v>
      </c>
    </row>
    <row r="1328">
      <c r="A1328" t="n">
        <v>118</v>
      </c>
      <c r="B1328" t="n">
        <v>135</v>
      </c>
      <c r="C1328" t="inlineStr">
        <is>
          <t xml:space="preserve">CONCLUIDO	</t>
        </is>
      </c>
      <c r="D1328" t="n">
        <v>9.1165</v>
      </c>
      <c r="E1328" t="n">
        <v>10.97</v>
      </c>
      <c r="F1328" t="n">
        <v>7.91</v>
      </c>
      <c r="G1328" t="n">
        <v>118.71</v>
      </c>
      <c r="H1328" t="n">
        <v>1.68</v>
      </c>
      <c r="I1328" t="n">
        <v>4</v>
      </c>
      <c r="J1328" t="n">
        <v>324.06</v>
      </c>
      <c r="K1328" t="n">
        <v>59.89</v>
      </c>
      <c r="L1328" t="n">
        <v>30.5</v>
      </c>
      <c r="M1328" t="n">
        <v>2</v>
      </c>
      <c r="N1328" t="n">
        <v>98.67</v>
      </c>
      <c r="O1328" t="n">
        <v>40201.62</v>
      </c>
      <c r="P1328" t="n">
        <v>127.23</v>
      </c>
      <c r="Q1328" t="n">
        <v>198.05</v>
      </c>
      <c r="R1328" t="n">
        <v>29.18</v>
      </c>
      <c r="S1328" t="n">
        <v>21.27</v>
      </c>
      <c r="T1328" t="n">
        <v>1255.57</v>
      </c>
      <c r="U1328" t="n">
        <v>0.73</v>
      </c>
      <c r="V1328" t="n">
        <v>0.77</v>
      </c>
      <c r="W1328" t="n">
        <v>0.11</v>
      </c>
      <c r="X1328" t="n">
        <v>0.06</v>
      </c>
      <c r="Y1328" t="n">
        <v>1</v>
      </c>
      <c r="Z1328" t="n">
        <v>10</v>
      </c>
    </row>
    <row r="1329">
      <c r="A1329" t="n">
        <v>119</v>
      </c>
      <c r="B1329" t="n">
        <v>135</v>
      </c>
      <c r="C1329" t="inlineStr">
        <is>
          <t xml:space="preserve">CONCLUIDO	</t>
        </is>
      </c>
      <c r="D1329" t="n">
        <v>9.116899999999999</v>
      </c>
      <c r="E1329" t="n">
        <v>10.97</v>
      </c>
      <c r="F1329" t="n">
        <v>7.91</v>
      </c>
      <c r="G1329" t="n">
        <v>118.7</v>
      </c>
      <c r="H1329" t="n">
        <v>1.69</v>
      </c>
      <c r="I1329" t="n">
        <v>4</v>
      </c>
      <c r="J1329" t="n">
        <v>324.63</v>
      </c>
      <c r="K1329" t="n">
        <v>59.89</v>
      </c>
      <c r="L1329" t="n">
        <v>30.75</v>
      </c>
      <c r="M1329" t="n">
        <v>2</v>
      </c>
      <c r="N1329" t="n">
        <v>99</v>
      </c>
      <c r="O1329" t="n">
        <v>40272.38</v>
      </c>
      <c r="P1329" t="n">
        <v>127.47</v>
      </c>
      <c r="Q1329" t="n">
        <v>198.05</v>
      </c>
      <c r="R1329" t="n">
        <v>29.15</v>
      </c>
      <c r="S1329" t="n">
        <v>21.27</v>
      </c>
      <c r="T1329" t="n">
        <v>1241.63</v>
      </c>
      <c r="U1329" t="n">
        <v>0.73</v>
      </c>
      <c r="V1329" t="n">
        <v>0.77</v>
      </c>
      <c r="W1329" t="n">
        <v>0.11</v>
      </c>
      <c r="X1329" t="n">
        <v>0.06</v>
      </c>
      <c r="Y1329" t="n">
        <v>1</v>
      </c>
      <c r="Z1329" t="n">
        <v>10</v>
      </c>
    </row>
    <row r="1330">
      <c r="A1330" t="n">
        <v>120</v>
      </c>
      <c r="B1330" t="n">
        <v>135</v>
      </c>
      <c r="C1330" t="inlineStr">
        <is>
          <t xml:space="preserve">CONCLUIDO	</t>
        </is>
      </c>
      <c r="D1330" t="n">
        <v>9.116199999999999</v>
      </c>
      <c r="E1330" t="n">
        <v>10.97</v>
      </c>
      <c r="F1330" t="n">
        <v>7.91</v>
      </c>
      <c r="G1330" t="n">
        <v>118.71</v>
      </c>
      <c r="H1330" t="n">
        <v>1.7</v>
      </c>
      <c r="I1330" t="n">
        <v>4</v>
      </c>
      <c r="J1330" t="n">
        <v>325.21</v>
      </c>
      <c r="K1330" t="n">
        <v>59.89</v>
      </c>
      <c r="L1330" t="n">
        <v>31</v>
      </c>
      <c r="M1330" t="n">
        <v>2</v>
      </c>
      <c r="N1330" t="n">
        <v>99.31999999999999</v>
      </c>
      <c r="O1330" t="n">
        <v>40343.29</v>
      </c>
      <c r="P1330" t="n">
        <v>127.53</v>
      </c>
      <c r="Q1330" t="n">
        <v>198.05</v>
      </c>
      <c r="R1330" t="n">
        <v>29.18</v>
      </c>
      <c r="S1330" t="n">
        <v>21.27</v>
      </c>
      <c r="T1330" t="n">
        <v>1259.92</v>
      </c>
      <c r="U1330" t="n">
        <v>0.73</v>
      </c>
      <c r="V1330" t="n">
        <v>0.77</v>
      </c>
      <c r="W1330" t="n">
        <v>0.11</v>
      </c>
      <c r="X1330" t="n">
        <v>0.06</v>
      </c>
      <c r="Y1330" t="n">
        <v>1</v>
      </c>
      <c r="Z1330" t="n">
        <v>10</v>
      </c>
    </row>
    <row r="1331">
      <c r="A1331" t="n">
        <v>121</v>
      </c>
      <c r="B1331" t="n">
        <v>135</v>
      </c>
      <c r="C1331" t="inlineStr">
        <is>
          <t xml:space="preserve">CONCLUIDO	</t>
        </is>
      </c>
      <c r="D1331" t="n">
        <v>9.117599999999999</v>
      </c>
      <c r="E1331" t="n">
        <v>10.97</v>
      </c>
      <c r="F1331" t="n">
        <v>7.91</v>
      </c>
      <c r="G1331" t="n">
        <v>118.69</v>
      </c>
      <c r="H1331" t="n">
        <v>1.71</v>
      </c>
      <c r="I1331" t="n">
        <v>4</v>
      </c>
      <c r="J1331" t="n">
        <v>325.78</v>
      </c>
      <c r="K1331" t="n">
        <v>59.89</v>
      </c>
      <c r="L1331" t="n">
        <v>31.25</v>
      </c>
      <c r="M1331" t="n">
        <v>2</v>
      </c>
      <c r="N1331" t="n">
        <v>99.65000000000001</v>
      </c>
      <c r="O1331" t="n">
        <v>40414.36</v>
      </c>
      <c r="P1331" t="n">
        <v>127.62</v>
      </c>
      <c r="Q1331" t="n">
        <v>198.05</v>
      </c>
      <c r="R1331" t="n">
        <v>29.14</v>
      </c>
      <c r="S1331" t="n">
        <v>21.27</v>
      </c>
      <c r="T1331" t="n">
        <v>1236.56</v>
      </c>
      <c r="U1331" t="n">
        <v>0.73</v>
      </c>
      <c r="V1331" t="n">
        <v>0.77</v>
      </c>
      <c r="W1331" t="n">
        <v>0.11</v>
      </c>
      <c r="X1331" t="n">
        <v>0.06</v>
      </c>
      <c r="Y1331" t="n">
        <v>1</v>
      </c>
      <c r="Z1331" t="n">
        <v>10</v>
      </c>
    </row>
    <row r="1332">
      <c r="A1332" t="n">
        <v>122</v>
      </c>
      <c r="B1332" t="n">
        <v>135</v>
      </c>
      <c r="C1332" t="inlineStr">
        <is>
          <t xml:space="preserve">CONCLUIDO	</t>
        </is>
      </c>
      <c r="D1332" t="n">
        <v>9.116199999999999</v>
      </c>
      <c r="E1332" t="n">
        <v>10.97</v>
      </c>
      <c r="F1332" t="n">
        <v>7.91</v>
      </c>
      <c r="G1332" t="n">
        <v>118.71</v>
      </c>
      <c r="H1332" t="n">
        <v>1.72</v>
      </c>
      <c r="I1332" t="n">
        <v>4</v>
      </c>
      <c r="J1332" t="n">
        <v>326.36</v>
      </c>
      <c r="K1332" t="n">
        <v>59.89</v>
      </c>
      <c r="L1332" t="n">
        <v>31.5</v>
      </c>
      <c r="M1332" t="n">
        <v>2</v>
      </c>
      <c r="N1332" t="n">
        <v>99.97</v>
      </c>
      <c r="O1332" t="n">
        <v>40485.58</v>
      </c>
      <c r="P1332" t="n">
        <v>127.83</v>
      </c>
      <c r="Q1332" t="n">
        <v>198.05</v>
      </c>
      <c r="R1332" t="n">
        <v>29.19</v>
      </c>
      <c r="S1332" t="n">
        <v>21.27</v>
      </c>
      <c r="T1332" t="n">
        <v>1260.6</v>
      </c>
      <c r="U1332" t="n">
        <v>0.73</v>
      </c>
      <c r="V1332" t="n">
        <v>0.77</v>
      </c>
      <c r="W1332" t="n">
        <v>0.11</v>
      </c>
      <c r="X1332" t="n">
        <v>0.06</v>
      </c>
      <c r="Y1332" t="n">
        <v>1</v>
      </c>
      <c r="Z1332" t="n">
        <v>10</v>
      </c>
    </row>
    <row r="1333">
      <c r="A1333" t="n">
        <v>123</v>
      </c>
      <c r="B1333" t="n">
        <v>135</v>
      </c>
      <c r="C1333" t="inlineStr">
        <is>
          <t xml:space="preserve">CONCLUIDO	</t>
        </is>
      </c>
      <c r="D1333" t="n">
        <v>9.119</v>
      </c>
      <c r="E1333" t="n">
        <v>10.97</v>
      </c>
      <c r="F1333" t="n">
        <v>7.91</v>
      </c>
      <c r="G1333" t="n">
        <v>118.66</v>
      </c>
      <c r="H1333" t="n">
        <v>1.73</v>
      </c>
      <c r="I1333" t="n">
        <v>4</v>
      </c>
      <c r="J1333" t="n">
        <v>326.94</v>
      </c>
      <c r="K1333" t="n">
        <v>59.89</v>
      </c>
      <c r="L1333" t="n">
        <v>31.75</v>
      </c>
      <c r="M1333" t="n">
        <v>2</v>
      </c>
      <c r="N1333" t="n">
        <v>100.3</v>
      </c>
      <c r="O1333" t="n">
        <v>40556.96</v>
      </c>
      <c r="P1333" t="n">
        <v>127.9</v>
      </c>
      <c r="Q1333" t="n">
        <v>198.05</v>
      </c>
      <c r="R1333" t="n">
        <v>29</v>
      </c>
      <c r="S1333" t="n">
        <v>21.27</v>
      </c>
      <c r="T1333" t="n">
        <v>1167.8</v>
      </c>
      <c r="U1333" t="n">
        <v>0.73</v>
      </c>
      <c r="V1333" t="n">
        <v>0.77</v>
      </c>
      <c r="W1333" t="n">
        <v>0.12</v>
      </c>
      <c r="X1333" t="n">
        <v>0.06</v>
      </c>
      <c r="Y1333" t="n">
        <v>1</v>
      </c>
      <c r="Z1333" t="n">
        <v>10</v>
      </c>
    </row>
    <row r="1334">
      <c r="A1334" t="n">
        <v>124</v>
      </c>
      <c r="B1334" t="n">
        <v>135</v>
      </c>
      <c r="C1334" t="inlineStr">
        <is>
          <t xml:space="preserve">CONCLUIDO	</t>
        </is>
      </c>
      <c r="D1334" t="n">
        <v>9.126200000000001</v>
      </c>
      <c r="E1334" t="n">
        <v>10.96</v>
      </c>
      <c r="F1334" t="n">
        <v>7.9</v>
      </c>
      <c r="G1334" t="n">
        <v>118.53</v>
      </c>
      <c r="H1334" t="n">
        <v>1.74</v>
      </c>
      <c r="I1334" t="n">
        <v>4</v>
      </c>
      <c r="J1334" t="n">
        <v>327.52</v>
      </c>
      <c r="K1334" t="n">
        <v>59.89</v>
      </c>
      <c r="L1334" t="n">
        <v>32</v>
      </c>
      <c r="M1334" t="n">
        <v>2</v>
      </c>
      <c r="N1334" t="n">
        <v>100.63</v>
      </c>
      <c r="O1334" t="n">
        <v>40628.49</v>
      </c>
      <c r="P1334" t="n">
        <v>127.8</v>
      </c>
      <c r="Q1334" t="n">
        <v>198.05</v>
      </c>
      <c r="R1334" t="n">
        <v>28.7</v>
      </c>
      <c r="S1334" t="n">
        <v>21.27</v>
      </c>
      <c r="T1334" t="n">
        <v>1017.84</v>
      </c>
      <c r="U1334" t="n">
        <v>0.74</v>
      </c>
      <c r="V1334" t="n">
        <v>0.77</v>
      </c>
      <c r="W1334" t="n">
        <v>0.12</v>
      </c>
      <c r="X1334" t="n">
        <v>0.05</v>
      </c>
      <c r="Y1334" t="n">
        <v>1</v>
      </c>
      <c r="Z1334" t="n">
        <v>10</v>
      </c>
    </row>
    <row r="1335">
      <c r="A1335" t="n">
        <v>125</v>
      </c>
      <c r="B1335" t="n">
        <v>135</v>
      </c>
      <c r="C1335" t="inlineStr">
        <is>
          <t xml:space="preserve">CONCLUIDO	</t>
        </is>
      </c>
      <c r="D1335" t="n">
        <v>9.1287</v>
      </c>
      <c r="E1335" t="n">
        <v>10.95</v>
      </c>
      <c r="F1335" t="n">
        <v>7.9</v>
      </c>
      <c r="G1335" t="n">
        <v>118.49</v>
      </c>
      <c r="H1335" t="n">
        <v>1.75</v>
      </c>
      <c r="I1335" t="n">
        <v>4</v>
      </c>
      <c r="J1335" t="n">
        <v>328.1</v>
      </c>
      <c r="K1335" t="n">
        <v>59.89</v>
      </c>
      <c r="L1335" t="n">
        <v>32.25</v>
      </c>
      <c r="M1335" t="n">
        <v>2</v>
      </c>
      <c r="N1335" t="n">
        <v>100.96</v>
      </c>
      <c r="O1335" t="n">
        <v>40700.18</v>
      </c>
      <c r="P1335" t="n">
        <v>127.77</v>
      </c>
      <c r="Q1335" t="n">
        <v>198.05</v>
      </c>
      <c r="R1335" t="n">
        <v>28.68</v>
      </c>
      <c r="S1335" t="n">
        <v>21.27</v>
      </c>
      <c r="T1335" t="n">
        <v>1009.42</v>
      </c>
      <c r="U1335" t="n">
        <v>0.74</v>
      </c>
      <c r="V1335" t="n">
        <v>0.77</v>
      </c>
      <c r="W1335" t="n">
        <v>0.11</v>
      </c>
      <c r="X1335" t="n">
        <v>0.05</v>
      </c>
      <c r="Y1335" t="n">
        <v>1</v>
      </c>
      <c r="Z1335" t="n">
        <v>10</v>
      </c>
    </row>
    <row r="1336">
      <c r="A1336" t="n">
        <v>126</v>
      </c>
      <c r="B1336" t="n">
        <v>135</v>
      </c>
      <c r="C1336" t="inlineStr">
        <is>
          <t xml:space="preserve">CONCLUIDO	</t>
        </is>
      </c>
      <c r="D1336" t="n">
        <v>9.124599999999999</v>
      </c>
      <c r="E1336" t="n">
        <v>10.96</v>
      </c>
      <c r="F1336" t="n">
        <v>7.9</v>
      </c>
      <c r="G1336" t="n">
        <v>118.56</v>
      </c>
      <c r="H1336" t="n">
        <v>1.76</v>
      </c>
      <c r="I1336" t="n">
        <v>4</v>
      </c>
      <c r="J1336" t="n">
        <v>328.68</v>
      </c>
      <c r="K1336" t="n">
        <v>59.89</v>
      </c>
      <c r="L1336" t="n">
        <v>32.5</v>
      </c>
      <c r="M1336" t="n">
        <v>2</v>
      </c>
      <c r="N1336" t="n">
        <v>101.3</v>
      </c>
      <c r="O1336" t="n">
        <v>40772.03</v>
      </c>
      <c r="P1336" t="n">
        <v>127.9</v>
      </c>
      <c r="Q1336" t="n">
        <v>198.05</v>
      </c>
      <c r="R1336" t="n">
        <v>28.86</v>
      </c>
      <c r="S1336" t="n">
        <v>21.27</v>
      </c>
      <c r="T1336" t="n">
        <v>1098.41</v>
      </c>
      <c r="U1336" t="n">
        <v>0.74</v>
      </c>
      <c r="V1336" t="n">
        <v>0.77</v>
      </c>
      <c r="W1336" t="n">
        <v>0.11</v>
      </c>
      <c r="X1336" t="n">
        <v>0.05</v>
      </c>
      <c r="Y1336" t="n">
        <v>1</v>
      </c>
      <c r="Z1336" t="n">
        <v>10</v>
      </c>
    </row>
    <row r="1337">
      <c r="A1337" t="n">
        <v>127</v>
      </c>
      <c r="B1337" t="n">
        <v>135</v>
      </c>
      <c r="C1337" t="inlineStr">
        <is>
          <t xml:space="preserve">CONCLUIDO	</t>
        </is>
      </c>
      <c r="D1337" t="n">
        <v>9.117599999999999</v>
      </c>
      <c r="E1337" t="n">
        <v>10.97</v>
      </c>
      <c r="F1337" t="n">
        <v>7.91</v>
      </c>
      <c r="G1337" t="n">
        <v>118.69</v>
      </c>
      <c r="H1337" t="n">
        <v>1.77</v>
      </c>
      <c r="I1337" t="n">
        <v>4</v>
      </c>
      <c r="J1337" t="n">
        <v>329.27</v>
      </c>
      <c r="K1337" t="n">
        <v>59.89</v>
      </c>
      <c r="L1337" t="n">
        <v>32.75</v>
      </c>
      <c r="M1337" t="n">
        <v>2</v>
      </c>
      <c r="N1337" t="n">
        <v>101.63</v>
      </c>
      <c r="O1337" t="n">
        <v>40844.03</v>
      </c>
      <c r="P1337" t="n">
        <v>128.06</v>
      </c>
      <c r="Q1337" t="n">
        <v>198.05</v>
      </c>
      <c r="R1337" t="n">
        <v>29.16</v>
      </c>
      <c r="S1337" t="n">
        <v>21.27</v>
      </c>
      <c r="T1337" t="n">
        <v>1247.99</v>
      </c>
      <c r="U1337" t="n">
        <v>0.73</v>
      </c>
      <c r="V1337" t="n">
        <v>0.77</v>
      </c>
      <c r="W1337" t="n">
        <v>0.11</v>
      </c>
      <c r="X1337" t="n">
        <v>0.06</v>
      </c>
      <c r="Y1337" t="n">
        <v>1</v>
      </c>
      <c r="Z1337" t="n">
        <v>10</v>
      </c>
    </row>
    <row r="1338">
      <c r="A1338" t="n">
        <v>128</v>
      </c>
      <c r="B1338" t="n">
        <v>135</v>
      </c>
      <c r="C1338" t="inlineStr">
        <is>
          <t xml:space="preserve">CONCLUIDO	</t>
        </is>
      </c>
      <c r="D1338" t="n">
        <v>9.114800000000001</v>
      </c>
      <c r="E1338" t="n">
        <v>10.97</v>
      </c>
      <c r="F1338" t="n">
        <v>7.92</v>
      </c>
      <c r="G1338" t="n">
        <v>118.74</v>
      </c>
      <c r="H1338" t="n">
        <v>1.78</v>
      </c>
      <c r="I1338" t="n">
        <v>4</v>
      </c>
      <c r="J1338" t="n">
        <v>329.85</v>
      </c>
      <c r="K1338" t="n">
        <v>59.89</v>
      </c>
      <c r="L1338" t="n">
        <v>33</v>
      </c>
      <c r="M1338" t="n">
        <v>2</v>
      </c>
      <c r="N1338" t="n">
        <v>101.97</v>
      </c>
      <c r="O1338" t="n">
        <v>40916.2</v>
      </c>
      <c r="P1338" t="n">
        <v>128.27</v>
      </c>
      <c r="Q1338" t="n">
        <v>198.07</v>
      </c>
      <c r="R1338" t="n">
        <v>29.23</v>
      </c>
      <c r="S1338" t="n">
        <v>21.27</v>
      </c>
      <c r="T1338" t="n">
        <v>1281.51</v>
      </c>
      <c r="U1338" t="n">
        <v>0.73</v>
      </c>
      <c r="V1338" t="n">
        <v>0.77</v>
      </c>
      <c r="W1338" t="n">
        <v>0.11</v>
      </c>
      <c r="X1338" t="n">
        <v>0.06</v>
      </c>
      <c r="Y1338" t="n">
        <v>1</v>
      </c>
      <c r="Z1338" t="n">
        <v>10</v>
      </c>
    </row>
    <row r="1339">
      <c r="A1339" t="n">
        <v>129</v>
      </c>
      <c r="B1339" t="n">
        <v>135</v>
      </c>
      <c r="C1339" t="inlineStr">
        <is>
          <t xml:space="preserve">CONCLUIDO	</t>
        </is>
      </c>
      <c r="D1339" t="n">
        <v>9.1172</v>
      </c>
      <c r="E1339" t="n">
        <v>10.97</v>
      </c>
      <c r="F1339" t="n">
        <v>7.91</v>
      </c>
      <c r="G1339" t="n">
        <v>118.7</v>
      </c>
      <c r="H1339" t="n">
        <v>1.79</v>
      </c>
      <c r="I1339" t="n">
        <v>4</v>
      </c>
      <c r="J1339" t="n">
        <v>330.44</v>
      </c>
      <c r="K1339" t="n">
        <v>59.89</v>
      </c>
      <c r="L1339" t="n">
        <v>33.25</v>
      </c>
      <c r="M1339" t="n">
        <v>2</v>
      </c>
      <c r="N1339" t="n">
        <v>102.3</v>
      </c>
      <c r="O1339" t="n">
        <v>40988.53</v>
      </c>
      <c r="P1339" t="n">
        <v>128.26</v>
      </c>
      <c r="Q1339" t="n">
        <v>198.05</v>
      </c>
      <c r="R1339" t="n">
        <v>29.15</v>
      </c>
      <c r="S1339" t="n">
        <v>21.27</v>
      </c>
      <c r="T1339" t="n">
        <v>1244.33</v>
      </c>
      <c r="U1339" t="n">
        <v>0.73</v>
      </c>
      <c r="V1339" t="n">
        <v>0.77</v>
      </c>
      <c r="W1339" t="n">
        <v>0.11</v>
      </c>
      <c r="X1339" t="n">
        <v>0.06</v>
      </c>
      <c r="Y1339" t="n">
        <v>1</v>
      </c>
      <c r="Z1339" t="n">
        <v>10</v>
      </c>
    </row>
    <row r="1340">
      <c r="A1340" t="n">
        <v>130</v>
      </c>
      <c r="B1340" t="n">
        <v>135</v>
      </c>
      <c r="C1340" t="inlineStr">
        <is>
          <t xml:space="preserve">CONCLUIDO	</t>
        </is>
      </c>
      <c r="D1340" t="n">
        <v>9.115500000000001</v>
      </c>
      <c r="E1340" t="n">
        <v>10.97</v>
      </c>
      <c r="F1340" t="n">
        <v>7.92</v>
      </c>
      <c r="G1340" t="n">
        <v>118.72</v>
      </c>
      <c r="H1340" t="n">
        <v>1.8</v>
      </c>
      <c r="I1340" t="n">
        <v>4</v>
      </c>
      <c r="J1340" t="n">
        <v>331.03</v>
      </c>
      <c r="K1340" t="n">
        <v>59.89</v>
      </c>
      <c r="L1340" t="n">
        <v>33.5</v>
      </c>
      <c r="M1340" t="n">
        <v>2</v>
      </c>
      <c r="N1340" t="n">
        <v>102.64</v>
      </c>
      <c r="O1340" t="n">
        <v>41061.02</v>
      </c>
      <c r="P1340" t="n">
        <v>128.34</v>
      </c>
      <c r="Q1340" t="n">
        <v>198.05</v>
      </c>
      <c r="R1340" t="n">
        <v>29.22</v>
      </c>
      <c r="S1340" t="n">
        <v>21.27</v>
      </c>
      <c r="T1340" t="n">
        <v>1276.44</v>
      </c>
      <c r="U1340" t="n">
        <v>0.73</v>
      </c>
      <c r="V1340" t="n">
        <v>0.77</v>
      </c>
      <c r="W1340" t="n">
        <v>0.11</v>
      </c>
      <c r="X1340" t="n">
        <v>0.06</v>
      </c>
      <c r="Y1340" t="n">
        <v>1</v>
      </c>
      <c r="Z1340" t="n">
        <v>10</v>
      </c>
    </row>
    <row r="1341">
      <c r="A1341" t="n">
        <v>131</v>
      </c>
      <c r="B1341" t="n">
        <v>135</v>
      </c>
      <c r="C1341" t="inlineStr">
        <is>
          <t xml:space="preserve">CONCLUIDO	</t>
        </is>
      </c>
      <c r="D1341" t="n">
        <v>9.1151</v>
      </c>
      <c r="E1341" t="n">
        <v>10.97</v>
      </c>
      <c r="F1341" t="n">
        <v>7.92</v>
      </c>
      <c r="G1341" t="n">
        <v>118.73</v>
      </c>
      <c r="H1341" t="n">
        <v>1.81</v>
      </c>
      <c r="I1341" t="n">
        <v>4</v>
      </c>
      <c r="J1341" t="n">
        <v>331.62</v>
      </c>
      <c r="K1341" t="n">
        <v>59.89</v>
      </c>
      <c r="L1341" t="n">
        <v>33.75</v>
      </c>
      <c r="M1341" t="n">
        <v>2</v>
      </c>
      <c r="N1341" t="n">
        <v>102.98</v>
      </c>
      <c r="O1341" t="n">
        <v>41133.67</v>
      </c>
      <c r="P1341" t="n">
        <v>128.28</v>
      </c>
      <c r="Q1341" t="n">
        <v>198.05</v>
      </c>
      <c r="R1341" t="n">
        <v>29.23</v>
      </c>
      <c r="S1341" t="n">
        <v>21.27</v>
      </c>
      <c r="T1341" t="n">
        <v>1280.92</v>
      </c>
      <c r="U1341" t="n">
        <v>0.73</v>
      </c>
      <c r="V1341" t="n">
        <v>0.77</v>
      </c>
      <c r="W1341" t="n">
        <v>0.11</v>
      </c>
      <c r="X1341" t="n">
        <v>0.06</v>
      </c>
      <c r="Y1341" t="n">
        <v>1</v>
      </c>
      <c r="Z1341" t="n">
        <v>10</v>
      </c>
    </row>
    <row r="1342">
      <c r="A1342" t="n">
        <v>132</v>
      </c>
      <c r="B1342" t="n">
        <v>135</v>
      </c>
      <c r="C1342" t="inlineStr">
        <is>
          <t xml:space="preserve">CONCLUIDO	</t>
        </is>
      </c>
      <c r="D1342" t="n">
        <v>9.1142</v>
      </c>
      <c r="E1342" t="n">
        <v>10.97</v>
      </c>
      <c r="F1342" t="n">
        <v>7.92</v>
      </c>
      <c r="G1342" t="n">
        <v>118.75</v>
      </c>
      <c r="H1342" t="n">
        <v>1.82</v>
      </c>
      <c r="I1342" t="n">
        <v>4</v>
      </c>
      <c r="J1342" t="n">
        <v>332.21</v>
      </c>
      <c r="K1342" t="n">
        <v>59.89</v>
      </c>
      <c r="L1342" t="n">
        <v>34</v>
      </c>
      <c r="M1342" t="n">
        <v>2</v>
      </c>
      <c r="N1342" t="n">
        <v>103.32</v>
      </c>
      <c r="O1342" t="n">
        <v>41206.49</v>
      </c>
      <c r="P1342" t="n">
        <v>128.35</v>
      </c>
      <c r="Q1342" t="n">
        <v>198.05</v>
      </c>
      <c r="R1342" t="n">
        <v>29.26</v>
      </c>
      <c r="S1342" t="n">
        <v>21.27</v>
      </c>
      <c r="T1342" t="n">
        <v>1299.74</v>
      </c>
      <c r="U1342" t="n">
        <v>0.73</v>
      </c>
      <c r="V1342" t="n">
        <v>0.77</v>
      </c>
      <c r="W1342" t="n">
        <v>0.12</v>
      </c>
      <c r="X1342" t="n">
        <v>0.06</v>
      </c>
      <c r="Y1342" t="n">
        <v>1</v>
      </c>
      <c r="Z1342" t="n">
        <v>10</v>
      </c>
    </row>
    <row r="1343">
      <c r="A1343" t="n">
        <v>133</v>
      </c>
      <c r="B1343" t="n">
        <v>135</v>
      </c>
      <c r="C1343" t="inlineStr">
        <is>
          <t xml:space="preserve">CONCLUIDO	</t>
        </is>
      </c>
      <c r="D1343" t="n">
        <v>9.116</v>
      </c>
      <c r="E1343" t="n">
        <v>10.97</v>
      </c>
      <c r="F1343" t="n">
        <v>7.91</v>
      </c>
      <c r="G1343" t="n">
        <v>118.72</v>
      </c>
      <c r="H1343" t="n">
        <v>1.83</v>
      </c>
      <c r="I1343" t="n">
        <v>4</v>
      </c>
      <c r="J1343" t="n">
        <v>332.8</v>
      </c>
      <c r="K1343" t="n">
        <v>59.89</v>
      </c>
      <c r="L1343" t="n">
        <v>34.25</v>
      </c>
      <c r="M1343" t="n">
        <v>2</v>
      </c>
      <c r="N1343" t="n">
        <v>103.66</v>
      </c>
      <c r="O1343" t="n">
        <v>41279.48</v>
      </c>
      <c r="P1343" t="n">
        <v>128.32</v>
      </c>
      <c r="Q1343" t="n">
        <v>198.05</v>
      </c>
      <c r="R1343" t="n">
        <v>29.11</v>
      </c>
      <c r="S1343" t="n">
        <v>21.27</v>
      </c>
      <c r="T1343" t="n">
        <v>1221.6</v>
      </c>
      <c r="U1343" t="n">
        <v>0.73</v>
      </c>
      <c r="V1343" t="n">
        <v>0.77</v>
      </c>
      <c r="W1343" t="n">
        <v>0.12</v>
      </c>
      <c r="X1343" t="n">
        <v>0.06</v>
      </c>
      <c r="Y1343" t="n">
        <v>1</v>
      </c>
      <c r="Z1343" t="n">
        <v>10</v>
      </c>
    </row>
    <row r="1344">
      <c r="A1344" t="n">
        <v>134</v>
      </c>
      <c r="B1344" t="n">
        <v>135</v>
      </c>
      <c r="C1344" t="inlineStr">
        <is>
          <t xml:space="preserve">CONCLUIDO	</t>
        </is>
      </c>
      <c r="D1344" t="n">
        <v>9.123900000000001</v>
      </c>
      <c r="E1344" t="n">
        <v>10.96</v>
      </c>
      <c r="F1344" t="n">
        <v>7.91</v>
      </c>
      <c r="G1344" t="n">
        <v>118.58</v>
      </c>
      <c r="H1344" t="n">
        <v>1.84</v>
      </c>
      <c r="I1344" t="n">
        <v>4</v>
      </c>
      <c r="J1344" t="n">
        <v>333.39</v>
      </c>
      <c r="K1344" t="n">
        <v>59.89</v>
      </c>
      <c r="L1344" t="n">
        <v>34.5</v>
      </c>
      <c r="M1344" t="n">
        <v>2</v>
      </c>
      <c r="N1344" t="n">
        <v>104.01</v>
      </c>
      <c r="O1344" t="n">
        <v>41352.63</v>
      </c>
      <c r="P1344" t="n">
        <v>128.21</v>
      </c>
      <c r="Q1344" t="n">
        <v>198.05</v>
      </c>
      <c r="R1344" t="n">
        <v>28.8</v>
      </c>
      <c r="S1344" t="n">
        <v>21.27</v>
      </c>
      <c r="T1344" t="n">
        <v>1066.7</v>
      </c>
      <c r="U1344" t="n">
        <v>0.74</v>
      </c>
      <c r="V1344" t="n">
        <v>0.77</v>
      </c>
      <c r="W1344" t="n">
        <v>0.12</v>
      </c>
      <c r="X1344" t="n">
        <v>0.05</v>
      </c>
      <c r="Y1344" t="n">
        <v>1</v>
      </c>
      <c r="Z1344" t="n">
        <v>10</v>
      </c>
    </row>
    <row r="1345">
      <c r="A1345" t="n">
        <v>135</v>
      </c>
      <c r="B1345" t="n">
        <v>135</v>
      </c>
      <c r="C1345" t="inlineStr">
        <is>
          <t xml:space="preserve">CONCLUIDO	</t>
        </is>
      </c>
      <c r="D1345" t="n">
        <v>9.126200000000001</v>
      </c>
      <c r="E1345" t="n">
        <v>10.96</v>
      </c>
      <c r="F1345" t="n">
        <v>7.9</v>
      </c>
      <c r="G1345" t="n">
        <v>118.53</v>
      </c>
      <c r="H1345" t="n">
        <v>1.85</v>
      </c>
      <c r="I1345" t="n">
        <v>4</v>
      </c>
      <c r="J1345" t="n">
        <v>333.99</v>
      </c>
      <c r="K1345" t="n">
        <v>59.89</v>
      </c>
      <c r="L1345" t="n">
        <v>34.75</v>
      </c>
      <c r="M1345" t="n">
        <v>2</v>
      </c>
      <c r="N1345" t="n">
        <v>104.35</v>
      </c>
      <c r="O1345" t="n">
        <v>41426.07</v>
      </c>
      <c r="P1345" t="n">
        <v>128.23</v>
      </c>
      <c r="Q1345" t="n">
        <v>198.06</v>
      </c>
      <c r="R1345" t="n">
        <v>28.73</v>
      </c>
      <c r="S1345" t="n">
        <v>21.27</v>
      </c>
      <c r="T1345" t="n">
        <v>1035.18</v>
      </c>
      <c r="U1345" t="n">
        <v>0.74</v>
      </c>
      <c r="V1345" t="n">
        <v>0.77</v>
      </c>
      <c r="W1345" t="n">
        <v>0.11</v>
      </c>
      <c r="X1345" t="n">
        <v>0.05</v>
      </c>
      <c r="Y1345" t="n">
        <v>1</v>
      </c>
      <c r="Z1345" t="n">
        <v>10</v>
      </c>
    </row>
    <row r="1346">
      <c r="A1346" t="n">
        <v>136</v>
      </c>
      <c r="B1346" t="n">
        <v>135</v>
      </c>
      <c r="C1346" t="inlineStr">
        <is>
          <t xml:space="preserve">CONCLUIDO	</t>
        </is>
      </c>
      <c r="D1346" t="n">
        <v>9.125</v>
      </c>
      <c r="E1346" t="n">
        <v>10.96</v>
      </c>
      <c r="F1346" t="n">
        <v>7.9</v>
      </c>
      <c r="G1346" t="n">
        <v>118.55</v>
      </c>
      <c r="H1346" t="n">
        <v>1.86</v>
      </c>
      <c r="I1346" t="n">
        <v>4</v>
      </c>
      <c r="J1346" t="n">
        <v>334.58</v>
      </c>
      <c r="K1346" t="n">
        <v>59.89</v>
      </c>
      <c r="L1346" t="n">
        <v>35</v>
      </c>
      <c r="M1346" t="n">
        <v>2</v>
      </c>
      <c r="N1346" t="n">
        <v>104.7</v>
      </c>
      <c r="O1346" t="n">
        <v>41499.57</v>
      </c>
      <c r="P1346" t="n">
        <v>128.37</v>
      </c>
      <c r="Q1346" t="n">
        <v>198.05</v>
      </c>
      <c r="R1346" t="n">
        <v>28.85</v>
      </c>
      <c r="S1346" t="n">
        <v>21.27</v>
      </c>
      <c r="T1346" t="n">
        <v>1094.93</v>
      </c>
      <c r="U1346" t="n">
        <v>0.74</v>
      </c>
      <c r="V1346" t="n">
        <v>0.77</v>
      </c>
      <c r="W1346" t="n">
        <v>0.11</v>
      </c>
      <c r="X1346" t="n">
        <v>0.05</v>
      </c>
      <c r="Y1346" t="n">
        <v>1</v>
      </c>
      <c r="Z1346" t="n">
        <v>10</v>
      </c>
    </row>
    <row r="1347">
      <c r="A1347" t="n">
        <v>137</v>
      </c>
      <c r="B1347" t="n">
        <v>135</v>
      </c>
      <c r="C1347" t="inlineStr">
        <is>
          <t xml:space="preserve">CONCLUIDO	</t>
        </is>
      </c>
      <c r="D1347" t="n">
        <v>9.118499999999999</v>
      </c>
      <c r="E1347" t="n">
        <v>10.97</v>
      </c>
      <c r="F1347" t="n">
        <v>7.91</v>
      </c>
      <c r="G1347" t="n">
        <v>118.67</v>
      </c>
      <c r="H1347" t="n">
        <v>1.87</v>
      </c>
      <c r="I1347" t="n">
        <v>4</v>
      </c>
      <c r="J1347" t="n">
        <v>335.18</v>
      </c>
      <c r="K1347" t="n">
        <v>59.89</v>
      </c>
      <c r="L1347" t="n">
        <v>35.25</v>
      </c>
      <c r="M1347" t="n">
        <v>2</v>
      </c>
      <c r="N1347" t="n">
        <v>105.04</v>
      </c>
      <c r="O1347" t="n">
        <v>41573.23</v>
      </c>
      <c r="P1347" t="n">
        <v>128.53</v>
      </c>
      <c r="Q1347" t="n">
        <v>198.05</v>
      </c>
      <c r="R1347" t="n">
        <v>29.11</v>
      </c>
      <c r="S1347" t="n">
        <v>21.27</v>
      </c>
      <c r="T1347" t="n">
        <v>1225.07</v>
      </c>
      <c r="U1347" t="n">
        <v>0.73</v>
      </c>
      <c r="V1347" t="n">
        <v>0.77</v>
      </c>
      <c r="W1347" t="n">
        <v>0.11</v>
      </c>
      <c r="X1347" t="n">
        <v>0.06</v>
      </c>
      <c r="Y1347" t="n">
        <v>1</v>
      </c>
      <c r="Z1347" t="n">
        <v>10</v>
      </c>
    </row>
    <row r="1348">
      <c r="A1348" t="n">
        <v>138</v>
      </c>
      <c r="B1348" t="n">
        <v>135</v>
      </c>
      <c r="C1348" t="inlineStr">
        <is>
          <t xml:space="preserve">CONCLUIDO	</t>
        </is>
      </c>
      <c r="D1348" t="n">
        <v>9.1135</v>
      </c>
      <c r="E1348" t="n">
        <v>10.97</v>
      </c>
      <c r="F1348" t="n">
        <v>7.92</v>
      </c>
      <c r="G1348" t="n">
        <v>118.76</v>
      </c>
      <c r="H1348" t="n">
        <v>1.88</v>
      </c>
      <c r="I1348" t="n">
        <v>4</v>
      </c>
      <c r="J1348" t="n">
        <v>335.78</v>
      </c>
      <c r="K1348" t="n">
        <v>59.89</v>
      </c>
      <c r="L1348" t="n">
        <v>35.5</v>
      </c>
      <c r="M1348" t="n">
        <v>2</v>
      </c>
      <c r="N1348" t="n">
        <v>105.39</v>
      </c>
      <c r="O1348" t="n">
        <v>41647.07</v>
      </c>
      <c r="P1348" t="n">
        <v>128.71</v>
      </c>
      <c r="Q1348" t="n">
        <v>198.05</v>
      </c>
      <c r="R1348" t="n">
        <v>29.28</v>
      </c>
      <c r="S1348" t="n">
        <v>21.27</v>
      </c>
      <c r="T1348" t="n">
        <v>1309.91</v>
      </c>
      <c r="U1348" t="n">
        <v>0.73</v>
      </c>
      <c r="V1348" t="n">
        <v>0.77</v>
      </c>
      <c r="W1348" t="n">
        <v>0.11</v>
      </c>
      <c r="X1348" t="n">
        <v>0.06</v>
      </c>
      <c r="Y1348" t="n">
        <v>1</v>
      </c>
      <c r="Z1348" t="n">
        <v>10</v>
      </c>
    </row>
    <row r="1349">
      <c r="A1349" t="n">
        <v>139</v>
      </c>
      <c r="B1349" t="n">
        <v>135</v>
      </c>
      <c r="C1349" t="inlineStr">
        <is>
          <t xml:space="preserve">CONCLUIDO	</t>
        </is>
      </c>
      <c r="D1349" t="n">
        <v>9.1158</v>
      </c>
      <c r="E1349" t="n">
        <v>10.97</v>
      </c>
      <c r="F1349" t="n">
        <v>7.91</v>
      </c>
      <c r="G1349" t="n">
        <v>118.72</v>
      </c>
      <c r="H1349" t="n">
        <v>1.89</v>
      </c>
      <c r="I1349" t="n">
        <v>4</v>
      </c>
      <c r="J1349" t="n">
        <v>336.38</v>
      </c>
      <c r="K1349" t="n">
        <v>59.89</v>
      </c>
      <c r="L1349" t="n">
        <v>35.75</v>
      </c>
      <c r="M1349" t="n">
        <v>2</v>
      </c>
      <c r="N1349" t="n">
        <v>105.74</v>
      </c>
      <c r="O1349" t="n">
        <v>41721.08</v>
      </c>
      <c r="P1349" t="n">
        <v>128.69</v>
      </c>
      <c r="Q1349" t="n">
        <v>198.05</v>
      </c>
      <c r="R1349" t="n">
        <v>29.2</v>
      </c>
      <c r="S1349" t="n">
        <v>21.27</v>
      </c>
      <c r="T1349" t="n">
        <v>1268.6</v>
      </c>
      <c r="U1349" t="n">
        <v>0.73</v>
      </c>
      <c r="V1349" t="n">
        <v>0.77</v>
      </c>
      <c r="W1349" t="n">
        <v>0.11</v>
      </c>
      <c r="X1349" t="n">
        <v>0.06</v>
      </c>
      <c r="Y1349" t="n">
        <v>1</v>
      </c>
      <c r="Z1349" t="n">
        <v>10</v>
      </c>
    </row>
    <row r="1350">
      <c r="A1350" t="n">
        <v>140</v>
      </c>
      <c r="B1350" t="n">
        <v>135</v>
      </c>
      <c r="C1350" t="inlineStr">
        <is>
          <t xml:space="preserve">CONCLUIDO	</t>
        </is>
      </c>
      <c r="D1350" t="n">
        <v>9.114800000000001</v>
      </c>
      <c r="E1350" t="n">
        <v>10.97</v>
      </c>
      <c r="F1350" t="n">
        <v>7.92</v>
      </c>
      <c r="G1350" t="n">
        <v>118.74</v>
      </c>
      <c r="H1350" t="n">
        <v>1.9</v>
      </c>
      <c r="I1350" t="n">
        <v>4</v>
      </c>
      <c r="J1350" t="n">
        <v>336.98</v>
      </c>
      <c r="K1350" t="n">
        <v>59.89</v>
      </c>
      <c r="L1350" t="n">
        <v>36</v>
      </c>
      <c r="M1350" t="n">
        <v>2</v>
      </c>
      <c r="N1350" t="n">
        <v>106.09</v>
      </c>
      <c r="O1350" t="n">
        <v>41795.26</v>
      </c>
      <c r="P1350" t="n">
        <v>128.8</v>
      </c>
      <c r="Q1350" t="n">
        <v>198.05</v>
      </c>
      <c r="R1350" t="n">
        <v>29.23</v>
      </c>
      <c r="S1350" t="n">
        <v>21.27</v>
      </c>
      <c r="T1350" t="n">
        <v>1283.6</v>
      </c>
      <c r="U1350" t="n">
        <v>0.73</v>
      </c>
      <c r="V1350" t="n">
        <v>0.77</v>
      </c>
      <c r="W1350" t="n">
        <v>0.11</v>
      </c>
      <c r="X1350" t="n">
        <v>0.06</v>
      </c>
      <c r="Y1350" t="n">
        <v>1</v>
      </c>
      <c r="Z1350" t="n">
        <v>10</v>
      </c>
    </row>
    <row r="1351">
      <c r="A1351" t="n">
        <v>141</v>
      </c>
      <c r="B1351" t="n">
        <v>135</v>
      </c>
      <c r="C1351" t="inlineStr">
        <is>
          <t xml:space="preserve">CONCLUIDO	</t>
        </is>
      </c>
      <c r="D1351" t="n">
        <v>9.1137</v>
      </c>
      <c r="E1351" t="n">
        <v>10.97</v>
      </c>
      <c r="F1351" t="n">
        <v>7.92</v>
      </c>
      <c r="G1351" t="n">
        <v>118.76</v>
      </c>
      <c r="H1351" t="n">
        <v>1.91</v>
      </c>
      <c r="I1351" t="n">
        <v>4</v>
      </c>
      <c r="J1351" t="n">
        <v>337.58</v>
      </c>
      <c r="K1351" t="n">
        <v>59.89</v>
      </c>
      <c r="L1351" t="n">
        <v>36.25</v>
      </c>
      <c r="M1351" t="n">
        <v>2</v>
      </c>
      <c r="N1351" t="n">
        <v>106.45</v>
      </c>
      <c r="O1351" t="n">
        <v>41869.62</v>
      </c>
      <c r="P1351" t="n">
        <v>128.79</v>
      </c>
      <c r="Q1351" t="n">
        <v>198.05</v>
      </c>
      <c r="R1351" t="n">
        <v>29.29</v>
      </c>
      <c r="S1351" t="n">
        <v>21.27</v>
      </c>
      <c r="T1351" t="n">
        <v>1314.12</v>
      </c>
      <c r="U1351" t="n">
        <v>0.73</v>
      </c>
      <c r="V1351" t="n">
        <v>0.77</v>
      </c>
      <c r="W1351" t="n">
        <v>0.11</v>
      </c>
      <c r="X1351" t="n">
        <v>0.06</v>
      </c>
      <c r="Y1351" t="n">
        <v>1</v>
      </c>
      <c r="Z1351" t="n">
        <v>10</v>
      </c>
    </row>
    <row r="1352">
      <c r="A1352" t="n">
        <v>142</v>
      </c>
      <c r="B1352" t="n">
        <v>135</v>
      </c>
      <c r="C1352" t="inlineStr">
        <is>
          <t xml:space="preserve">CONCLUIDO	</t>
        </is>
      </c>
      <c r="D1352" t="n">
        <v>9.1142</v>
      </c>
      <c r="E1352" t="n">
        <v>10.97</v>
      </c>
      <c r="F1352" t="n">
        <v>7.92</v>
      </c>
      <c r="G1352" t="n">
        <v>118.75</v>
      </c>
      <c r="H1352" t="n">
        <v>1.92</v>
      </c>
      <c r="I1352" t="n">
        <v>4</v>
      </c>
      <c r="J1352" t="n">
        <v>338.19</v>
      </c>
      <c r="K1352" t="n">
        <v>59.89</v>
      </c>
      <c r="L1352" t="n">
        <v>36.5</v>
      </c>
      <c r="M1352" t="n">
        <v>2</v>
      </c>
      <c r="N1352" t="n">
        <v>106.8</v>
      </c>
      <c r="O1352" t="n">
        <v>41944.15</v>
      </c>
      <c r="P1352" t="n">
        <v>128.73</v>
      </c>
      <c r="Q1352" t="n">
        <v>198.05</v>
      </c>
      <c r="R1352" t="n">
        <v>29.28</v>
      </c>
      <c r="S1352" t="n">
        <v>21.27</v>
      </c>
      <c r="T1352" t="n">
        <v>1309.67</v>
      </c>
      <c r="U1352" t="n">
        <v>0.73</v>
      </c>
      <c r="V1352" t="n">
        <v>0.77</v>
      </c>
      <c r="W1352" t="n">
        <v>0.11</v>
      </c>
      <c r="X1352" t="n">
        <v>0.06</v>
      </c>
      <c r="Y1352" t="n">
        <v>1</v>
      </c>
      <c r="Z1352" t="n">
        <v>10</v>
      </c>
    </row>
    <row r="1353">
      <c r="A1353" t="n">
        <v>143</v>
      </c>
      <c r="B1353" t="n">
        <v>135</v>
      </c>
      <c r="C1353" t="inlineStr">
        <is>
          <t xml:space="preserve">CONCLUIDO	</t>
        </is>
      </c>
      <c r="D1353" t="n">
        <v>9.112500000000001</v>
      </c>
      <c r="E1353" t="n">
        <v>10.97</v>
      </c>
      <c r="F1353" t="n">
        <v>7.92</v>
      </c>
      <c r="G1353" t="n">
        <v>118.78</v>
      </c>
      <c r="H1353" t="n">
        <v>1.93</v>
      </c>
      <c r="I1353" t="n">
        <v>4</v>
      </c>
      <c r="J1353" t="n">
        <v>338.79</v>
      </c>
      <c r="K1353" t="n">
        <v>59.89</v>
      </c>
      <c r="L1353" t="n">
        <v>36.75</v>
      </c>
      <c r="M1353" t="n">
        <v>2</v>
      </c>
      <c r="N1353" t="n">
        <v>107.16</v>
      </c>
      <c r="O1353" t="n">
        <v>42018.86</v>
      </c>
      <c r="P1353" t="n">
        <v>128.86</v>
      </c>
      <c r="Q1353" t="n">
        <v>198.05</v>
      </c>
      <c r="R1353" t="n">
        <v>29.32</v>
      </c>
      <c r="S1353" t="n">
        <v>21.27</v>
      </c>
      <c r="T1353" t="n">
        <v>1327.53</v>
      </c>
      <c r="U1353" t="n">
        <v>0.73</v>
      </c>
      <c r="V1353" t="n">
        <v>0.77</v>
      </c>
      <c r="W1353" t="n">
        <v>0.12</v>
      </c>
      <c r="X1353" t="n">
        <v>0.07000000000000001</v>
      </c>
      <c r="Y1353" t="n">
        <v>1</v>
      </c>
      <c r="Z1353" t="n">
        <v>10</v>
      </c>
    </row>
    <row r="1354">
      <c r="A1354" t="n">
        <v>144</v>
      </c>
      <c r="B1354" t="n">
        <v>135</v>
      </c>
      <c r="C1354" t="inlineStr">
        <is>
          <t xml:space="preserve">CONCLUIDO	</t>
        </is>
      </c>
      <c r="D1354" t="n">
        <v>9.1188</v>
      </c>
      <c r="E1354" t="n">
        <v>10.97</v>
      </c>
      <c r="F1354" t="n">
        <v>7.91</v>
      </c>
      <c r="G1354" t="n">
        <v>118.67</v>
      </c>
      <c r="H1354" t="n">
        <v>1.94</v>
      </c>
      <c r="I1354" t="n">
        <v>4</v>
      </c>
      <c r="J1354" t="n">
        <v>339.4</v>
      </c>
      <c r="K1354" t="n">
        <v>59.89</v>
      </c>
      <c r="L1354" t="n">
        <v>37</v>
      </c>
      <c r="M1354" t="n">
        <v>2</v>
      </c>
      <c r="N1354" t="n">
        <v>107.51</v>
      </c>
      <c r="O1354" t="n">
        <v>42093.75</v>
      </c>
      <c r="P1354" t="n">
        <v>128.62</v>
      </c>
      <c r="Q1354" t="n">
        <v>198.05</v>
      </c>
      <c r="R1354" t="n">
        <v>29.01</v>
      </c>
      <c r="S1354" t="n">
        <v>21.27</v>
      </c>
      <c r="T1354" t="n">
        <v>1175.45</v>
      </c>
      <c r="U1354" t="n">
        <v>0.73</v>
      </c>
      <c r="V1354" t="n">
        <v>0.77</v>
      </c>
      <c r="W1354" t="n">
        <v>0.12</v>
      </c>
      <c r="X1354" t="n">
        <v>0.06</v>
      </c>
      <c r="Y1354" t="n">
        <v>1</v>
      </c>
      <c r="Z1354" t="n">
        <v>10</v>
      </c>
    </row>
    <row r="1355">
      <c r="A1355" t="n">
        <v>145</v>
      </c>
      <c r="B1355" t="n">
        <v>135</v>
      </c>
      <c r="C1355" t="inlineStr">
        <is>
          <t xml:space="preserve">CONCLUIDO	</t>
        </is>
      </c>
      <c r="D1355" t="n">
        <v>9.1236</v>
      </c>
      <c r="E1355" t="n">
        <v>10.96</v>
      </c>
      <c r="F1355" t="n">
        <v>7.91</v>
      </c>
      <c r="G1355" t="n">
        <v>118.58</v>
      </c>
      <c r="H1355" t="n">
        <v>1.95</v>
      </c>
      <c r="I1355" t="n">
        <v>4</v>
      </c>
      <c r="J1355" t="n">
        <v>340.01</v>
      </c>
      <c r="K1355" t="n">
        <v>59.89</v>
      </c>
      <c r="L1355" t="n">
        <v>37.25</v>
      </c>
      <c r="M1355" t="n">
        <v>2</v>
      </c>
      <c r="N1355" t="n">
        <v>107.87</v>
      </c>
      <c r="O1355" t="n">
        <v>42168.82</v>
      </c>
      <c r="P1355" t="n">
        <v>128.44</v>
      </c>
      <c r="Q1355" t="n">
        <v>198.05</v>
      </c>
      <c r="R1355" t="n">
        <v>28.8</v>
      </c>
      <c r="S1355" t="n">
        <v>21.27</v>
      </c>
      <c r="T1355" t="n">
        <v>1069.9</v>
      </c>
      <c r="U1355" t="n">
        <v>0.74</v>
      </c>
      <c r="V1355" t="n">
        <v>0.77</v>
      </c>
      <c r="W1355" t="n">
        <v>0.12</v>
      </c>
      <c r="X1355" t="n">
        <v>0.05</v>
      </c>
      <c r="Y1355" t="n">
        <v>1</v>
      </c>
      <c r="Z1355" t="n">
        <v>10</v>
      </c>
    </row>
    <row r="1356">
      <c r="A1356" t="n">
        <v>146</v>
      </c>
      <c r="B1356" t="n">
        <v>135</v>
      </c>
      <c r="C1356" t="inlineStr">
        <is>
          <t xml:space="preserve">CONCLUIDO	</t>
        </is>
      </c>
      <c r="D1356" t="n">
        <v>9.1248</v>
      </c>
      <c r="E1356" t="n">
        <v>10.96</v>
      </c>
      <c r="F1356" t="n">
        <v>7.9</v>
      </c>
      <c r="G1356" t="n">
        <v>118.56</v>
      </c>
      <c r="H1356" t="n">
        <v>1.96</v>
      </c>
      <c r="I1356" t="n">
        <v>4</v>
      </c>
      <c r="J1356" t="n">
        <v>340.62</v>
      </c>
      <c r="K1356" t="n">
        <v>59.89</v>
      </c>
      <c r="L1356" t="n">
        <v>37.5</v>
      </c>
      <c r="M1356" t="n">
        <v>2</v>
      </c>
      <c r="N1356" t="n">
        <v>108.23</v>
      </c>
      <c r="O1356" t="n">
        <v>42244.08</v>
      </c>
      <c r="P1356" t="n">
        <v>128.45</v>
      </c>
      <c r="Q1356" t="n">
        <v>198.05</v>
      </c>
      <c r="R1356" t="n">
        <v>28.84</v>
      </c>
      <c r="S1356" t="n">
        <v>21.27</v>
      </c>
      <c r="T1356" t="n">
        <v>1088.46</v>
      </c>
      <c r="U1356" t="n">
        <v>0.74</v>
      </c>
      <c r="V1356" t="n">
        <v>0.77</v>
      </c>
      <c r="W1356" t="n">
        <v>0.11</v>
      </c>
      <c r="X1356" t="n">
        <v>0.05</v>
      </c>
      <c r="Y1356" t="n">
        <v>1</v>
      </c>
      <c r="Z1356" t="n">
        <v>10</v>
      </c>
    </row>
    <row r="1357">
      <c r="A1357" t="n">
        <v>147</v>
      </c>
      <c r="B1357" t="n">
        <v>135</v>
      </c>
      <c r="C1357" t="inlineStr">
        <is>
          <t xml:space="preserve">CONCLUIDO	</t>
        </is>
      </c>
      <c r="D1357" t="n">
        <v>9.1213</v>
      </c>
      <c r="E1357" t="n">
        <v>10.96</v>
      </c>
      <c r="F1357" t="n">
        <v>7.91</v>
      </c>
      <c r="G1357" t="n">
        <v>118.62</v>
      </c>
      <c r="H1357" t="n">
        <v>1.97</v>
      </c>
      <c r="I1357" t="n">
        <v>4</v>
      </c>
      <c r="J1357" t="n">
        <v>341.23</v>
      </c>
      <c r="K1357" t="n">
        <v>59.89</v>
      </c>
      <c r="L1357" t="n">
        <v>37.75</v>
      </c>
      <c r="M1357" t="n">
        <v>2</v>
      </c>
      <c r="N1357" t="n">
        <v>108.59</v>
      </c>
      <c r="O1357" t="n">
        <v>42319.51</v>
      </c>
      <c r="P1357" t="n">
        <v>128.47</v>
      </c>
      <c r="Q1357" t="n">
        <v>198.05</v>
      </c>
      <c r="R1357" t="n">
        <v>29.02</v>
      </c>
      <c r="S1357" t="n">
        <v>21.27</v>
      </c>
      <c r="T1357" t="n">
        <v>1179.31</v>
      </c>
      <c r="U1357" t="n">
        <v>0.73</v>
      </c>
      <c r="V1357" t="n">
        <v>0.77</v>
      </c>
      <c r="W1357" t="n">
        <v>0.11</v>
      </c>
      <c r="X1357" t="n">
        <v>0.06</v>
      </c>
      <c r="Y1357" t="n">
        <v>1</v>
      </c>
      <c r="Z1357" t="n">
        <v>10</v>
      </c>
    </row>
    <row r="1358">
      <c r="A1358" t="n">
        <v>148</v>
      </c>
      <c r="B1358" t="n">
        <v>135</v>
      </c>
      <c r="C1358" t="inlineStr">
        <is>
          <t xml:space="preserve">CONCLUIDO	</t>
        </is>
      </c>
      <c r="D1358" t="n">
        <v>9.114800000000001</v>
      </c>
      <c r="E1358" t="n">
        <v>10.97</v>
      </c>
      <c r="F1358" t="n">
        <v>7.92</v>
      </c>
      <c r="G1358" t="n">
        <v>118.74</v>
      </c>
      <c r="H1358" t="n">
        <v>1.98</v>
      </c>
      <c r="I1358" t="n">
        <v>4</v>
      </c>
      <c r="J1358" t="n">
        <v>341.84</v>
      </c>
      <c r="K1358" t="n">
        <v>59.89</v>
      </c>
      <c r="L1358" t="n">
        <v>38</v>
      </c>
      <c r="M1358" t="n">
        <v>2</v>
      </c>
      <c r="N1358" t="n">
        <v>108.96</v>
      </c>
      <c r="O1358" t="n">
        <v>42395.13</v>
      </c>
      <c r="P1358" t="n">
        <v>128.69</v>
      </c>
      <c r="Q1358" t="n">
        <v>198.05</v>
      </c>
      <c r="R1358" t="n">
        <v>29.26</v>
      </c>
      <c r="S1358" t="n">
        <v>21.27</v>
      </c>
      <c r="T1358" t="n">
        <v>1296.42</v>
      </c>
      <c r="U1358" t="n">
        <v>0.73</v>
      </c>
      <c r="V1358" t="n">
        <v>0.77</v>
      </c>
      <c r="W1358" t="n">
        <v>0.11</v>
      </c>
      <c r="X1358" t="n">
        <v>0.06</v>
      </c>
      <c r="Y1358" t="n">
        <v>1</v>
      </c>
      <c r="Z1358" t="n">
        <v>10</v>
      </c>
    </row>
    <row r="1359">
      <c r="A1359" t="n">
        <v>149</v>
      </c>
      <c r="B1359" t="n">
        <v>135</v>
      </c>
      <c r="C1359" t="inlineStr">
        <is>
          <t xml:space="preserve">CONCLUIDO	</t>
        </is>
      </c>
      <c r="D1359" t="n">
        <v>9.113</v>
      </c>
      <c r="E1359" t="n">
        <v>10.97</v>
      </c>
      <c r="F1359" t="n">
        <v>7.92</v>
      </c>
      <c r="G1359" t="n">
        <v>118.77</v>
      </c>
      <c r="H1359" t="n">
        <v>1.99</v>
      </c>
      <c r="I1359" t="n">
        <v>4</v>
      </c>
      <c r="J1359" t="n">
        <v>342.46</v>
      </c>
      <c r="K1359" t="n">
        <v>59.89</v>
      </c>
      <c r="L1359" t="n">
        <v>38.25</v>
      </c>
      <c r="M1359" t="n">
        <v>2</v>
      </c>
      <c r="N1359" t="n">
        <v>109.32</v>
      </c>
      <c r="O1359" t="n">
        <v>42470.94</v>
      </c>
      <c r="P1359" t="n">
        <v>128.63</v>
      </c>
      <c r="Q1359" t="n">
        <v>198.05</v>
      </c>
      <c r="R1359" t="n">
        <v>29.31</v>
      </c>
      <c r="S1359" t="n">
        <v>21.27</v>
      </c>
      <c r="T1359" t="n">
        <v>1322.79</v>
      </c>
      <c r="U1359" t="n">
        <v>0.73</v>
      </c>
      <c r="V1359" t="n">
        <v>0.77</v>
      </c>
      <c r="W1359" t="n">
        <v>0.11</v>
      </c>
      <c r="X1359" t="n">
        <v>0.07000000000000001</v>
      </c>
      <c r="Y1359" t="n">
        <v>1</v>
      </c>
      <c r="Z1359" t="n">
        <v>10</v>
      </c>
    </row>
    <row r="1360">
      <c r="A1360" t="n">
        <v>150</v>
      </c>
      <c r="B1360" t="n">
        <v>135</v>
      </c>
      <c r="C1360" t="inlineStr">
        <is>
          <t xml:space="preserve">CONCLUIDO	</t>
        </is>
      </c>
      <c r="D1360" t="n">
        <v>9.1142</v>
      </c>
      <c r="E1360" t="n">
        <v>10.97</v>
      </c>
      <c r="F1360" t="n">
        <v>7.92</v>
      </c>
      <c r="G1360" t="n">
        <v>118.75</v>
      </c>
      <c r="H1360" t="n">
        <v>2</v>
      </c>
      <c r="I1360" t="n">
        <v>4</v>
      </c>
      <c r="J1360" t="n">
        <v>343.08</v>
      </c>
      <c r="K1360" t="n">
        <v>59.89</v>
      </c>
      <c r="L1360" t="n">
        <v>38.5</v>
      </c>
      <c r="M1360" t="n">
        <v>2</v>
      </c>
      <c r="N1360" t="n">
        <v>109.69</v>
      </c>
      <c r="O1360" t="n">
        <v>42546.93</v>
      </c>
      <c r="P1360" t="n">
        <v>128.63</v>
      </c>
      <c r="Q1360" t="n">
        <v>198.07</v>
      </c>
      <c r="R1360" t="n">
        <v>29.27</v>
      </c>
      <c r="S1360" t="n">
        <v>21.27</v>
      </c>
      <c r="T1360" t="n">
        <v>1300.97</v>
      </c>
      <c r="U1360" t="n">
        <v>0.73</v>
      </c>
      <c r="V1360" t="n">
        <v>0.77</v>
      </c>
      <c r="W1360" t="n">
        <v>0.11</v>
      </c>
      <c r="X1360" t="n">
        <v>0.06</v>
      </c>
      <c r="Y1360" t="n">
        <v>1</v>
      </c>
      <c r="Z1360" t="n">
        <v>10</v>
      </c>
    </row>
    <row r="1361">
      <c r="A1361" t="n">
        <v>151</v>
      </c>
      <c r="B1361" t="n">
        <v>135</v>
      </c>
      <c r="C1361" t="inlineStr">
        <is>
          <t xml:space="preserve">CONCLUIDO	</t>
        </is>
      </c>
      <c r="D1361" t="n">
        <v>9.113200000000001</v>
      </c>
      <c r="E1361" t="n">
        <v>10.97</v>
      </c>
      <c r="F1361" t="n">
        <v>7.92</v>
      </c>
      <c r="G1361" t="n">
        <v>118.77</v>
      </c>
      <c r="H1361" t="n">
        <v>2.01</v>
      </c>
      <c r="I1361" t="n">
        <v>4</v>
      </c>
      <c r="J1361" t="n">
        <v>343.69</v>
      </c>
      <c r="K1361" t="n">
        <v>59.89</v>
      </c>
      <c r="L1361" t="n">
        <v>38.75</v>
      </c>
      <c r="M1361" t="n">
        <v>2</v>
      </c>
      <c r="N1361" t="n">
        <v>110.06</v>
      </c>
      <c r="O1361" t="n">
        <v>42623.24</v>
      </c>
      <c r="P1361" t="n">
        <v>128.51</v>
      </c>
      <c r="Q1361" t="n">
        <v>198.05</v>
      </c>
      <c r="R1361" t="n">
        <v>29.35</v>
      </c>
      <c r="S1361" t="n">
        <v>21.27</v>
      </c>
      <c r="T1361" t="n">
        <v>1341.35</v>
      </c>
      <c r="U1361" t="n">
        <v>0.72</v>
      </c>
      <c r="V1361" t="n">
        <v>0.77</v>
      </c>
      <c r="W1361" t="n">
        <v>0.11</v>
      </c>
      <c r="X1361" t="n">
        <v>0.07000000000000001</v>
      </c>
      <c r="Y1361" t="n">
        <v>1</v>
      </c>
      <c r="Z1361" t="n">
        <v>10</v>
      </c>
    </row>
    <row r="1362">
      <c r="A1362" t="n">
        <v>152</v>
      </c>
      <c r="B1362" t="n">
        <v>135</v>
      </c>
      <c r="C1362" t="inlineStr">
        <is>
          <t xml:space="preserve">CONCLUIDO	</t>
        </is>
      </c>
      <c r="D1362" t="n">
        <v>9.113</v>
      </c>
      <c r="E1362" t="n">
        <v>10.97</v>
      </c>
      <c r="F1362" t="n">
        <v>7.92</v>
      </c>
      <c r="G1362" t="n">
        <v>118.77</v>
      </c>
      <c r="H1362" t="n">
        <v>2.02</v>
      </c>
      <c r="I1362" t="n">
        <v>4</v>
      </c>
      <c r="J1362" t="n">
        <v>344.31</v>
      </c>
      <c r="K1362" t="n">
        <v>59.89</v>
      </c>
      <c r="L1362" t="n">
        <v>39</v>
      </c>
      <c r="M1362" t="n">
        <v>2</v>
      </c>
      <c r="N1362" t="n">
        <v>110.43</v>
      </c>
      <c r="O1362" t="n">
        <v>42699.62</v>
      </c>
      <c r="P1362" t="n">
        <v>128.5</v>
      </c>
      <c r="Q1362" t="n">
        <v>198.05</v>
      </c>
      <c r="R1362" t="n">
        <v>29.33</v>
      </c>
      <c r="S1362" t="n">
        <v>21.27</v>
      </c>
      <c r="T1362" t="n">
        <v>1334.07</v>
      </c>
      <c r="U1362" t="n">
        <v>0.73</v>
      </c>
      <c r="V1362" t="n">
        <v>0.77</v>
      </c>
      <c r="W1362" t="n">
        <v>0.11</v>
      </c>
      <c r="X1362" t="n">
        <v>0.07000000000000001</v>
      </c>
      <c r="Y1362" t="n">
        <v>1</v>
      </c>
      <c r="Z1362" t="n">
        <v>10</v>
      </c>
    </row>
    <row r="1363">
      <c r="A1363" t="n">
        <v>153</v>
      </c>
      <c r="B1363" t="n">
        <v>135</v>
      </c>
      <c r="C1363" t="inlineStr">
        <is>
          <t xml:space="preserve">CONCLUIDO	</t>
        </is>
      </c>
      <c r="D1363" t="n">
        <v>9.110900000000001</v>
      </c>
      <c r="E1363" t="n">
        <v>10.98</v>
      </c>
      <c r="F1363" t="n">
        <v>7.92</v>
      </c>
      <c r="G1363" t="n">
        <v>118.81</v>
      </c>
      <c r="H1363" t="n">
        <v>2.03</v>
      </c>
      <c r="I1363" t="n">
        <v>4</v>
      </c>
      <c r="J1363" t="n">
        <v>344.93</v>
      </c>
      <c r="K1363" t="n">
        <v>59.89</v>
      </c>
      <c r="L1363" t="n">
        <v>39.25</v>
      </c>
      <c r="M1363" t="n">
        <v>2</v>
      </c>
      <c r="N1363" t="n">
        <v>110.8</v>
      </c>
      <c r="O1363" t="n">
        <v>42776.18</v>
      </c>
      <c r="P1363" t="n">
        <v>128.36</v>
      </c>
      <c r="Q1363" t="n">
        <v>198.06</v>
      </c>
      <c r="R1363" t="n">
        <v>29.39</v>
      </c>
      <c r="S1363" t="n">
        <v>21.27</v>
      </c>
      <c r="T1363" t="n">
        <v>1363.98</v>
      </c>
      <c r="U1363" t="n">
        <v>0.72</v>
      </c>
      <c r="V1363" t="n">
        <v>0.77</v>
      </c>
      <c r="W1363" t="n">
        <v>0.12</v>
      </c>
      <c r="X1363" t="n">
        <v>0.07000000000000001</v>
      </c>
      <c r="Y1363" t="n">
        <v>1</v>
      </c>
      <c r="Z1363" t="n">
        <v>10</v>
      </c>
    </row>
    <row r="1364">
      <c r="A1364" t="n">
        <v>154</v>
      </c>
      <c r="B1364" t="n">
        <v>135</v>
      </c>
      <c r="C1364" t="inlineStr">
        <is>
          <t xml:space="preserve">CONCLUIDO	</t>
        </is>
      </c>
      <c r="D1364" t="n">
        <v>9.1144</v>
      </c>
      <c r="E1364" t="n">
        <v>10.97</v>
      </c>
      <c r="F1364" t="n">
        <v>7.92</v>
      </c>
      <c r="G1364" t="n">
        <v>118.75</v>
      </c>
      <c r="H1364" t="n">
        <v>2.04</v>
      </c>
      <c r="I1364" t="n">
        <v>4</v>
      </c>
      <c r="J1364" t="n">
        <v>345.56</v>
      </c>
      <c r="K1364" t="n">
        <v>59.89</v>
      </c>
      <c r="L1364" t="n">
        <v>39.5</v>
      </c>
      <c r="M1364" t="n">
        <v>2</v>
      </c>
      <c r="N1364" t="n">
        <v>111.17</v>
      </c>
      <c r="O1364" t="n">
        <v>42852.94</v>
      </c>
      <c r="P1364" t="n">
        <v>128.2</v>
      </c>
      <c r="Q1364" t="n">
        <v>198.05</v>
      </c>
      <c r="R1364" t="n">
        <v>29.21</v>
      </c>
      <c r="S1364" t="n">
        <v>21.27</v>
      </c>
      <c r="T1364" t="n">
        <v>1274.7</v>
      </c>
      <c r="U1364" t="n">
        <v>0.73</v>
      </c>
      <c r="V1364" t="n">
        <v>0.77</v>
      </c>
      <c r="W1364" t="n">
        <v>0.12</v>
      </c>
      <c r="X1364" t="n">
        <v>0.06</v>
      </c>
      <c r="Y1364" t="n">
        <v>1</v>
      </c>
      <c r="Z1364" t="n">
        <v>10</v>
      </c>
    </row>
    <row r="1365">
      <c r="A1365" t="n">
        <v>155</v>
      </c>
      <c r="B1365" t="n">
        <v>135</v>
      </c>
      <c r="C1365" t="inlineStr">
        <is>
          <t xml:space="preserve">CONCLUIDO	</t>
        </is>
      </c>
      <c r="D1365" t="n">
        <v>9.119899999999999</v>
      </c>
      <c r="E1365" t="n">
        <v>10.96</v>
      </c>
      <c r="F1365" t="n">
        <v>7.91</v>
      </c>
      <c r="G1365" t="n">
        <v>118.65</v>
      </c>
      <c r="H1365" t="n">
        <v>2.05</v>
      </c>
      <c r="I1365" t="n">
        <v>4</v>
      </c>
      <c r="J1365" t="n">
        <v>346.18</v>
      </c>
      <c r="K1365" t="n">
        <v>59.89</v>
      </c>
      <c r="L1365" t="n">
        <v>39.75</v>
      </c>
      <c r="M1365" t="n">
        <v>2</v>
      </c>
      <c r="N1365" t="n">
        <v>111.54</v>
      </c>
      <c r="O1365" t="n">
        <v>42929.9</v>
      </c>
      <c r="P1365" t="n">
        <v>128.35</v>
      </c>
      <c r="Q1365" t="n">
        <v>198.05</v>
      </c>
      <c r="R1365" t="n">
        <v>29</v>
      </c>
      <c r="S1365" t="n">
        <v>21.27</v>
      </c>
      <c r="T1365" t="n">
        <v>1168.02</v>
      </c>
      <c r="U1365" t="n">
        <v>0.73</v>
      </c>
      <c r="V1365" t="n">
        <v>0.77</v>
      </c>
      <c r="W1365" t="n">
        <v>0.12</v>
      </c>
      <c r="X1365" t="n">
        <v>0.06</v>
      </c>
      <c r="Y1365" t="n">
        <v>1</v>
      </c>
      <c r="Z1365" t="n">
        <v>10</v>
      </c>
    </row>
    <row r="1366">
      <c r="A1366" t="n">
        <v>156</v>
      </c>
      <c r="B1366" t="n">
        <v>135</v>
      </c>
      <c r="C1366" t="inlineStr">
        <is>
          <t xml:space="preserve">CONCLUIDO	</t>
        </is>
      </c>
      <c r="D1366" t="n">
        <v>9.1225</v>
      </c>
      <c r="E1366" t="n">
        <v>10.96</v>
      </c>
      <c r="F1366" t="n">
        <v>7.91</v>
      </c>
      <c r="G1366" t="n">
        <v>118.6</v>
      </c>
      <c r="H1366" t="n">
        <v>2.06</v>
      </c>
      <c r="I1366" t="n">
        <v>4</v>
      </c>
      <c r="J1366" t="n">
        <v>346.81</v>
      </c>
      <c r="K1366" t="n">
        <v>59.89</v>
      </c>
      <c r="L1366" t="n">
        <v>40</v>
      </c>
      <c r="M1366" t="n">
        <v>2</v>
      </c>
      <c r="N1366" t="n">
        <v>111.92</v>
      </c>
      <c r="O1366" t="n">
        <v>43007.05</v>
      </c>
      <c r="P1366" t="n">
        <v>128.15</v>
      </c>
      <c r="Q1366" t="n">
        <v>198.05</v>
      </c>
      <c r="R1366" t="n">
        <v>28.86</v>
      </c>
      <c r="S1366" t="n">
        <v>21.27</v>
      </c>
      <c r="T1366" t="n">
        <v>1099.34</v>
      </c>
      <c r="U1366" t="n">
        <v>0.74</v>
      </c>
      <c r="V1366" t="n">
        <v>0.77</v>
      </c>
      <c r="W1366" t="n">
        <v>0.12</v>
      </c>
      <c r="X1366" t="n">
        <v>0.05</v>
      </c>
      <c r="Y1366" t="n">
        <v>1</v>
      </c>
      <c r="Z1366" t="n">
        <v>10</v>
      </c>
    </row>
    <row r="1367">
      <c r="A1367" t="n">
        <v>0</v>
      </c>
      <c r="B1367" t="n">
        <v>80</v>
      </c>
      <c r="C1367" t="inlineStr">
        <is>
          <t xml:space="preserve">CONCLUIDO	</t>
        </is>
      </c>
      <c r="D1367" t="n">
        <v>6.8331</v>
      </c>
      <c r="E1367" t="n">
        <v>14.63</v>
      </c>
      <c r="F1367" t="n">
        <v>9.57</v>
      </c>
      <c r="G1367" t="n">
        <v>6.76</v>
      </c>
      <c r="H1367" t="n">
        <v>0.11</v>
      </c>
      <c r="I1367" t="n">
        <v>85</v>
      </c>
      <c r="J1367" t="n">
        <v>159.12</v>
      </c>
      <c r="K1367" t="n">
        <v>50.28</v>
      </c>
      <c r="L1367" t="n">
        <v>1</v>
      </c>
      <c r="M1367" t="n">
        <v>83</v>
      </c>
      <c r="N1367" t="n">
        <v>27.84</v>
      </c>
      <c r="O1367" t="n">
        <v>19859.16</v>
      </c>
      <c r="P1367" t="n">
        <v>116.47</v>
      </c>
      <c r="Q1367" t="n">
        <v>198.17</v>
      </c>
      <c r="R1367" t="n">
        <v>80.92</v>
      </c>
      <c r="S1367" t="n">
        <v>21.27</v>
      </c>
      <c r="T1367" t="n">
        <v>26722.17</v>
      </c>
      <c r="U1367" t="n">
        <v>0.26</v>
      </c>
      <c r="V1367" t="n">
        <v>0.63</v>
      </c>
      <c r="W1367" t="n">
        <v>0.24</v>
      </c>
      <c r="X1367" t="n">
        <v>1.72</v>
      </c>
      <c r="Y1367" t="n">
        <v>1</v>
      </c>
      <c r="Z1367" t="n">
        <v>10</v>
      </c>
    </row>
    <row r="1368">
      <c r="A1368" t="n">
        <v>1</v>
      </c>
      <c r="B1368" t="n">
        <v>80</v>
      </c>
      <c r="C1368" t="inlineStr">
        <is>
          <t xml:space="preserve">CONCLUIDO	</t>
        </is>
      </c>
      <c r="D1368" t="n">
        <v>7.3757</v>
      </c>
      <c r="E1368" t="n">
        <v>13.56</v>
      </c>
      <c r="F1368" t="n">
        <v>9.140000000000001</v>
      </c>
      <c r="G1368" t="n">
        <v>8.44</v>
      </c>
      <c r="H1368" t="n">
        <v>0.14</v>
      </c>
      <c r="I1368" t="n">
        <v>65</v>
      </c>
      <c r="J1368" t="n">
        <v>159.48</v>
      </c>
      <c r="K1368" t="n">
        <v>50.28</v>
      </c>
      <c r="L1368" t="n">
        <v>1.25</v>
      </c>
      <c r="M1368" t="n">
        <v>63</v>
      </c>
      <c r="N1368" t="n">
        <v>27.95</v>
      </c>
      <c r="O1368" t="n">
        <v>19902.91</v>
      </c>
      <c r="P1368" t="n">
        <v>110.97</v>
      </c>
      <c r="Q1368" t="n">
        <v>198.17</v>
      </c>
      <c r="R1368" t="n">
        <v>67.29000000000001</v>
      </c>
      <c r="S1368" t="n">
        <v>21.27</v>
      </c>
      <c r="T1368" t="n">
        <v>20007.77</v>
      </c>
      <c r="U1368" t="n">
        <v>0.32</v>
      </c>
      <c r="V1368" t="n">
        <v>0.66</v>
      </c>
      <c r="W1368" t="n">
        <v>0.21</v>
      </c>
      <c r="X1368" t="n">
        <v>1.28</v>
      </c>
      <c r="Y1368" t="n">
        <v>1</v>
      </c>
      <c r="Z1368" t="n">
        <v>10</v>
      </c>
    </row>
    <row r="1369">
      <c r="A1369" t="n">
        <v>2</v>
      </c>
      <c r="B1369" t="n">
        <v>80</v>
      </c>
      <c r="C1369" t="inlineStr">
        <is>
          <t xml:space="preserve">CONCLUIDO	</t>
        </is>
      </c>
      <c r="D1369" t="n">
        <v>7.7306</v>
      </c>
      <c r="E1369" t="n">
        <v>12.94</v>
      </c>
      <c r="F1369" t="n">
        <v>8.9</v>
      </c>
      <c r="G1369" t="n">
        <v>10.08</v>
      </c>
      <c r="H1369" t="n">
        <v>0.17</v>
      </c>
      <c r="I1369" t="n">
        <v>53</v>
      </c>
      <c r="J1369" t="n">
        <v>159.83</v>
      </c>
      <c r="K1369" t="n">
        <v>50.28</v>
      </c>
      <c r="L1369" t="n">
        <v>1.5</v>
      </c>
      <c r="M1369" t="n">
        <v>51</v>
      </c>
      <c r="N1369" t="n">
        <v>28.05</v>
      </c>
      <c r="O1369" t="n">
        <v>19946.71</v>
      </c>
      <c r="P1369" t="n">
        <v>107.86</v>
      </c>
      <c r="Q1369" t="n">
        <v>198.11</v>
      </c>
      <c r="R1369" t="n">
        <v>60.09</v>
      </c>
      <c r="S1369" t="n">
        <v>21.27</v>
      </c>
      <c r="T1369" t="n">
        <v>16469.37</v>
      </c>
      <c r="U1369" t="n">
        <v>0.35</v>
      </c>
      <c r="V1369" t="n">
        <v>0.68</v>
      </c>
      <c r="W1369" t="n">
        <v>0.19</v>
      </c>
      <c r="X1369" t="n">
        <v>1.05</v>
      </c>
      <c r="Y1369" t="n">
        <v>1</v>
      </c>
      <c r="Z1369" t="n">
        <v>10</v>
      </c>
    </row>
    <row r="1370">
      <c r="A1370" t="n">
        <v>3</v>
      </c>
      <c r="B1370" t="n">
        <v>80</v>
      </c>
      <c r="C1370" t="inlineStr">
        <is>
          <t xml:space="preserve">CONCLUIDO	</t>
        </is>
      </c>
      <c r="D1370" t="n">
        <v>7.9931</v>
      </c>
      <c r="E1370" t="n">
        <v>12.51</v>
      </c>
      <c r="F1370" t="n">
        <v>8.74</v>
      </c>
      <c r="G1370" t="n">
        <v>11.65</v>
      </c>
      <c r="H1370" t="n">
        <v>0.19</v>
      </c>
      <c r="I1370" t="n">
        <v>45</v>
      </c>
      <c r="J1370" t="n">
        <v>160.19</v>
      </c>
      <c r="K1370" t="n">
        <v>50.28</v>
      </c>
      <c r="L1370" t="n">
        <v>1.75</v>
      </c>
      <c r="M1370" t="n">
        <v>43</v>
      </c>
      <c r="N1370" t="n">
        <v>28.16</v>
      </c>
      <c r="O1370" t="n">
        <v>19990.53</v>
      </c>
      <c r="P1370" t="n">
        <v>105.61</v>
      </c>
      <c r="Q1370" t="n">
        <v>198.06</v>
      </c>
      <c r="R1370" t="n">
        <v>54.84</v>
      </c>
      <c r="S1370" t="n">
        <v>21.27</v>
      </c>
      <c r="T1370" t="n">
        <v>13883.09</v>
      </c>
      <c r="U1370" t="n">
        <v>0.39</v>
      </c>
      <c r="V1370" t="n">
        <v>0.7</v>
      </c>
      <c r="W1370" t="n">
        <v>0.18</v>
      </c>
      <c r="X1370" t="n">
        <v>0.88</v>
      </c>
      <c r="Y1370" t="n">
        <v>1</v>
      </c>
      <c r="Z1370" t="n">
        <v>10</v>
      </c>
    </row>
    <row r="1371">
      <c r="A1371" t="n">
        <v>4</v>
      </c>
      <c r="B1371" t="n">
        <v>80</v>
      </c>
      <c r="C1371" t="inlineStr">
        <is>
          <t xml:space="preserve">CONCLUIDO	</t>
        </is>
      </c>
      <c r="D1371" t="n">
        <v>8.2658</v>
      </c>
      <c r="E1371" t="n">
        <v>12.1</v>
      </c>
      <c r="F1371" t="n">
        <v>8.550000000000001</v>
      </c>
      <c r="G1371" t="n">
        <v>13.5</v>
      </c>
      <c r="H1371" t="n">
        <v>0.22</v>
      </c>
      <c r="I1371" t="n">
        <v>38</v>
      </c>
      <c r="J1371" t="n">
        <v>160.54</v>
      </c>
      <c r="K1371" t="n">
        <v>50.28</v>
      </c>
      <c r="L1371" t="n">
        <v>2</v>
      </c>
      <c r="M1371" t="n">
        <v>36</v>
      </c>
      <c r="N1371" t="n">
        <v>28.26</v>
      </c>
      <c r="O1371" t="n">
        <v>20034.4</v>
      </c>
      <c r="P1371" t="n">
        <v>103.16</v>
      </c>
      <c r="Q1371" t="n">
        <v>198.07</v>
      </c>
      <c r="R1371" t="n">
        <v>48.52</v>
      </c>
      <c r="S1371" t="n">
        <v>21.27</v>
      </c>
      <c r="T1371" t="n">
        <v>10758.61</v>
      </c>
      <c r="U1371" t="n">
        <v>0.44</v>
      </c>
      <c r="V1371" t="n">
        <v>0.71</v>
      </c>
      <c r="W1371" t="n">
        <v>0.17</v>
      </c>
      <c r="X1371" t="n">
        <v>0.6899999999999999</v>
      </c>
      <c r="Y1371" t="n">
        <v>1</v>
      </c>
      <c r="Z1371" t="n">
        <v>10</v>
      </c>
    </row>
    <row r="1372">
      <c r="A1372" t="n">
        <v>5</v>
      </c>
      <c r="B1372" t="n">
        <v>80</v>
      </c>
      <c r="C1372" t="inlineStr">
        <is>
          <t xml:space="preserve">CONCLUIDO	</t>
        </is>
      </c>
      <c r="D1372" t="n">
        <v>8.249700000000001</v>
      </c>
      <c r="E1372" t="n">
        <v>12.12</v>
      </c>
      <c r="F1372" t="n">
        <v>8.67</v>
      </c>
      <c r="G1372" t="n">
        <v>14.86</v>
      </c>
      <c r="H1372" t="n">
        <v>0.25</v>
      </c>
      <c r="I1372" t="n">
        <v>35</v>
      </c>
      <c r="J1372" t="n">
        <v>160.9</v>
      </c>
      <c r="K1372" t="n">
        <v>50.28</v>
      </c>
      <c r="L1372" t="n">
        <v>2.25</v>
      </c>
      <c r="M1372" t="n">
        <v>33</v>
      </c>
      <c r="N1372" t="n">
        <v>28.37</v>
      </c>
      <c r="O1372" t="n">
        <v>20078.3</v>
      </c>
      <c r="P1372" t="n">
        <v>104.42</v>
      </c>
      <c r="Q1372" t="n">
        <v>198.05</v>
      </c>
      <c r="R1372" t="n">
        <v>54.1</v>
      </c>
      <c r="S1372" t="n">
        <v>21.27</v>
      </c>
      <c r="T1372" t="n">
        <v>13564.15</v>
      </c>
      <c r="U1372" t="n">
        <v>0.39</v>
      </c>
      <c r="V1372" t="n">
        <v>0.7</v>
      </c>
      <c r="W1372" t="n">
        <v>0.14</v>
      </c>
      <c r="X1372" t="n">
        <v>0.82</v>
      </c>
      <c r="Y1372" t="n">
        <v>1</v>
      </c>
      <c r="Z1372" t="n">
        <v>10</v>
      </c>
    </row>
    <row r="1373">
      <c r="A1373" t="n">
        <v>6</v>
      </c>
      <c r="B1373" t="n">
        <v>80</v>
      </c>
      <c r="C1373" t="inlineStr">
        <is>
          <t xml:space="preserve">CONCLUIDO	</t>
        </is>
      </c>
      <c r="D1373" t="n">
        <v>8.472799999999999</v>
      </c>
      <c r="E1373" t="n">
        <v>11.8</v>
      </c>
      <c r="F1373" t="n">
        <v>8.48</v>
      </c>
      <c r="G1373" t="n">
        <v>16.41</v>
      </c>
      <c r="H1373" t="n">
        <v>0.27</v>
      </c>
      <c r="I1373" t="n">
        <v>31</v>
      </c>
      <c r="J1373" t="n">
        <v>161.26</v>
      </c>
      <c r="K1373" t="n">
        <v>50.28</v>
      </c>
      <c r="L1373" t="n">
        <v>2.5</v>
      </c>
      <c r="M1373" t="n">
        <v>29</v>
      </c>
      <c r="N1373" t="n">
        <v>28.48</v>
      </c>
      <c r="O1373" t="n">
        <v>20122.23</v>
      </c>
      <c r="P1373" t="n">
        <v>101.85</v>
      </c>
      <c r="Q1373" t="n">
        <v>198.05</v>
      </c>
      <c r="R1373" t="n">
        <v>46.93</v>
      </c>
      <c r="S1373" t="n">
        <v>21.27</v>
      </c>
      <c r="T1373" t="n">
        <v>9996.309999999999</v>
      </c>
      <c r="U1373" t="n">
        <v>0.45</v>
      </c>
      <c r="V1373" t="n">
        <v>0.72</v>
      </c>
      <c r="W1373" t="n">
        <v>0.16</v>
      </c>
      <c r="X1373" t="n">
        <v>0.63</v>
      </c>
      <c r="Y1373" t="n">
        <v>1</v>
      </c>
      <c r="Z1373" t="n">
        <v>10</v>
      </c>
    </row>
    <row r="1374">
      <c r="A1374" t="n">
        <v>7</v>
      </c>
      <c r="B1374" t="n">
        <v>80</v>
      </c>
      <c r="C1374" t="inlineStr">
        <is>
          <t xml:space="preserve">CONCLUIDO	</t>
        </is>
      </c>
      <c r="D1374" t="n">
        <v>8.594799999999999</v>
      </c>
      <c r="E1374" t="n">
        <v>11.64</v>
      </c>
      <c r="F1374" t="n">
        <v>8.41</v>
      </c>
      <c r="G1374" t="n">
        <v>18.02</v>
      </c>
      <c r="H1374" t="n">
        <v>0.3</v>
      </c>
      <c r="I1374" t="n">
        <v>28</v>
      </c>
      <c r="J1374" t="n">
        <v>161.61</v>
      </c>
      <c r="K1374" t="n">
        <v>50.28</v>
      </c>
      <c r="L1374" t="n">
        <v>2.75</v>
      </c>
      <c r="M1374" t="n">
        <v>26</v>
      </c>
      <c r="N1374" t="n">
        <v>28.58</v>
      </c>
      <c r="O1374" t="n">
        <v>20166.2</v>
      </c>
      <c r="P1374" t="n">
        <v>100.83</v>
      </c>
      <c r="Q1374" t="n">
        <v>198.05</v>
      </c>
      <c r="R1374" t="n">
        <v>44.63</v>
      </c>
      <c r="S1374" t="n">
        <v>21.27</v>
      </c>
      <c r="T1374" t="n">
        <v>8864.969999999999</v>
      </c>
      <c r="U1374" t="n">
        <v>0.48</v>
      </c>
      <c r="V1374" t="n">
        <v>0.72</v>
      </c>
      <c r="W1374" t="n">
        <v>0.15</v>
      </c>
      <c r="X1374" t="n">
        <v>0.5600000000000001</v>
      </c>
      <c r="Y1374" t="n">
        <v>1</v>
      </c>
      <c r="Z1374" t="n">
        <v>10</v>
      </c>
    </row>
    <row r="1375">
      <c r="A1375" t="n">
        <v>8</v>
      </c>
      <c r="B1375" t="n">
        <v>80</v>
      </c>
      <c r="C1375" t="inlineStr">
        <is>
          <t xml:space="preserve">CONCLUIDO	</t>
        </is>
      </c>
      <c r="D1375" t="n">
        <v>8.718</v>
      </c>
      <c r="E1375" t="n">
        <v>11.47</v>
      </c>
      <c r="F1375" t="n">
        <v>8.34</v>
      </c>
      <c r="G1375" t="n">
        <v>20.02</v>
      </c>
      <c r="H1375" t="n">
        <v>0.33</v>
      </c>
      <c r="I1375" t="n">
        <v>25</v>
      </c>
      <c r="J1375" t="n">
        <v>161.97</v>
      </c>
      <c r="K1375" t="n">
        <v>50.28</v>
      </c>
      <c r="L1375" t="n">
        <v>3</v>
      </c>
      <c r="M1375" t="n">
        <v>23</v>
      </c>
      <c r="N1375" t="n">
        <v>28.69</v>
      </c>
      <c r="O1375" t="n">
        <v>20210.21</v>
      </c>
      <c r="P1375" t="n">
        <v>99.83</v>
      </c>
      <c r="Q1375" t="n">
        <v>198.07</v>
      </c>
      <c r="R1375" t="n">
        <v>42.48</v>
      </c>
      <c r="S1375" t="n">
        <v>21.27</v>
      </c>
      <c r="T1375" t="n">
        <v>7804.03</v>
      </c>
      <c r="U1375" t="n">
        <v>0.5</v>
      </c>
      <c r="V1375" t="n">
        <v>0.73</v>
      </c>
      <c r="W1375" t="n">
        <v>0.15</v>
      </c>
      <c r="X1375" t="n">
        <v>0.49</v>
      </c>
      <c r="Y1375" t="n">
        <v>1</v>
      </c>
      <c r="Z1375" t="n">
        <v>10</v>
      </c>
    </row>
    <row r="1376">
      <c r="A1376" t="n">
        <v>9</v>
      </c>
      <c r="B1376" t="n">
        <v>80</v>
      </c>
      <c r="C1376" t="inlineStr">
        <is>
          <t xml:space="preserve">CONCLUIDO	</t>
        </is>
      </c>
      <c r="D1376" t="n">
        <v>8.8028</v>
      </c>
      <c r="E1376" t="n">
        <v>11.36</v>
      </c>
      <c r="F1376" t="n">
        <v>8.289999999999999</v>
      </c>
      <c r="G1376" t="n">
        <v>21.64</v>
      </c>
      <c r="H1376" t="n">
        <v>0.35</v>
      </c>
      <c r="I1376" t="n">
        <v>23</v>
      </c>
      <c r="J1376" t="n">
        <v>162.33</v>
      </c>
      <c r="K1376" t="n">
        <v>50.28</v>
      </c>
      <c r="L1376" t="n">
        <v>3.25</v>
      </c>
      <c r="M1376" t="n">
        <v>21</v>
      </c>
      <c r="N1376" t="n">
        <v>28.8</v>
      </c>
      <c r="O1376" t="n">
        <v>20254.26</v>
      </c>
      <c r="P1376" t="n">
        <v>99.03</v>
      </c>
      <c r="Q1376" t="n">
        <v>198.07</v>
      </c>
      <c r="R1376" t="n">
        <v>41</v>
      </c>
      <c r="S1376" t="n">
        <v>21.27</v>
      </c>
      <c r="T1376" t="n">
        <v>7072.77</v>
      </c>
      <c r="U1376" t="n">
        <v>0.52</v>
      </c>
      <c r="V1376" t="n">
        <v>0.73</v>
      </c>
      <c r="W1376" t="n">
        <v>0.14</v>
      </c>
      <c r="X1376" t="n">
        <v>0.44</v>
      </c>
      <c r="Y1376" t="n">
        <v>1</v>
      </c>
      <c r="Z1376" t="n">
        <v>10</v>
      </c>
    </row>
    <row r="1377">
      <c r="A1377" t="n">
        <v>10</v>
      </c>
      <c r="B1377" t="n">
        <v>80</v>
      </c>
      <c r="C1377" t="inlineStr">
        <is>
          <t xml:space="preserve">CONCLUIDO	</t>
        </is>
      </c>
      <c r="D1377" t="n">
        <v>8.837</v>
      </c>
      <c r="E1377" t="n">
        <v>11.32</v>
      </c>
      <c r="F1377" t="n">
        <v>8.279999999999999</v>
      </c>
      <c r="G1377" t="n">
        <v>22.59</v>
      </c>
      <c r="H1377" t="n">
        <v>0.38</v>
      </c>
      <c r="I1377" t="n">
        <v>22</v>
      </c>
      <c r="J1377" t="n">
        <v>162.68</v>
      </c>
      <c r="K1377" t="n">
        <v>50.28</v>
      </c>
      <c r="L1377" t="n">
        <v>3.5</v>
      </c>
      <c r="M1377" t="n">
        <v>20</v>
      </c>
      <c r="N1377" t="n">
        <v>28.9</v>
      </c>
      <c r="O1377" t="n">
        <v>20298.34</v>
      </c>
      <c r="P1377" t="n">
        <v>98.77</v>
      </c>
      <c r="Q1377" t="n">
        <v>198.05</v>
      </c>
      <c r="R1377" t="n">
        <v>40.79</v>
      </c>
      <c r="S1377" t="n">
        <v>21.27</v>
      </c>
      <c r="T1377" t="n">
        <v>6973.32</v>
      </c>
      <c r="U1377" t="n">
        <v>0.52</v>
      </c>
      <c r="V1377" t="n">
        <v>0.73</v>
      </c>
      <c r="W1377" t="n">
        <v>0.14</v>
      </c>
      <c r="X1377" t="n">
        <v>0.43</v>
      </c>
      <c r="Y1377" t="n">
        <v>1</v>
      </c>
      <c r="Z1377" t="n">
        <v>10</v>
      </c>
    </row>
    <row r="1378">
      <c r="A1378" t="n">
        <v>11</v>
      </c>
      <c r="B1378" t="n">
        <v>80</v>
      </c>
      <c r="C1378" t="inlineStr">
        <is>
          <t xml:space="preserve">CONCLUIDO	</t>
        </is>
      </c>
      <c r="D1378" t="n">
        <v>8.9268</v>
      </c>
      <c r="E1378" t="n">
        <v>11.2</v>
      </c>
      <c r="F1378" t="n">
        <v>8.23</v>
      </c>
      <c r="G1378" t="n">
        <v>24.7</v>
      </c>
      <c r="H1378" t="n">
        <v>0.41</v>
      </c>
      <c r="I1378" t="n">
        <v>20</v>
      </c>
      <c r="J1378" t="n">
        <v>163.04</v>
      </c>
      <c r="K1378" t="n">
        <v>50.28</v>
      </c>
      <c r="L1378" t="n">
        <v>3.75</v>
      </c>
      <c r="M1378" t="n">
        <v>18</v>
      </c>
      <c r="N1378" t="n">
        <v>29.01</v>
      </c>
      <c r="O1378" t="n">
        <v>20342.46</v>
      </c>
      <c r="P1378" t="n">
        <v>97.97</v>
      </c>
      <c r="Q1378" t="n">
        <v>198.14</v>
      </c>
      <c r="R1378" t="n">
        <v>39</v>
      </c>
      <c r="S1378" t="n">
        <v>21.27</v>
      </c>
      <c r="T1378" t="n">
        <v>6089.55</v>
      </c>
      <c r="U1378" t="n">
        <v>0.55</v>
      </c>
      <c r="V1378" t="n">
        <v>0.74</v>
      </c>
      <c r="W1378" t="n">
        <v>0.14</v>
      </c>
      <c r="X1378" t="n">
        <v>0.38</v>
      </c>
      <c r="Y1378" t="n">
        <v>1</v>
      </c>
      <c r="Z1378" t="n">
        <v>10</v>
      </c>
    </row>
    <row r="1379">
      <c r="A1379" t="n">
        <v>12</v>
      </c>
      <c r="B1379" t="n">
        <v>80</v>
      </c>
      <c r="C1379" t="inlineStr">
        <is>
          <t xml:space="preserve">CONCLUIDO	</t>
        </is>
      </c>
      <c r="D1379" t="n">
        <v>9.009499999999999</v>
      </c>
      <c r="E1379" t="n">
        <v>11.1</v>
      </c>
      <c r="F1379" t="n">
        <v>8.16</v>
      </c>
      <c r="G1379" t="n">
        <v>25.78</v>
      </c>
      <c r="H1379" t="n">
        <v>0.43</v>
      </c>
      <c r="I1379" t="n">
        <v>19</v>
      </c>
      <c r="J1379" t="n">
        <v>163.4</v>
      </c>
      <c r="K1379" t="n">
        <v>50.28</v>
      </c>
      <c r="L1379" t="n">
        <v>4</v>
      </c>
      <c r="M1379" t="n">
        <v>17</v>
      </c>
      <c r="N1379" t="n">
        <v>29.12</v>
      </c>
      <c r="O1379" t="n">
        <v>20386.62</v>
      </c>
      <c r="P1379" t="n">
        <v>96.93000000000001</v>
      </c>
      <c r="Q1379" t="n">
        <v>198.05</v>
      </c>
      <c r="R1379" t="n">
        <v>36.65</v>
      </c>
      <c r="S1379" t="n">
        <v>21.27</v>
      </c>
      <c r="T1379" t="n">
        <v>4918.75</v>
      </c>
      <c r="U1379" t="n">
        <v>0.58</v>
      </c>
      <c r="V1379" t="n">
        <v>0.74</v>
      </c>
      <c r="W1379" t="n">
        <v>0.14</v>
      </c>
      <c r="X1379" t="n">
        <v>0.31</v>
      </c>
      <c r="Y1379" t="n">
        <v>1</v>
      </c>
      <c r="Z1379" t="n">
        <v>10</v>
      </c>
    </row>
    <row r="1380">
      <c r="A1380" t="n">
        <v>13</v>
      </c>
      <c r="B1380" t="n">
        <v>80</v>
      </c>
      <c r="C1380" t="inlineStr">
        <is>
          <t xml:space="preserve">CONCLUIDO	</t>
        </is>
      </c>
      <c r="D1380" t="n">
        <v>8.9559</v>
      </c>
      <c r="E1380" t="n">
        <v>11.17</v>
      </c>
      <c r="F1380" t="n">
        <v>8.26</v>
      </c>
      <c r="G1380" t="n">
        <v>27.54</v>
      </c>
      <c r="H1380" t="n">
        <v>0.46</v>
      </c>
      <c r="I1380" t="n">
        <v>18</v>
      </c>
      <c r="J1380" t="n">
        <v>163.76</v>
      </c>
      <c r="K1380" t="n">
        <v>50.28</v>
      </c>
      <c r="L1380" t="n">
        <v>4.25</v>
      </c>
      <c r="M1380" t="n">
        <v>16</v>
      </c>
      <c r="N1380" t="n">
        <v>29.23</v>
      </c>
      <c r="O1380" t="n">
        <v>20430.81</v>
      </c>
      <c r="P1380" t="n">
        <v>97.98999999999999</v>
      </c>
      <c r="Q1380" t="n">
        <v>198.06</v>
      </c>
      <c r="R1380" t="n">
        <v>40.24</v>
      </c>
      <c r="S1380" t="n">
        <v>21.27</v>
      </c>
      <c r="T1380" t="n">
        <v>6720.27</v>
      </c>
      <c r="U1380" t="n">
        <v>0.53</v>
      </c>
      <c r="V1380" t="n">
        <v>0.74</v>
      </c>
      <c r="W1380" t="n">
        <v>0.14</v>
      </c>
      <c r="X1380" t="n">
        <v>0.41</v>
      </c>
      <c r="Y1380" t="n">
        <v>1</v>
      </c>
      <c r="Z1380" t="n">
        <v>10</v>
      </c>
    </row>
    <row r="1381">
      <c r="A1381" t="n">
        <v>14</v>
      </c>
      <c r="B1381" t="n">
        <v>80</v>
      </c>
      <c r="C1381" t="inlineStr">
        <is>
          <t xml:space="preserve">CONCLUIDO	</t>
        </is>
      </c>
      <c r="D1381" t="n">
        <v>9.039099999999999</v>
      </c>
      <c r="E1381" t="n">
        <v>11.06</v>
      </c>
      <c r="F1381" t="n">
        <v>8.19</v>
      </c>
      <c r="G1381" t="n">
        <v>28.91</v>
      </c>
      <c r="H1381" t="n">
        <v>0.49</v>
      </c>
      <c r="I1381" t="n">
        <v>17</v>
      </c>
      <c r="J1381" t="n">
        <v>164.12</v>
      </c>
      <c r="K1381" t="n">
        <v>50.28</v>
      </c>
      <c r="L1381" t="n">
        <v>4.5</v>
      </c>
      <c r="M1381" t="n">
        <v>15</v>
      </c>
      <c r="N1381" t="n">
        <v>29.34</v>
      </c>
      <c r="O1381" t="n">
        <v>20475.04</v>
      </c>
      <c r="P1381" t="n">
        <v>96.88</v>
      </c>
      <c r="Q1381" t="n">
        <v>198.05</v>
      </c>
      <c r="R1381" t="n">
        <v>37.85</v>
      </c>
      <c r="S1381" t="n">
        <v>21.27</v>
      </c>
      <c r="T1381" t="n">
        <v>5528.24</v>
      </c>
      <c r="U1381" t="n">
        <v>0.5600000000000001</v>
      </c>
      <c r="V1381" t="n">
        <v>0.74</v>
      </c>
      <c r="W1381" t="n">
        <v>0.13</v>
      </c>
      <c r="X1381" t="n">
        <v>0.34</v>
      </c>
      <c r="Y1381" t="n">
        <v>1</v>
      </c>
      <c r="Z1381" t="n">
        <v>10</v>
      </c>
    </row>
    <row r="1382">
      <c r="A1382" t="n">
        <v>15</v>
      </c>
      <c r="B1382" t="n">
        <v>80</v>
      </c>
      <c r="C1382" t="inlineStr">
        <is>
          <t xml:space="preserve">CONCLUIDO	</t>
        </is>
      </c>
      <c r="D1382" t="n">
        <v>9.0909</v>
      </c>
      <c r="E1382" t="n">
        <v>11</v>
      </c>
      <c r="F1382" t="n">
        <v>8.16</v>
      </c>
      <c r="G1382" t="n">
        <v>30.6</v>
      </c>
      <c r="H1382" t="n">
        <v>0.51</v>
      </c>
      <c r="I1382" t="n">
        <v>16</v>
      </c>
      <c r="J1382" t="n">
        <v>164.48</v>
      </c>
      <c r="K1382" t="n">
        <v>50.28</v>
      </c>
      <c r="L1382" t="n">
        <v>4.75</v>
      </c>
      <c r="M1382" t="n">
        <v>14</v>
      </c>
      <c r="N1382" t="n">
        <v>29.45</v>
      </c>
      <c r="O1382" t="n">
        <v>20519.3</v>
      </c>
      <c r="P1382" t="n">
        <v>96.23</v>
      </c>
      <c r="Q1382" t="n">
        <v>198.05</v>
      </c>
      <c r="R1382" t="n">
        <v>36.92</v>
      </c>
      <c r="S1382" t="n">
        <v>21.27</v>
      </c>
      <c r="T1382" t="n">
        <v>5068.72</v>
      </c>
      <c r="U1382" t="n">
        <v>0.58</v>
      </c>
      <c r="V1382" t="n">
        <v>0.74</v>
      </c>
      <c r="W1382" t="n">
        <v>0.13</v>
      </c>
      <c r="X1382" t="n">
        <v>0.31</v>
      </c>
      <c r="Y1382" t="n">
        <v>1</v>
      </c>
      <c r="Z1382" t="n">
        <v>10</v>
      </c>
    </row>
    <row r="1383">
      <c r="A1383" t="n">
        <v>16</v>
      </c>
      <c r="B1383" t="n">
        <v>80</v>
      </c>
      <c r="C1383" t="inlineStr">
        <is>
          <t xml:space="preserve">CONCLUIDO	</t>
        </is>
      </c>
      <c r="D1383" t="n">
        <v>9.1371</v>
      </c>
      <c r="E1383" t="n">
        <v>10.94</v>
      </c>
      <c r="F1383" t="n">
        <v>8.140000000000001</v>
      </c>
      <c r="G1383" t="n">
        <v>32.55</v>
      </c>
      <c r="H1383" t="n">
        <v>0.54</v>
      </c>
      <c r="I1383" t="n">
        <v>15</v>
      </c>
      <c r="J1383" t="n">
        <v>164.83</v>
      </c>
      <c r="K1383" t="n">
        <v>50.28</v>
      </c>
      <c r="L1383" t="n">
        <v>5</v>
      </c>
      <c r="M1383" t="n">
        <v>13</v>
      </c>
      <c r="N1383" t="n">
        <v>29.55</v>
      </c>
      <c r="O1383" t="n">
        <v>20563.61</v>
      </c>
      <c r="P1383" t="n">
        <v>95.81999999999999</v>
      </c>
      <c r="Q1383" t="n">
        <v>198.07</v>
      </c>
      <c r="R1383" t="n">
        <v>36.07</v>
      </c>
      <c r="S1383" t="n">
        <v>21.27</v>
      </c>
      <c r="T1383" t="n">
        <v>4649.72</v>
      </c>
      <c r="U1383" t="n">
        <v>0.59</v>
      </c>
      <c r="V1383" t="n">
        <v>0.75</v>
      </c>
      <c r="W1383" t="n">
        <v>0.13</v>
      </c>
      <c r="X1383" t="n">
        <v>0.28</v>
      </c>
      <c r="Y1383" t="n">
        <v>1</v>
      </c>
      <c r="Z1383" t="n">
        <v>10</v>
      </c>
    </row>
    <row r="1384">
      <c r="A1384" t="n">
        <v>17</v>
      </c>
      <c r="B1384" t="n">
        <v>80</v>
      </c>
      <c r="C1384" t="inlineStr">
        <is>
          <t xml:space="preserve">CONCLUIDO	</t>
        </is>
      </c>
      <c r="D1384" t="n">
        <v>9.183199999999999</v>
      </c>
      <c r="E1384" t="n">
        <v>10.89</v>
      </c>
      <c r="F1384" t="n">
        <v>8.109999999999999</v>
      </c>
      <c r="G1384" t="n">
        <v>34.77</v>
      </c>
      <c r="H1384" t="n">
        <v>0.5600000000000001</v>
      </c>
      <c r="I1384" t="n">
        <v>14</v>
      </c>
      <c r="J1384" t="n">
        <v>165.19</v>
      </c>
      <c r="K1384" t="n">
        <v>50.28</v>
      </c>
      <c r="L1384" t="n">
        <v>5.25</v>
      </c>
      <c r="M1384" t="n">
        <v>12</v>
      </c>
      <c r="N1384" t="n">
        <v>29.66</v>
      </c>
      <c r="O1384" t="n">
        <v>20607.95</v>
      </c>
      <c r="P1384" t="n">
        <v>95.26000000000001</v>
      </c>
      <c r="Q1384" t="n">
        <v>198.05</v>
      </c>
      <c r="R1384" t="n">
        <v>35.4</v>
      </c>
      <c r="S1384" t="n">
        <v>21.27</v>
      </c>
      <c r="T1384" t="n">
        <v>4316.24</v>
      </c>
      <c r="U1384" t="n">
        <v>0.6</v>
      </c>
      <c r="V1384" t="n">
        <v>0.75</v>
      </c>
      <c r="W1384" t="n">
        <v>0.13</v>
      </c>
      <c r="X1384" t="n">
        <v>0.26</v>
      </c>
      <c r="Y1384" t="n">
        <v>1</v>
      </c>
      <c r="Z1384" t="n">
        <v>10</v>
      </c>
    </row>
    <row r="1385">
      <c r="A1385" t="n">
        <v>18</v>
      </c>
      <c r="B1385" t="n">
        <v>80</v>
      </c>
      <c r="C1385" t="inlineStr">
        <is>
          <t xml:space="preserve">CONCLUIDO	</t>
        </is>
      </c>
      <c r="D1385" t="n">
        <v>9.177099999999999</v>
      </c>
      <c r="E1385" t="n">
        <v>10.9</v>
      </c>
      <c r="F1385" t="n">
        <v>8.119999999999999</v>
      </c>
      <c r="G1385" t="n">
        <v>34.8</v>
      </c>
      <c r="H1385" t="n">
        <v>0.59</v>
      </c>
      <c r="I1385" t="n">
        <v>14</v>
      </c>
      <c r="J1385" t="n">
        <v>165.55</v>
      </c>
      <c r="K1385" t="n">
        <v>50.28</v>
      </c>
      <c r="L1385" t="n">
        <v>5.5</v>
      </c>
      <c r="M1385" t="n">
        <v>12</v>
      </c>
      <c r="N1385" t="n">
        <v>29.77</v>
      </c>
      <c r="O1385" t="n">
        <v>20652.33</v>
      </c>
      <c r="P1385" t="n">
        <v>95.31999999999999</v>
      </c>
      <c r="Q1385" t="n">
        <v>198.05</v>
      </c>
      <c r="R1385" t="n">
        <v>35.56</v>
      </c>
      <c r="S1385" t="n">
        <v>21.27</v>
      </c>
      <c r="T1385" t="n">
        <v>4399.43</v>
      </c>
      <c r="U1385" t="n">
        <v>0.6</v>
      </c>
      <c r="V1385" t="n">
        <v>0.75</v>
      </c>
      <c r="W1385" t="n">
        <v>0.13</v>
      </c>
      <c r="X1385" t="n">
        <v>0.27</v>
      </c>
      <c r="Y1385" t="n">
        <v>1</v>
      </c>
      <c r="Z1385" t="n">
        <v>10</v>
      </c>
    </row>
    <row r="1386">
      <c r="A1386" t="n">
        <v>19</v>
      </c>
      <c r="B1386" t="n">
        <v>80</v>
      </c>
      <c r="C1386" t="inlineStr">
        <is>
          <t xml:space="preserve">CONCLUIDO	</t>
        </is>
      </c>
      <c r="D1386" t="n">
        <v>9.233599999999999</v>
      </c>
      <c r="E1386" t="n">
        <v>10.83</v>
      </c>
      <c r="F1386" t="n">
        <v>8.09</v>
      </c>
      <c r="G1386" t="n">
        <v>37.32</v>
      </c>
      <c r="H1386" t="n">
        <v>0.61</v>
      </c>
      <c r="I1386" t="n">
        <v>13</v>
      </c>
      <c r="J1386" t="n">
        <v>165.91</v>
      </c>
      <c r="K1386" t="n">
        <v>50.28</v>
      </c>
      <c r="L1386" t="n">
        <v>5.75</v>
      </c>
      <c r="M1386" t="n">
        <v>11</v>
      </c>
      <c r="N1386" t="n">
        <v>29.88</v>
      </c>
      <c r="O1386" t="n">
        <v>20696.74</v>
      </c>
      <c r="P1386" t="n">
        <v>94.62</v>
      </c>
      <c r="Q1386" t="n">
        <v>198.05</v>
      </c>
      <c r="R1386" t="n">
        <v>34.51</v>
      </c>
      <c r="S1386" t="n">
        <v>21.27</v>
      </c>
      <c r="T1386" t="n">
        <v>3879.46</v>
      </c>
      <c r="U1386" t="n">
        <v>0.62</v>
      </c>
      <c r="V1386" t="n">
        <v>0.75</v>
      </c>
      <c r="W1386" t="n">
        <v>0.13</v>
      </c>
      <c r="X1386" t="n">
        <v>0.23</v>
      </c>
      <c r="Y1386" t="n">
        <v>1</v>
      </c>
      <c r="Z1386" t="n">
        <v>10</v>
      </c>
    </row>
    <row r="1387">
      <c r="A1387" t="n">
        <v>20</v>
      </c>
      <c r="B1387" t="n">
        <v>80</v>
      </c>
      <c r="C1387" t="inlineStr">
        <is>
          <t xml:space="preserve">CONCLUIDO	</t>
        </is>
      </c>
      <c r="D1387" t="n">
        <v>9.2614</v>
      </c>
      <c r="E1387" t="n">
        <v>10.8</v>
      </c>
      <c r="F1387" t="n">
        <v>8.050000000000001</v>
      </c>
      <c r="G1387" t="n">
        <v>37.17</v>
      </c>
      <c r="H1387" t="n">
        <v>0.64</v>
      </c>
      <c r="I1387" t="n">
        <v>13</v>
      </c>
      <c r="J1387" t="n">
        <v>166.27</v>
      </c>
      <c r="K1387" t="n">
        <v>50.28</v>
      </c>
      <c r="L1387" t="n">
        <v>6</v>
      </c>
      <c r="M1387" t="n">
        <v>11</v>
      </c>
      <c r="N1387" t="n">
        <v>29.99</v>
      </c>
      <c r="O1387" t="n">
        <v>20741.2</v>
      </c>
      <c r="P1387" t="n">
        <v>93.90000000000001</v>
      </c>
      <c r="Q1387" t="n">
        <v>198.05</v>
      </c>
      <c r="R1387" t="n">
        <v>33.6</v>
      </c>
      <c r="S1387" t="n">
        <v>21.27</v>
      </c>
      <c r="T1387" t="n">
        <v>3424.43</v>
      </c>
      <c r="U1387" t="n">
        <v>0.63</v>
      </c>
      <c r="V1387" t="n">
        <v>0.75</v>
      </c>
      <c r="W1387" t="n">
        <v>0.12</v>
      </c>
      <c r="X1387" t="n">
        <v>0.2</v>
      </c>
      <c r="Y1387" t="n">
        <v>1</v>
      </c>
      <c r="Z1387" t="n">
        <v>10</v>
      </c>
    </row>
    <row r="1388">
      <c r="A1388" t="n">
        <v>21</v>
      </c>
      <c r="B1388" t="n">
        <v>80</v>
      </c>
      <c r="C1388" t="inlineStr">
        <is>
          <t xml:space="preserve">CONCLUIDO	</t>
        </is>
      </c>
      <c r="D1388" t="n">
        <v>9.2729</v>
      </c>
      <c r="E1388" t="n">
        <v>10.78</v>
      </c>
      <c r="F1388" t="n">
        <v>8.07</v>
      </c>
      <c r="G1388" t="n">
        <v>40.37</v>
      </c>
      <c r="H1388" t="n">
        <v>0.66</v>
      </c>
      <c r="I1388" t="n">
        <v>12</v>
      </c>
      <c r="J1388" t="n">
        <v>166.64</v>
      </c>
      <c r="K1388" t="n">
        <v>50.28</v>
      </c>
      <c r="L1388" t="n">
        <v>6.25</v>
      </c>
      <c r="M1388" t="n">
        <v>10</v>
      </c>
      <c r="N1388" t="n">
        <v>30.11</v>
      </c>
      <c r="O1388" t="n">
        <v>20785.69</v>
      </c>
      <c r="P1388" t="n">
        <v>93.98999999999999</v>
      </c>
      <c r="Q1388" t="n">
        <v>198.05</v>
      </c>
      <c r="R1388" t="n">
        <v>34.18</v>
      </c>
      <c r="S1388" t="n">
        <v>21.27</v>
      </c>
      <c r="T1388" t="n">
        <v>3720.48</v>
      </c>
      <c r="U1388" t="n">
        <v>0.62</v>
      </c>
      <c r="V1388" t="n">
        <v>0.75</v>
      </c>
      <c r="W1388" t="n">
        <v>0.13</v>
      </c>
      <c r="X1388" t="n">
        <v>0.22</v>
      </c>
      <c r="Y1388" t="n">
        <v>1</v>
      </c>
      <c r="Z1388" t="n">
        <v>10</v>
      </c>
    </row>
    <row r="1389">
      <c r="A1389" t="n">
        <v>22</v>
      </c>
      <c r="B1389" t="n">
        <v>80</v>
      </c>
      <c r="C1389" t="inlineStr">
        <is>
          <t xml:space="preserve">CONCLUIDO	</t>
        </is>
      </c>
      <c r="D1389" t="n">
        <v>9.262600000000001</v>
      </c>
      <c r="E1389" t="n">
        <v>10.8</v>
      </c>
      <c r="F1389" t="n">
        <v>8.09</v>
      </c>
      <c r="G1389" t="n">
        <v>40.42</v>
      </c>
      <c r="H1389" t="n">
        <v>0.6899999999999999</v>
      </c>
      <c r="I1389" t="n">
        <v>12</v>
      </c>
      <c r="J1389" t="n">
        <v>167</v>
      </c>
      <c r="K1389" t="n">
        <v>50.28</v>
      </c>
      <c r="L1389" t="n">
        <v>6.5</v>
      </c>
      <c r="M1389" t="n">
        <v>10</v>
      </c>
      <c r="N1389" t="n">
        <v>30.22</v>
      </c>
      <c r="O1389" t="n">
        <v>20830.22</v>
      </c>
      <c r="P1389" t="n">
        <v>94.13</v>
      </c>
      <c r="Q1389" t="n">
        <v>198.06</v>
      </c>
      <c r="R1389" t="n">
        <v>34.53</v>
      </c>
      <c r="S1389" t="n">
        <v>21.27</v>
      </c>
      <c r="T1389" t="n">
        <v>3890.6</v>
      </c>
      <c r="U1389" t="n">
        <v>0.62</v>
      </c>
      <c r="V1389" t="n">
        <v>0.75</v>
      </c>
      <c r="W1389" t="n">
        <v>0.13</v>
      </c>
      <c r="X1389" t="n">
        <v>0.23</v>
      </c>
      <c r="Y1389" t="n">
        <v>1</v>
      </c>
      <c r="Z1389" t="n">
        <v>10</v>
      </c>
    </row>
    <row r="1390">
      <c r="A1390" t="n">
        <v>23</v>
      </c>
      <c r="B1390" t="n">
        <v>80</v>
      </c>
      <c r="C1390" t="inlineStr">
        <is>
          <t xml:space="preserve">CONCLUIDO	</t>
        </is>
      </c>
      <c r="D1390" t="n">
        <v>9.311500000000001</v>
      </c>
      <c r="E1390" t="n">
        <v>10.74</v>
      </c>
      <c r="F1390" t="n">
        <v>8.06</v>
      </c>
      <c r="G1390" t="n">
        <v>43.97</v>
      </c>
      <c r="H1390" t="n">
        <v>0.71</v>
      </c>
      <c r="I1390" t="n">
        <v>11</v>
      </c>
      <c r="J1390" t="n">
        <v>167.36</v>
      </c>
      <c r="K1390" t="n">
        <v>50.28</v>
      </c>
      <c r="L1390" t="n">
        <v>6.75</v>
      </c>
      <c r="M1390" t="n">
        <v>9</v>
      </c>
      <c r="N1390" t="n">
        <v>30.33</v>
      </c>
      <c r="O1390" t="n">
        <v>20874.78</v>
      </c>
      <c r="P1390" t="n">
        <v>93.44</v>
      </c>
      <c r="Q1390" t="n">
        <v>198.05</v>
      </c>
      <c r="R1390" t="n">
        <v>33.76</v>
      </c>
      <c r="S1390" t="n">
        <v>21.27</v>
      </c>
      <c r="T1390" t="n">
        <v>3512.84</v>
      </c>
      <c r="U1390" t="n">
        <v>0.63</v>
      </c>
      <c r="V1390" t="n">
        <v>0.75</v>
      </c>
      <c r="W1390" t="n">
        <v>0.13</v>
      </c>
      <c r="X1390" t="n">
        <v>0.21</v>
      </c>
      <c r="Y1390" t="n">
        <v>1</v>
      </c>
      <c r="Z1390" t="n">
        <v>10</v>
      </c>
    </row>
    <row r="1391">
      <c r="A1391" t="n">
        <v>24</v>
      </c>
      <c r="B1391" t="n">
        <v>80</v>
      </c>
      <c r="C1391" t="inlineStr">
        <is>
          <t xml:space="preserve">CONCLUIDO	</t>
        </is>
      </c>
      <c r="D1391" t="n">
        <v>9.318</v>
      </c>
      <c r="E1391" t="n">
        <v>10.73</v>
      </c>
      <c r="F1391" t="n">
        <v>8.050000000000001</v>
      </c>
      <c r="G1391" t="n">
        <v>43.93</v>
      </c>
      <c r="H1391" t="n">
        <v>0.74</v>
      </c>
      <c r="I1391" t="n">
        <v>11</v>
      </c>
      <c r="J1391" t="n">
        <v>167.72</v>
      </c>
      <c r="K1391" t="n">
        <v>50.28</v>
      </c>
      <c r="L1391" t="n">
        <v>7</v>
      </c>
      <c r="M1391" t="n">
        <v>9</v>
      </c>
      <c r="N1391" t="n">
        <v>30.44</v>
      </c>
      <c r="O1391" t="n">
        <v>20919.39</v>
      </c>
      <c r="P1391" t="n">
        <v>93.33</v>
      </c>
      <c r="Q1391" t="n">
        <v>198.07</v>
      </c>
      <c r="R1391" t="n">
        <v>33.45</v>
      </c>
      <c r="S1391" t="n">
        <v>21.27</v>
      </c>
      <c r="T1391" t="n">
        <v>3357.35</v>
      </c>
      <c r="U1391" t="n">
        <v>0.64</v>
      </c>
      <c r="V1391" t="n">
        <v>0.75</v>
      </c>
      <c r="W1391" t="n">
        <v>0.13</v>
      </c>
      <c r="X1391" t="n">
        <v>0.2</v>
      </c>
      <c r="Y1391" t="n">
        <v>1</v>
      </c>
      <c r="Z1391" t="n">
        <v>10</v>
      </c>
    </row>
    <row r="1392">
      <c r="A1392" t="n">
        <v>25</v>
      </c>
      <c r="B1392" t="n">
        <v>80</v>
      </c>
      <c r="C1392" t="inlineStr">
        <is>
          <t xml:space="preserve">CONCLUIDO	</t>
        </is>
      </c>
      <c r="D1392" t="n">
        <v>9.316800000000001</v>
      </c>
      <c r="E1392" t="n">
        <v>10.73</v>
      </c>
      <c r="F1392" t="n">
        <v>8.050000000000001</v>
      </c>
      <c r="G1392" t="n">
        <v>43.93</v>
      </c>
      <c r="H1392" t="n">
        <v>0.76</v>
      </c>
      <c r="I1392" t="n">
        <v>11</v>
      </c>
      <c r="J1392" t="n">
        <v>168.08</v>
      </c>
      <c r="K1392" t="n">
        <v>50.28</v>
      </c>
      <c r="L1392" t="n">
        <v>7.25</v>
      </c>
      <c r="M1392" t="n">
        <v>9</v>
      </c>
      <c r="N1392" t="n">
        <v>30.55</v>
      </c>
      <c r="O1392" t="n">
        <v>20964.03</v>
      </c>
      <c r="P1392" t="n">
        <v>93.13</v>
      </c>
      <c r="Q1392" t="n">
        <v>198.05</v>
      </c>
      <c r="R1392" t="n">
        <v>33.58</v>
      </c>
      <c r="S1392" t="n">
        <v>21.27</v>
      </c>
      <c r="T1392" t="n">
        <v>3423.15</v>
      </c>
      <c r="U1392" t="n">
        <v>0.63</v>
      </c>
      <c r="V1392" t="n">
        <v>0.75</v>
      </c>
      <c r="W1392" t="n">
        <v>0.12</v>
      </c>
      <c r="X1392" t="n">
        <v>0.2</v>
      </c>
      <c r="Y1392" t="n">
        <v>1</v>
      </c>
      <c r="Z1392" t="n">
        <v>10</v>
      </c>
    </row>
    <row r="1393">
      <c r="A1393" t="n">
        <v>26</v>
      </c>
      <c r="B1393" t="n">
        <v>80</v>
      </c>
      <c r="C1393" t="inlineStr">
        <is>
          <t xml:space="preserve">CONCLUIDO	</t>
        </is>
      </c>
      <c r="D1393" t="n">
        <v>9.363799999999999</v>
      </c>
      <c r="E1393" t="n">
        <v>10.68</v>
      </c>
      <c r="F1393" t="n">
        <v>8.029999999999999</v>
      </c>
      <c r="G1393" t="n">
        <v>48.2</v>
      </c>
      <c r="H1393" t="n">
        <v>0.79</v>
      </c>
      <c r="I1393" t="n">
        <v>10</v>
      </c>
      <c r="J1393" t="n">
        <v>168.44</v>
      </c>
      <c r="K1393" t="n">
        <v>50.28</v>
      </c>
      <c r="L1393" t="n">
        <v>7.5</v>
      </c>
      <c r="M1393" t="n">
        <v>8</v>
      </c>
      <c r="N1393" t="n">
        <v>30.66</v>
      </c>
      <c r="O1393" t="n">
        <v>21008.71</v>
      </c>
      <c r="P1393" t="n">
        <v>92.77</v>
      </c>
      <c r="Q1393" t="n">
        <v>198.05</v>
      </c>
      <c r="R1393" t="n">
        <v>32.86</v>
      </c>
      <c r="S1393" t="n">
        <v>21.27</v>
      </c>
      <c r="T1393" t="n">
        <v>3067.16</v>
      </c>
      <c r="U1393" t="n">
        <v>0.65</v>
      </c>
      <c r="V1393" t="n">
        <v>0.76</v>
      </c>
      <c r="W1393" t="n">
        <v>0.12</v>
      </c>
      <c r="X1393" t="n">
        <v>0.18</v>
      </c>
      <c r="Y1393" t="n">
        <v>1</v>
      </c>
      <c r="Z1393" t="n">
        <v>10</v>
      </c>
    </row>
    <row r="1394">
      <c r="A1394" t="n">
        <v>27</v>
      </c>
      <c r="B1394" t="n">
        <v>80</v>
      </c>
      <c r="C1394" t="inlineStr">
        <is>
          <t xml:space="preserve">CONCLUIDO	</t>
        </is>
      </c>
      <c r="D1394" t="n">
        <v>9.394299999999999</v>
      </c>
      <c r="E1394" t="n">
        <v>10.64</v>
      </c>
      <c r="F1394" t="n">
        <v>8</v>
      </c>
      <c r="G1394" t="n">
        <v>47.99</v>
      </c>
      <c r="H1394" t="n">
        <v>0.8100000000000001</v>
      </c>
      <c r="I1394" t="n">
        <v>10</v>
      </c>
      <c r="J1394" t="n">
        <v>168.81</v>
      </c>
      <c r="K1394" t="n">
        <v>50.28</v>
      </c>
      <c r="L1394" t="n">
        <v>7.75</v>
      </c>
      <c r="M1394" t="n">
        <v>8</v>
      </c>
      <c r="N1394" t="n">
        <v>30.78</v>
      </c>
      <c r="O1394" t="n">
        <v>21053.43</v>
      </c>
      <c r="P1394" t="n">
        <v>92.33</v>
      </c>
      <c r="Q1394" t="n">
        <v>198.05</v>
      </c>
      <c r="R1394" t="n">
        <v>31.57</v>
      </c>
      <c r="S1394" t="n">
        <v>21.27</v>
      </c>
      <c r="T1394" t="n">
        <v>2420.65</v>
      </c>
      <c r="U1394" t="n">
        <v>0.67</v>
      </c>
      <c r="V1394" t="n">
        <v>0.76</v>
      </c>
      <c r="W1394" t="n">
        <v>0.13</v>
      </c>
      <c r="X1394" t="n">
        <v>0.15</v>
      </c>
      <c r="Y1394" t="n">
        <v>1</v>
      </c>
      <c r="Z1394" t="n">
        <v>10</v>
      </c>
    </row>
    <row r="1395">
      <c r="A1395" t="n">
        <v>28</v>
      </c>
      <c r="B1395" t="n">
        <v>80</v>
      </c>
      <c r="C1395" t="inlineStr">
        <is>
          <t xml:space="preserve">CONCLUIDO	</t>
        </is>
      </c>
      <c r="D1395" t="n">
        <v>9.337999999999999</v>
      </c>
      <c r="E1395" t="n">
        <v>10.71</v>
      </c>
      <c r="F1395" t="n">
        <v>8.06</v>
      </c>
      <c r="G1395" t="n">
        <v>48.37</v>
      </c>
      <c r="H1395" t="n">
        <v>0.84</v>
      </c>
      <c r="I1395" t="n">
        <v>10</v>
      </c>
      <c r="J1395" t="n">
        <v>169.17</v>
      </c>
      <c r="K1395" t="n">
        <v>50.28</v>
      </c>
      <c r="L1395" t="n">
        <v>8</v>
      </c>
      <c r="M1395" t="n">
        <v>8</v>
      </c>
      <c r="N1395" t="n">
        <v>30.89</v>
      </c>
      <c r="O1395" t="n">
        <v>21098.19</v>
      </c>
      <c r="P1395" t="n">
        <v>92.70999999999999</v>
      </c>
      <c r="Q1395" t="n">
        <v>198.05</v>
      </c>
      <c r="R1395" t="n">
        <v>33.97</v>
      </c>
      <c r="S1395" t="n">
        <v>21.27</v>
      </c>
      <c r="T1395" t="n">
        <v>3623.72</v>
      </c>
      <c r="U1395" t="n">
        <v>0.63</v>
      </c>
      <c r="V1395" t="n">
        <v>0.75</v>
      </c>
      <c r="W1395" t="n">
        <v>0.12</v>
      </c>
      <c r="X1395" t="n">
        <v>0.21</v>
      </c>
      <c r="Y1395" t="n">
        <v>1</v>
      </c>
      <c r="Z1395" t="n">
        <v>10</v>
      </c>
    </row>
    <row r="1396">
      <c r="A1396" t="n">
        <v>29</v>
      </c>
      <c r="B1396" t="n">
        <v>80</v>
      </c>
      <c r="C1396" t="inlineStr">
        <is>
          <t xml:space="preserve">CONCLUIDO	</t>
        </is>
      </c>
      <c r="D1396" t="n">
        <v>9.3987</v>
      </c>
      <c r="E1396" t="n">
        <v>10.64</v>
      </c>
      <c r="F1396" t="n">
        <v>8.029999999999999</v>
      </c>
      <c r="G1396" t="n">
        <v>53.5</v>
      </c>
      <c r="H1396" t="n">
        <v>0.86</v>
      </c>
      <c r="I1396" t="n">
        <v>9</v>
      </c>
      <c r="J1396" t="n">
        <v>169.53</v>
      </c>
      <c r="K1396" t="n">
        <v>50.28</v>
      </c>
      <c r="L1396" t="n">
        <v>8.25</v>
      </c>
      <c r="M1396" t="n">
        <v>7</v>
      </c>
      <c r="N1396" t="n">
        <v>31</v>
      </c>
      <c r="O1396" t="n">
        <v>21142.98</v>
      </c>
      <c r="P1396" t="n">
        <v>91.78</v>
      </c>
      <c r="Q1396" t="n">
        <v>198.05</v>
      </c>
      <c r="R1396" t="n">
        <v>32.69</v>
      </c>
      <c r="S1396" t="n">
        <v>21.27</v>
      </c>
      <c r="T1396" t="n">
        <v>2988.76</v>
      </c>
      <c r="U1396" t="n">
        <v>0.65</v>
      </c>
      <c r="V1396" t="n">
        <v>0.76</v>
      </c>
      <c r="W1396" t="n">
        <v>0.12</v>
      </c>
      <c r="X1396" t="n">
        <v>0.17</v>
      </c>
      <c r="Y1396" t="n">
        <v>1</v>
      </c>
      <c r="Z1396" t="n">
        <v>10</v>
      </c>
    </row>
    <row r="1397">
      <c r="A1397" t="n">
        <v>30</v>
      </c>
      <c r="B1397" t="n">
        <v>80</v>
      </c>
      <c r="C1397" t="inlineStr">
        <is>
          <t xml:space="preserve">CONCLUIDO	</t>
        </is>
      </c>
      <c r="D1397" t="n">
        <v>9.402200000000001</v>
      </c>
      <c r="E1397" t="n">
        <v>10.64</v>
      </c>
      <c r="F1397" t="n">
        <v>8.02</v>
      </c>
      <c r="G1397" t="n">
        <v>53.48</v>
      </c>
      <c r="H1397" t="n">
        <v>0.89</v>
      </c>
      <c r="I1397" t="n">
        <v>9</v>
      </c>
      <c r="J1397" t="n">
        <v>169.9</v>
      </c>
      <c r="K1397" t="n">
        <v>50.28</v>
      </c>
      <c r="L1397" t="n">
        <v>8.5</v>
      </c>
      <c r="M1397" t="n">
        <v>7</v>
      </c>
      <c r="N1397" t="n">
        <v>31.12</v>
      </c>
      <c r="O1397" t="n">
        <v>21187.82</v>
      </c>
      <c r="P1397" t="n">
        <v>91.77</v>
      </c>
      <c r="Q1397" t="n">
        <v>198.05</v>
      </c>
      <c r="R1397" t="n">
        <v>32.53</v>
      </c>
      <c r="S1397" t="n">
        <v>21.27</v>
      </c>
      <c r="T1397" t="n">
        <v>2906.62</v>
      </c>
      <c r="U1397" t="n">
        <v>0.65</v>
      </c>
      <c r="V1397" t="n">
        <v>0.76</v>
      </c>
      <c r="W1397" t="n">
        <v>0.12</v>
      </c>
      <c r="X1397" t="n">
        <v>0.17</v>
      </c>
      <c r="Y1397" t="n">
        <v>1</v>
      </c>
      <c r="Z1397" t="n">
        <v>10</v>
      </c>
    </row>
    <row r="1398">
      <c r="A1398" t="n">
        <v>31</v>
      </c>
      <c r="B1398" t="n">
        <v>80</v>
      </c>
      <c r="C1398" t="inlineStr">
        <is>
          <t xml:space="preserve">CONCLUIDO	</t>
        </is>
      </c>
      <c r="D1398" t="n">
        <v>9.401199999999999</v>
      </c>
      <c r="E1398" t="n">
        <v>10.64</v>
      </c>
      <c r="F1398" t="n">
        <v>8.02</v>
      </c>
      <c r="G1398" t="n">
        <v>53.48</v>
      </c>
      <c r="H1398" t="n">
        <v>0.91</v>
      </c>
      <c r="I1398" t="n">
        <v>9</v>
      </c>
      <c r="J1398" t="n">
        <v>170.26</v>
      </c>
      <c r="K1398" t="n">
        <v>50.28</v>
      </c>
      <c r="L1398" t="n">
        <v>8.75</v>
      </c>
      <c r="M1398" t="n">
        <v>7</v>
      </c>
      <c r="N1398" t="n">
        <v>31.23</v>
      </c>
      <c r="O1398" t="n">
        <v>21232.69</v>
      </c>
      <c r="P1398" t="n">
        <v>91.81</v>
      </c>
      <c r="Q1398" t="n">
        <v>198.05</v>
      </c>
      <c r="R1398" t="n">
        <v>32.61</v>
      </c>
      <c r="S1398" t="n">
        <v>21.27</v>
      </c>
      <c r="T1398" t="n">
        <v>2946.97</v>
      </c>
      <c r="U1398" t="n">
        <v>0.65</v>
      </c>
      <c r="V1398" t="n">
        <v>0.76</v>
      </c>
      <c r="W1398" t="n">
        <v>0.12</v>
      </c>
      <c r="X1398" t="n">
        <v>0.17</v>
      </c>
      <c r="Y1398" t="n">
        <v>1</v>
      </c>
      <c r="Z1398" t="n">
        <v>10</v>
      </c>
    </row>
    <row r="1399">
      <c r="A1399" t="n">
        <v>32</v>
      </c>
      <c r="B1399" t="n">
        <v>80</v>
      </c>
      <c r="C1399" t="inlineStr">
        <is>
          <t xml:space="preserve">CONCLUIDO	</t>
        </is>
      </c>
      <c r="D1399" t="n">
        <v>9.402200000000001</v>
      </c>
      <c r="E1399" t="n">
        <v>10.64</v>
      </c>
      <c r="F1399" t="n">
        <v>8.02</v>
      </c>
      <c r="G1399" t="n">
        <v>53.48</v>
      </c>
      <c r="H1399" t="n">
        <v>0.9399999999999999</v>
      </c>
      <c r="I1399" t="n">
        <v>9</v>
      </c>
      <c r="J1399" t="n">
        <v>170.62</v>
      </c>
      <c r="K1399" t="n">
        <v>50.28</v>
      </c>
      <c r="L1399" t="n">
        <v>9</v>
      </c>
      <c r="M1399" t="n">
        <v>7</v>
      </c>
      <c r="N1399" t="n">
        <v>31.34</v>
      </c>
      <c r="O1399" t="n">
        <v>21277.6</v>
      </c>
      <c r="P1399" t="n">
        <v>91.37</v>
      </c>
      <c r="Q1399" t="n">
        <v>198.05</v>
      </c>
      <c r="R1399" t="n">
        <v>32.5</v>
      </c>
      <c r="S1399" t="n">
        <v>21.27</v>
      </c>
      <c r="T1399" t="n">
        <v>2891.53</v>
      </c>
      <c r="U1399" t="n">
        <v>0.65</v>
      </c>
      <c r="V1399" t="n">
        <v>0.76</v>
      </c>
      <c r="W1399" t="n">
        <v>0.12</v>
      </c>
      <c r="X1399" t="n">
        <v>0.17</v>
      </c>
      <c r="Y1399" t="n">
        <v>1</v>
      </c>
      <c r="Z1399" t="n">
        <v>10</v>
      </c>
    </row>
    <row r="1400">
      <c r="A1400" t="n">
        <v>33</v>
      </c>
      <c r="B1400" t="n">
        <v>80</v>
      </c>
      <c r="C1400" t="inlineStr">
        <is>
          <t xml:space="preserve">CONCLUIDO	</t>
        </is>
      </c>
      <c r="D1400" t="n">
        <v>9.4605</v>
      </c>
      <c r="E1400" t="n">
        <v>10.57</v>
      </c>
      <c r="F1400" t="n">
        <v>7.99</v>
      </c>
      <c r="G1400" t="n">
        <v>59.91</v>
      </c>
      <c r="H1400" t="n">
        <v>0.96</v>
      </c>
      <c r="I1400" t="n">
        <v>8</v>
      </c>
      <c r="J1400" t="n">
        <v>170.99</v>
      </c>
      <c r="K1400" t="n">
        <v>50.28</v>
      </c>
      <c r="L1400" t="n">
        <v>9.25</v>
      </c>
      <c r="M1400" t="n">
        <v>6</v>
      </c>
      <c r="N1400" t="n">
        <v>31.46</v>
      </c>
      <c r="O1400" t="n">
        <v>21322.55</v>
      </c>
      <c r="P1400" t="n">
        <v>90.51000000000001</v>
      </c>
      <c r="Q1400" t="n">
        <v>198.05</v>
      </c>
      <c r="R1400" t="n">
        <v>31.46</v>
      </c>
      <c r="S1400" t="n">
        <v>21.27</v>
      </c>
      <c r="T1400" t="n">
        <v>2377.51</v>
      </c>
      <c r="U1400" t="n">
        <v>0.68</v>
      </c>
      <c r="V1400" t="n">
        <v>0.76</v>
      </c>
      <c r="W1400" t="n">
        <v>0.12</v>
      </c>
      <c r="X1400" t="n">
        <v>0.14</v>
      </c>
      <c r="Y1400" t="n">
        <v>1</v>
      </c>
      <c r="Z1400" t="n">
        <v>10</v>
      </c>
    </row>
    <row r="1401">
      <c r="A1401" t="n">
        <v>34</v>
      </c>
      <c r="B1401" t="n">
        <v>80</v>
      </c>
      <c r="C1401" t="inlineStr">
        <is>
          <t xml:space="preserve">CONCLUIDO	</t>
        </is>
      </c>
      <c r="D1401" t="n">
        <v>9.4834</v>
      </c>
      <c r="E1401" t="n">
        <v>10.54</v>
      </c>
      <c r="F1401" t="n">
        <v>7.96</v>
      </c>
      <c r="G1401" t="n">
        <v>59.72</v>
      </c>
      <c r="H1401" t="n">
        <v>0.98</v>
      </c>
      <c r="I1401" t="n">
        <v>8</v>
      </c>
      <c r="J1401" t="n">
        <v>171.35</v>
      </c>
      <c r="K1401" t="n">
        <v>50.28</v>
      </c>
      <c r="L1401" t="n">
        <v>9.5</v>
      </c>
      <c r="M1401" t="n">
        <v>6</v>
      </c>
      <c r="N1401" t="n">
        <v>31.57</v>
      </c>
      <c r="O1401" t="n">
        <v>21367.54</v>
      </c>
      <c r="P1401" t="n">
        <v>90.38</v>
      </c>
      <c r="Q1401" t="n">
        <v>198.05</v>
      </c>
      <c r="R1401" t="n">
        <v>30.48</v>
      </c>
      <c r="S1401" t="n">
        <v>21.27</v>
      </c>
      <c r="T1401" t="n">
        <v>1890.18</v>
      </c>
      <c r="U1401" t="n">
        <v>0.7</v>
      </c>
      <c r="V1401" t="n">
        <v>0.76</v>
      </c>
      <c r="W1401" t="n">
        <v>0.12</v>
      </c>
      <c r="X1401" t="n">
        <v>0.11</v>
      </c>
      <c r="Y1401" t="n">
        <v>1</v>
      </c>
      <c r="Z1401" t="n">
        <v>10</v>
      </c>
    </row>
    <row r="1402">
      <c r="A1402" t="n">
        <v>35</v>
      </c>
      <c r="B1402" t="n">
        <v>80</v>
      </c>
      <c r="C1402" t="inlineStr">
        <is>
          <t xml:space="preserve">CONCLUIDO	</t>
        </is>
      </c>
      <c r="D1402" t="n">
        <v>9.4453</v>
      </c>
      <c r="E1402" t="n">
        <v>10.59</v>
      </c>
      <c r="F1402" t="n">
        <v>8.01</v>
      </c>
      <c r="G1402" t="n">
        <v>60.04</v>
      </c>
      <c r="H1402" t="n">
        <v>1.01</v>
      </c>
      <c r="I1402" t="n">
        <v>8</v>
      </c>
      <c r="J1402" t="n">
        <v>171.72</v>
      </c>
      <c r="K1402" t="n">
        <v>50.28</v>
      </c>
      <c r="L1402" t="n">
        <v>9.75</v>
      </c>
      <c r="M1402" t="n">
        <v>6</v>
      </c>
      <c r="N1402" t="n">
        <v>31.69</v>
      </c>
      <c r="O1402" t="n">
        <v>21412.57</v>
      </c>
      <c r="P1402" t="n">
        <v>90.66</v>
      </c>
      <c r="Q1402" t="n">
        <v>198.05</v>
      </c>
      <c r="R1402" t="n">
        <v>32.2</v>
      </c>
      <c r="S1402" t="n">
        <v>21.27</v>
      </c>
      <c r="T1402" t="n">
        <v>2748.47</v>
      </c>
      <c r="U1402" t="n">
        <v>0.66</v>
      </c>
      <c r="V1402" t="n">
        <v>0.76</v>
      </c>
      <c r="W1402" t="n">
        <v>0.12</v>
      </c>
      <c r="X1402" t="n">
        <v>0.15</v>
      </c>
      <c r="Y1402" t="n">
        <v>1</v>
      </c>
      <c r="Z1402" t="n">
        <v>10</v>
      </c>
    </row>
    <row r="1403">
      <c r="A1403" t="n">
        <v>36</v>
      </c>
      <c r="B1403" t="n">
        <v>80</v>
      </c>
      <c r="C1403" t="inlineStr">
        <is>
          <t xml:space="preserve">CONCLUIDO	</t>
        </is>
      </c>
      <c r="D1403" t="n">
        <v>9.4488</v>
      </c>
      <c r="E1403" t="n">
        <v>10.58</v>
      </c>
      <c r="F1403" t="n">
        <v>8</v>
      </c>
      <c r="G1403" t="n">
        <v>60.01</v>
      </c>
      <c r="H1403" t="n">
        <v>1.03</v>
      </c>
      <c r="I1403" t="n">
        <v>8</v>
      </c>
      <c r="J1403" t="n">
        <v>172.08</v>
      </c>
      <c r="K1403" t="n">
        <v>50.28</v>
      </c>
      <c r="L1403" t="n">
        <v>10</v>
      </c>
      <c r="M1403" t="n">
        <v>6</v>
      </c>
      <c r="N1403" t="n">
        <v>31.8</v>
      </c>
      <c r="O1403" t="n">
        <v>21457.64</v>
      </c>
      <c r="P1403" t="n">
        <v>90.45</v>
      </c>
      <c r="Q1403" t="n">
        <v>198.07</v>
      </c>
      <c r="R1403" t="n">
        <v>31.97</v>
      </c>
      <c r="S1403" t="n">
        <v>21.27</v>
      </c>
      <c r="T1403" t="n">
        <v>2631.51</v>
      </c>
      <c r="U1403" t="n">
        <v>0.67</v>
      </c>
      <c r="V1403" t="n">
        <v>0.76</v>
      </c>
      <c r="W1403" t="n">
        <v>0.12</v>
      </c>
      <c r="X1403" t="n">
        <v>0.15</v>
      </c>
      <c r="Y1403" t="n">
        <v>1</v>
      </c>
      <c r="Z1403" t="n">
        <v>10</v>
      </c>
    </row>
    <row r="1404">
      <c r="A1404" t="n">
        <v>37</v>
      </c>
      <c r="B1404" t="n">
        <v>80</v>
      </c>
      <c r="C1404" t="inlineStr">
        <is>
          <t xml:space="preserve">CONCLUIDO	</t>
        </is>
      </c>
      <c r="D1404" t="n">
        <v>9.452299999999999</v>
      </c>
      <c r="E1404" t="n">
        <v>10.58</v>
      </c>
      <c r="F1404" t="n">
        <v>8</v>
      </c>
      <c r="G1404" t="n">
        <v>59.98</v>
      </c>
      <c r="H1404" t="n">
        <v>1.05</v>
      </c>
      <c r="I1404" t="n">
        <v>8</v>
      </c>
      <c r="J1404" t="n">
        <v>172.45</v>
      </c>
      <c r="K1404" t="n">
        <v>50.28</v>
      </c>
      <c r="L1404" t="n">
        <v>10.25</v>
      </c>
      <c r="M1404" t="n">
        <v>6</v>
      </c>
      <c r="N1404" t="n">
        <v>31.92</v>
      </c>
      <c r="O1404" t="n">
        <v>21502.75</v>
      </c>
      <c r="P1404" t="n">
        <v>90.18000000000001</v>
      </c>
      <c r="Q1404" t="n">
        <v>198.06</v>
      </c>
      <c r="R1404" t="n">
        <v>31.74</v>
      </c>
      <c r="S1404" t="n">
        <v>21.27</v>
      </c>
      <c r="T1404" t="n">
        <v>2520.28</v>
      </c>
      <c r="U1404" t="n">
        <v>0.67</v>
      </c>
      <c r="V1404" t="n">
        <v>0.76</v>
      </c>
      <c r="W1404" t="n">
        <v>0.12</v>
      </c>
      <c r="X1404" t="n">
        <v>0.14</v>
      </c>
      <c r="Y1404" t="n">
        <v>1</v>
      </c>
      <c r="Z1404" t="n">
        <v>10</v>
      </c>
    </row>
    <row r="1405">
      <c r="A1405" t="n">
        <v>38</v>
      </c>
      <c r="B1405" t="n">
        <v>80</v>
      </c>
      <c r="C1405" t="inlineStr">
        <is>
          <t xml:space="preserve">CONCLUIDO	</t>
        </is>
      </c>
      <c r="D1405" t="n">
        <v>9.447800000000001</v>
      </c>
      <c r="E1405" t="n">
        <v>10.58</v>
      </c>
      <c r="F1405" t="n">
        <v>8</v>
      </c>
      <c r="G1405" t="n">
        <v>60.02</v>
      </c>
      <c r="H1405" t="n">
        <v>1.08</v>
      </c>
      <c r="I1405" t="n">
        <v>8</v>
      </c>
      <c r="J1405" t="n">
        <v>172.82</v>
      </c>
      <c r="K1405" t="n">
        <v>50.28</v>
      </c>
      <c r="L1405" t="n">
        <v>10.5</v>
      </c>
      <c r="M1405" t="n">
        <v>6</v>
      </c>
      <c r="N1405" t="n">
        <v>32.04</v>
      </c>
      <c r="O1405" t="n">
        <v>21547.89</v>
      </c>
      <c r="P1405" t="n">
        <v>89.79000000000001</v>
      </c>
      <c r="Q1405" t="n">
        <v>198.05</v>
      </c>
      <c r="R1405" t="n">
        <v>31.94</v>
      </c>
      <c r="S1405" t="n">
        <v>21.27</v>
      </c>
      <c r="T1405" t="n">
        <v>2616.92</v>
      </c>
      <c r="U1405" t="n">
        <v>0.67</v>
      </c>
      <c r="V1405" t="n">
        <v>0.76</v>
      </c>
      <c r="W1405" t="n">
        <v>0.12</v>
      </c>
      <c r="X1405" t="n">
        <v>0.15</v>
      </c>
      <c r="Y1405" t="n">
        <v>1</v>
      </c>
      <c r="Z1405" t="n">
        <v>10</v>
      </c>
    </row>
    <row r="1406">
      <c r="A1406" t="n">
        <v>39</v>
      </c>
      <c r="B1406" t="n">
        <v>80</v>
      </c>
      <c r="C1406" t="inlineStr">
        <is>
          <t xml:space="preserve">CONCLUIDO	</t>
        </is>
      </c>
      <c r="D1406" t="n">
        <v>9.505000000000001</v>
      </c>
      <c r="E1406" t="n">
        <v>10.52</v>
      </c>
      <c r="F1406" t="n">
        <v>7.97</v>
      </c>
      <c r="G1406" t="n">
        <v>68.31999999999999</v>
      </c>
      <c r="H1406" t="n">
        <v>1.1</v>
      </c>
      <c r="I1406" t="n">
        <v>7</v>
      </c>
      <c r="J1406" t="n">
        <v>173.18</v>
      </c>
      <c r="K1406" t="n">
        <v>50.28</v>
      </c>
      <c r="L1406" t="n">
        <v>10.75</v>
      </c>
      <c r="M1406" t="n">
        <v>5</v>
      </c>
      <c r="N1406" t="n">
        <v>32.15</v>
      </c>
      <c r="O1406" t="n">
        <v>21593.08</v>
      </c>
      <c r="P1406" t="n">
        <v>89.09999999999999</v>
      </c>
      <c r="Q1406" t="n">
        <v>198.05</v>
      </c>
      <c r="R1406" t="n">
        <v>30.92</v>
      </c>
      <c r="S1406" t="n">
        <v>21.27</v>
      </c>
      <c r="T1406" t="n">
        <v>2114.25</v>
      </c>
      <c r="U1406" t="n">
        <v>0.6899999999999999</v>
      </c>
      <c r="V1406" t="n">
        <v>0.76</v>
      </c>
      <c r="W1406" t="n">
        <v>0.12</v>
      </c>
      <c r="X1406" t="n">
        <v>0.12</v>
      </c>
      <c r="Y1406" t="n">
        <v>1</v>
      </c>
      <c r="Z1406" t="n">
        <v>10</v>
      </c>
    </row>
    <row r="1407">
      <c r="A1407" t="n">
        <v>40</v>
      </c>
      <c r="B1407" t="n">
        <v>80</v>
      </c>
      <c r="C1407" t="inlineStr">
        <is>
          <t xml:space="preserve">CONCLUIDO	</t>
        </is>
      </c>
      <c r="D1407" t="n">
        <v>9.5047</v>
      </c>
      <c r="E1407" t="n">
        <v>10.52</v>
      </c>
      <c r="F1407" t="n">
        <v>7.97</v>
      </c>
      <c r="G1407" t="n">
        <v>68.31999999999999</v>
      </c>
      <c r="H1407" t="n">
        <v>1.12</v>
      </c>
      <c r="I1407" t="n">
        <v>7</v>
      </c>
      <c r="J1407" t="n">
        <v>173.55</v>
      </c>
      <c r="K1407" t="n">
        <v>50.28</v>
      </c>
      <c r="L1407" t="n">
        <v>11</v>
      </c>
      <c r="M1407" t="n">
        <v>5</v>
      </c>
      <c r="N1407" t="n">
        <v>32.27</v>
      </c>
      <c r="O1407" t="n">
        <v>21638.31</v>
      </c>
      <c r="P1407" t="n">
        <v>89.15000000000001</v>
      </c>
      <c r="Q1407" t="n">
        <v>198.05</v>
      </c>
      <c r="R1407" t="n">
        <v>30.9</v>
      </c>
      <c r="S1407" t="n">
        <v>21.27</v>
      </c>
      <c r="T1407" t="n">
        <v>2101.92</v>
      </c>
      <c r="U1407" t="n">
        <v>0.6899999999999999</v>
      </c>
      <c r="V1407" t="n">
        <v>0.76</v>
      </c>
      <c r="W1407" t="n">
        <v>0.12</v>
      </c>
      <c r="X1407" t="n">
        <v>0.12</v>
      </c>
      <c r="Y1407" t="n">
        <v>1</v>
      </c>
      <c r="Z1407" t="n">
        <v>10</v>
      </c>
    </row>
    <row r="1408">
      <c r="A1408" t="n">
        <v>41</v>
      </c>
      <c r="B1408" t="n">
        <v>80</v>
      </c>
      <c r="C1408" t="inlineStr">
        <is>
          <t xml:space="preserve">CONCLUIDO	</t>
        </is>
      </c>
      <c r="D1408" t="n">
        <v>9.5266</v>
      </c>
      <c r="E1408" t="n">
        <v>10.5</v>
      </c>
      <c r="F1408" t="n">
        <v>7.95</v>
      </c>
      <c r="G1408" t="n">
        <v>68.12</v>
      </c>
      <c r="H1408" t="n">
        <v>1.15</v>
      </c>
      <c r="I1408" t="n">
        <v>7</v>
      </c>
      <c r="J1408" t="n">
        <v>173.92</v>
      </c>
      <c r="K1408" t="n">
        <v>50.28</v>
      </c>
      <c r="L1408" t="n">
        <v>11.25</v>
      </c>
      <c r="M1408" t="n">
        <v>5</v>
      </c>
      <c r="N1408" t="n">
        <v>32.39</v>
      </c>
      <c r="O1408" t="n">
        <v>21683.57</v>
      </c>
      <c r="P1408" t="n">
        <v>88.83</v>
      </c>
      <c r="Q1408" t="n">
        <v>198.05</v>
      </c>
      <c r="R1408" t="n">
        <v>30.15</v>
      </c>
      <c r="S1408" t="n">
        <v>21.27</v>
      </c>
      <c r="T1408" t="n">
        <v>1726.93</v>
      </c>
      <c r="U1408" t="n">
        <v>0.71</v>
      </c>
      <c r="V1408" t="n">
        <v>0.76</v>
      </c>
      <c r="W1408" t="n">
        <v>0.12</v>
      </c>
      <c r="X1408" t="n">
        <v>0.09</v>
      </c>
      <c r="Y1408" t="n">
        <v>1</v>
      </c>
      <c r="Z1408" t="n">
        <v>10</v>
      </c>
    </row>
    <row r="1409">
      <c r="A1409" t="n">
        <v>42</v>
      </c>
      <c r="B1409" t="n">
        <v>80</v>
      </c>
      <c r="C1409" t="inlineStr">
        <is>
          <t xml:space="preserve">CONCLUIDO	</t>
        </is>
      </c>
      <c r="D1409" t="n">
        <v>9.487399999999999</v>
      </c>
      <c r="E1409" t="n">
        <v>10.54</v>
      </c>
      <c r="F1409" t="n">
        <v>7.99</v>
      </c>
      <c r="G1409" t="n">
        <v>68.48999999999999</v>
      </c>
      <c r="H1409" t="n">
        <v>1.17</v>
      </c>
      <c r="I1409" t="n">
        <v>7</v>
      </c>
      <c r="J1409" t="n">
        <v>174.28</v>
      </c>
      <c r="K1409" t="n">
        <v>50.28</v>
      </c>
      <c r="L1409" t="n">
        <v>11.5</v>
      </c>
      <c r="M1409" t="n">
        <v>5</v>
      </c>
      <c r="N1409" t="n">
        <v>32.5</v>
      </c>
      <c r="O1409" t="n">
        <v>21728.87</v>
      </c>
      <c r="P1409" t="n">
        <v>89.19</v>
      </c>
      <c r="Q1409" t="n">
        <v>198.05</v>
      </c>
      <c r="R1409" t="n">
        <v>31.67</v>
      </c>
      <c r="S1409" t="n">
        <v>21.27</v>
      </c>
      <c r="T1409" t="n">
        <v>2487.73</v>
      </c>
      <c r="U1409" t="n">
        <v>0.67</v>
      </c>
      <c r="V1409" t="n">
        <v>0.76</v>
      </c>
      <c r="W1409" t="n">
        <v>0.12</v>
      </c>
      <c r="X1409" t="n">
        <v>0.14</v>
      </c>
      <c r="Y1409" t="n">
        <v>1</v>
      </c>
      <c r="Z1409" t="n">
        <v>10</v>
      </c>
    </row>
    <row r="1410">
      <c r="A1410" t="n">
        <v>43</v>
      </c>
      <c r="B1410" t="n">
        <v>80</v>
      </c>
      <c r="C1410" t="inlineStr">
        <is>
          <t xml:space="preserve">CONCLUIDO	</t>
        </is>
      </c>
      <c r="D1410" t="n">
        <v>9.499700000000001</v>
      </c>
      <c r="E1410" t="n">
        <v>10.53</v>
      </c>
      <c r="F1410" t="n">
        <v>7.98</v>
      </c>
      <c r="G1410" t="n">
        <v>68.37</v>
      </c>
      <c r="H1410" t="n">
        <v>1.19</v>
      </c>
      <c r="I1410" t="n">
        <v>7</v>
      </c>
      <c r="J1410" t="n">
        <v>174.65</v>
      </c>
      <c r="K1410" t="n">
        <v>50.28</v>
      </c>
      <c r="L1410" t="n">
        <v>11.75</v>
      </c>
      <c r="M1410" t="n">
        <v>5</v>
      </c>
      <c r="N1410" t="n">
        <v>32.62</v>
      </c>
      <c r="O1410" t="n">
        <v>21774.22</v>
      </c>
      <c r="P1410" t="n">
        <v>88.7</v>
      </c>
      <c r="Q1410" t="n">
        <v>198.05</v>
      </c>
      <c r="R1410" t="n">
        <v>31.17</v>
      </c>
      <c r="S1410" t="n">
        <v>21.27</v>
      </c>
      <c r="T1410" t="n">
        <v>2236.62</v>
      </c>
      <c r="U1410" t="n">
        <v>0.68</v>
      </c>
      <c r="V1410" t="n">
        <v>0.76</v>
      </c>
      <c r="W1410" t="n">
        <v>0.12</v>
      </c>
      <c r="X1410" t="n">
        <v>0.12</v>
      </c>
      <c r="Y1410" t="n">
        <v>1</v>
      </c>
      <c r="Z1410" t="n">
        <v>10</v>
      </c>
    </row>
    <row r="1411">
      <c r="A1411" t="n">
        <v>44</v>
      </c>
      <c r="B1411" t="n">
        <v>80</v>
      </c>
      <c r="C1411" t="inlineStr">
        <is>
          <t xml:space="preserve">CONCLUIDO	</t>
        </is>
      </c>
      <c r="D1411" t="n">
        <v>9.497199999999999</v>
      </c>
      <c r="E1411" t="n">
        <v>10.53</v>
      </c>
      <c r="F1411" t="n">
        <v>7.98</v>
      </c>
      <c r="G1411" t="n">
        <v>68.40000000000001</v>
      </c>
      <c r="H1411" t="n">
        <v>1.22</v>
      </c>
      <c r="I1411" t="n">
        <v>7</v>
      </c>
      <c r="J1411" t="n">
        <v>175.02</v>
      </c>
      <c r="K1411" t="n">
        <v>50.28</v>
      </c>
      <c r="L1411" t="n">
        <v>12</v>
      </c>
      <c r="M1411" t="n">
        <v>5</v>
      </c>
      <c r="N1411" t="n">
        <v>32.74</v>
      </c>
      <c r="O1411" t="n">
        <v>21819.6</v>
      </c>
      <c r="P1411" t="n">
        <v>88.40000000000001</v>
      </c>
      <c r="Q1411" t="n">
        <v>198.05</v>
      </c>
      <c r="R1411" t="n">
        <v>31.28</v>
      </c>
      <c r="S1411" t="n">
        <v>21.27</v>
      </c>
      <c r="T1411" t="n">
        <v>2292.19</v>
      </c>
      <c r="U1411" t="n">
        <v>0.68</v>
      </c>
      <c r="V1411" t="n">
        <v>0.76</v>
      </c>
      <c r="W1411" t="n">
        <v>0.12</v>
      </c>
      <c r="X1411" t="n">
        <v>0.13</v>
      </c>
      <c r="Y1411" t="n">
        <v>1</v>
      </c>
      <c r="Z1411" t="n">
        <v>10</v>
      </c>
    </row>
    <row r="1412">
      <c r="A1412" t="n">
        <v>45</v>
      </c>
      <c r="B1412" t="n">
        <v>80</v>
      </c>
      <c r="C1412" t="inlineStr">
        <is>
          <t xml:space="preserve">CONCLUIDO	</t>
        </is>
      </c>
      <c r="D1412" t="n">
        <v>9.4994</v>
      </c>
      <c r="E1412" t="n">
        <v>10.53</v>
      </c>
      <c r="F1412" t="n">
        <v>7.98</v>
      </c>
      <c r="G1412" t="n">
        <v>68.37</v>
      </c>
      <c r="H1412" t="n">
        <v>1.24</v>
      </c>
      <c r="I1412" t="n">
        <v>7</v>
      </c>
      <c r="J1412" t="n">
        <v>175.39</v>
      </c>
      <c r="K1412" t="n">
        <v>50.28</v>
      </c>
      <c r="L1412" t="n">
        <v>12.25</v>
      </c>
      <c r="M1412" t="n">
        <v>5</v>
      </c>
      <c r="N1412" t="n">
        <v>32.86</v>
      </c>
      <c r="O1412" t="n">
        <v>21865.03</v>
      </c>
      <c r="P1412" t="n">
        <v>88.06999999999999</v>
      </c>
      <c r="Q1412" t="n">
        <v>198.05</v>
      </c>
      <c r="R1412" t="n">
        <v>31.11</v>
      </c>
      <c r="S1412" t="n">
        <v>21.27</v>
      </c>
      <c r="T1412" t="n">
        <v>2208.48</v>
      </c>
      <c r="U1412" t="n">
        <v>0.68</v>
      </c>
      <c r="V1412" t="n">
        <v>0.76</v>
      </c>
      <c r="W1412" t="n">
        <v>0.12</v>
      </c>
      <c r="X1412" t="n">
        <v>0.12</v>
      </c>
      <c r="Y1412" t="n">
        <v>1</v>
      </c>
      <c r="Z1412" t="n">
        <v>10</v>
      </c>
    </row>
    <row r="1413">
      <c r="A1413" t="n">
        <v>46</v>
      </c>
      <c r="B1413" t="n">
        <v>80</v>
      </c>
      <c r="C1413" t="inlineStr">
        <is>
          <t xml:space="preserve">CONCLUIDO	</t>
        </is>
      </c>
      <c r="D1413" t="n">
        <v>9.5519</v>
      </c>
      <c r="E1413" t="n">
        <v>10.47</v>
      </c>
      <c r="F1413" t="n">
        <v>7.95</v>
      </c>
      <c r="G1413" t="n">
        <v>79.51000000000001</v>
      </c>
      <c r="H1413" t="n">
        <v>1.26</v>
      </c>
      <c r="I1413" t="n">
        <v>6</v>
      </c>
      <c r="J1413" t="n">
        <v>175.76</v>
      </c>
      <c r="K1413" t="n">
        <v>50.28</v>
      </c>
      <c r="L1413" t="n">
        <v>12.5</v>
      </c>
      <c r="M1413" t="n">
        <v>4</v>
      </c>
      <c r="N1413" t="n">
        <v>32.98</v>
      </c>
      <c r="O1413" t="n">
        <v>21910.49</v>
      </c>
      <c r="P1413" t="n">
        <v>87.15000000000001</v>
      </c>
      <c r="Q1413" t="n">
        <v>198.05</v>
      </c>
      <c r="R1413" t="n">
        <v>30.3</v>
      </c>
      <c r="S1413" t="n">
        <v>21.27</v>
      </c>
      <c r="T1413" t="n">
        <v>1807.89</v>
      </c>
      <c r="U1413" t="n">
        <v>0.7</v>
      </c>
      <c r="V1413" t="n">
        <v>0.76</v>
      </c>
      <c r="W1413" t="n">
        <v>0.12</v>
      </c>
      <c r="X1413" t="n">
        <v>0.1</v>
      </c>
      <c r="Y1413" t="n">
        <v>1</v>
      </c>
      <c r="Z1413" t="n">
        <v>10</v>
      </c>
    </row>
    <row r="1414">
      <c r="A1414" t="n">
        <v>47</v>
      </c>
      <c r="B1414" t="n">
        <v>80</v>
      </c>
      <c r="C1414" t="inlineStr">
        <is>
          <t xml:space="preserve">CONCLUIDO	</t>
        </is>
      </c>
      <c r="D1414" t="n">
        <v>9.5684</v>
      </c>
      <c r="E1414" t="n">
        <v>10.45</v>
      </c>
      <c r="F1414" t="n">
        <v>7.93</v>
      </c>
      <c r="G1414" t="n">
        <v>79.33</v>
      </c>
      <c r="H1414" t="n">
        <v>1.28</v>
      </c>
      <c r="I1414" t="n">
        <v>6</v>
      </c>
      <c r="J1414" t="n">
        <v>176.12</v>
      </c>
      <c r="K1414" t="n">
        <v>50.28</v>
      </c>
      <c r="L1414" t="n">
        <v>12.75</v>
      </c>
      <c r="M1414" t="n">
        <v>4</v>
      </c>
      <c r="N1414" t="n">
        <v>33.09</v>
      </c>
      <c r="O1414" t="n">
        <v>21956</v>
      </c>
      <c r="P1414" t="n">
        <v>86.86</v>
      </c>
      <c r="Q1414" t="n">
        <v>198.05</v>
      </c>
      <c r="R1414" t="n">
        <v>29.56</v>
      </c>
      <c r="S1414" t="n">
        <v>21.27</v>
      </c>
      <c r="T1414" t="n">
        <v>1438.59</v>
      </c>
      <c r="U1414" t="n">
        <v>0.72</v>
      </c>
      <c r="V1414" t="n">
        <v>0.77</v>
      </c>
      <c r="W1414" t="n">
        <v>0.12</v>
      </c>
      <c r="X1414" t="n">
        <v>0.08</v>
      </c>
      <c r="Y1414" t="n">
        <v>1</v>
      </c>
      <c r="Z1414" t="n">
        <v>10</v>
      </c>
    </row>
    <row r="1415">
      <c r="A1415" t="n">
        <v>48</v>
      </c>
      <c r="B1415" t="n">
        <v>80</v>
      </c>
      <c r="C1415" t="inlineStr">
        <is>
          <t xml:space="preserve">CONCLUIDO	</t>
        </is>
      </c>
      <c r="D1415" t="n">
        <v>9.557399999999999</v>
      </c>
      <c r="E1415" t="n">
        <v>10.46</v>
      </c>
      <c r="F1415" t="n">
        <v>7.95</v>
      </c>
      <c r="G1415" t="n">
        <v>79.45</v>
      </c>
      <c r="H1415" t="n">
        <v>1.31</v>
      </c>
      <c r="I1415" t="n">
        <v>6</v>
      </c>
      <c r="J1415" t="n">
        <v>176.49</v>
      </c>
      <c r="K1415" t="n">
        <v>50.28</v>
      </c>
      <c r="L1415" t="n">
        <v>13</v>
      </c>
      <c r="M1415" t="n">
        <v>4</v>
      </c>
      <c r="N1415" t="n">
        <v>33.21</v>
      </c>
      <c r="O1415" t="n">
        <v>22001.54</v>
      </c>
      <c r="P1415" t="n">
        <v>87.2</v>
      </c>
      <c r="Q1415" t="n">
        <v>198.05</v>
      </c>
      <c r="R1415" t="n">
        <v>30.13</v>
      </c>
      <c r="S1415" t="n">
        <v>21.27</v>
      </c>
      <c r="T1415" t="n">
        <v>1720.88</v>
      </c>
      <c r="U1415" t="n">
        <v>0.71</v>
      </c>
      <c r="V1415" t="n">
        <v>0.76</v>
      </c>
      <c r="W1415" t="n">
        <v>0.12</v>
      </c>
      <c r="X1415" t="n">
        <v>0.09</v>
      </c>
      <c r="Y1415" t="n">
        <v>1</v>
      </c>
      <c r="Z1415" t="n">
        <v>10</v>
      </c>
    </row>
    <row r="1416">
      <c r="A1416" t="n">
        <v>49</v>
      </c>
      <c r="B1416" t="n">
        <v>80</v>
      </c>
      <c r="C1416" t="inlineStr">
        <is>
          <t xml:space="preserve">CONCLUIDO	</t>
        </is>
      </c>
      <c r="D1416" t="n">
        <v>9.546799999999999</v>
      </c>
      <c r="E1416" t="n">
        <v>10.47</v>
      </c>
      <c r="F1416" t="n">
        <v>7.96</v>
      </c>
      <c r="G1416" t="n">
        <v>79.56999999999999</v>
      </c>
      <c r="H1416" t="n">
        <v>1.33</v>
      </c>
      <c r="I1416" t="n">
        <v>6</v>
      </c>
      <c r="J1416" t="n">
        <v>176.86</v>
      </c>
      <c r="K1416" t="n">
        <v>50.28</v>
      </c>
      <c r="L1416" t="n">
        <v>13.25</v>
      </c>
      <c r="M1416" t="n">
        <v>4</v>
      </c>
      <c r="N1416" t="n">
        <v>33.33</v>
      </c>
      <c r="O1416" t="n">
        <v>22047.13</v>
      </c>
      <c r="P1416" t="n">
        <v>87.19</v>
      </c>
      <c r="Q1416" t="n">
        <v>198.05</v>
      </c>
      <c r="R1416" t="n">
        <v>30.49</v>
      </c>
      <c r="S1416" t="n">
        <v>21.27</v>
      </c>
      <c r="T1416" t="n">
        <v>1901.61</v>
      </c>
      <c r="U1416" t="n">
        <v>0.7</v>
      </c>
      <c r="V1416" t="n">
        <v>0.76</v>
      </c>
      <c r="W1416" t="n">
        <v>0.12</v>
      </c>
      <c r="X1416" t="n">
        <v>0.1</v>
      </c>
      <c r="Y1416" t="n">
        <v>1</v>
      </c>
      <c r="Z1416" t="n">
        <v>10</v>
      </c>
    </row>
    <row r="1417">
      <c r="A1417" t="n">
        <v>50</v>
      </c>
      <c r="B1417" t="n">
        <v>80</v>
      </c>
      <c r="C1417" t="inlineStr">
        <is>
          <t xml:space="preserve">CONCLUIDO	</t>
        </is>
      </c>
      <c r="D1417" t="n">
        <v>9.543200000000001</v>
      </c>
      <c r="E1417" t="n">
        <v>10.48</v>
      </c>
      <c r="F1417" t="n">
        <v>7.96</v>
      </c>
      <c r="G1417" t="n">
        <v>79.61</v>
      </c>
      <c r="H1417" t="n">
        <v>1.35</v>
      </c>
      <c r="I1417" t="n">
        <v>6</v>
      </c>
      <c r="J1417" t="n">
        <v>177.23</v>
      </c>
      <c r="K1417" t="n">
        <v>50.28</v>
      </c>
      <c r="L1417" t="n">
        <v>13.5</v>
      </c>
      <c r="M1417" t="n">
        <v>4</v>
      </c>
      <c r="N1417" t="n">
        <v>33.45</v>
      </c>
      <c r="O1417" t="n">
        <v>22092.76</v>
      </c>
      <c r="P1417" t="n">
        <v>87.25</v>
      </c>
      <c r="Q1417" t="n">
        <v>198.08</v>
      </c>
      <c r="R1417" t="n">
        <v>30.69</v>
      </c>
      <c r="S1417" t="n">
        <v>21.27</v>
      </c>
      <c r="T1417" t="n">
        <v>2003.54</v>
      </c>
      <c r="U1417" t="n">
        <v>0.6899999999999999</v>
      </c>
      <c r="V1417" t="n">
        <v>0.76</v>
      </c>
      <c r="W1417" t="n">
        <v>0.12</v>
      </c>
      <c r="X1417" t="n">
        <v>0.11</v>
      </c>
      <c r="Y1417" t="n">
        <v>1</v>
      </c>
      <c r="Z1417" t="n">
        <v>10</v>
      </c>
    </row>
    <row r="1418">
      <c r="A1418" t="n">
        <v>51</v>
      </c>
      <c r="B1418" t="n">
        <v>80</v>
      </c>
      <c r="C1418" t="inlineStr">
        <is>
          <t xml:space="preserve">CONCLUIDO	</t>
        </is>
      </c>
      <c r="D1418" t="n">
        <v>9.550800000000001</v>
      </c>
      <c r="E1418" t="n">
        <v>10.47</v>
      </c>
      <c r="F1418" t="n">
        <v>7.95</v>
      </c>
      <c r="G1418" t="n">
        <v>79.53</v>
      </c>
      <c r="H1418" t="n">
        <v>1.37</v>
      </c>
      <c r="I1418" t="n">
        <v>6</v>
      </c>
      <c r="J1418" t="n">
        <v>177.6</v>
      </c>
      <c r="K1418" t="n">
        <v>50.28</v>
      </c>
      <c r="L1418" t="n">
        <v>13.75</v>
      </c>
      <c r="M1418" t="n">
        <v>4</v>
      </c>
      <c r="N1418" t="n">
        <v>33.57</v>
      </c>
      <c r="O1418" t="n">
        <v>22138.42</v>
      </c>
      <c r="P1418" t="n">
        <v>87.05</v>
      </c>
      <c r="Q1418" t="n">
        <v>198.05</v>
      </c>
      <c r="R1418" t="n">
        <v>30.36</v>
      </c>
      <c r="S1418" t="n">
        <v>21.27</v>
      </c>
      <c r="T1418" t="n">
        <v>1838.84</v>
      </c>
      <c r="U1418" t="n">
        <v>0.7</v>
      </c>
      <c r="V1418" t="n">
        <v>0.76</v>
      </c>
      <c r="W1418" t="n">
        <v>0.12</v>
      </c>
      <c r="X1418" t="n">
        <v>0.1</v>
      </c>
      <c r="Y1418" t="n">
        <v>1</v>
      </c>
      <c r="Z1418" t="n">
        <v>10</v>
      </c>
    </row>
    <row r="1419">
      <c r="A1419" t="n">
        <v>52</v>
      </c>
      <c r="B1419" t="n">
        <v>80</v>
      </c>
      <c r="C1419" t="inlineStr">
        <is>
          <t xml:space="preserve">CONCLUIDO	</t>
        </is>
      </c>
      <c r="D1419" t="n">
        <v>9.544499999999999</v>
      </c>
      <c r="E1419" t="n">
        <v>10.48</v>
      </c>
      <c r="F1419" t="n">
        <v>7.96</v>
      </c>
      <c r="G1419" t="n">
        <v>79.59</v>
      </c>
      <c r="H1419" t="n">
        <v>1.4</v>
      </c>
      <c r="I1419" t="n">
        <v>6</v>
      </c>
      <c r="J1419" t="n">
        <v>177.97</v>
      </c>
      <c r="K1419" t="n">
        <v>50.28</v>
      </c>
      <c r="L1419" t="n">
        <v>14</v>
      </c>
      <c r="M1419" t="n">
        <v>4</v>
      </c>
      <c r="N1419" t="n">
        <v>33.69</v>
      </c>
      <c r="O1419" t="n">
        <v>22184.13</v>
      </c>
      <c r="P1419" t="n">
        <v>86.86</v>
      </c>
      <c r="Q1419" t="n">
        <v>198.05</v>
      </c>
      <c r="R1419" t="n">
        <v>30.62</v>
      </c>
      <c r="S1419" t="n">
        <v>21.27</v>
      </c>
      <c r="T1419" t="n">
        <v>1968.37</v>
      </c>
      <c r="U1419" t="n">
        <v>0.6899999999999999</v>
      </c>
      <c r="V1419" t="n">
        <v>0.76</v>
      </c>
      <c r="W1419" t="n">
        <v>0.12</v>
      </c>
      <c r="X1419" t="n">
        <v>0.11</v>
      </c>
      <c r="Y1419" t="n">
        <v>1</v>
      </c>
      <c r="Z1419" t="n">
        <v>10</v>
      </c>
    </row>
    <row r="1420">
      <c r="A1420" t="n">
        <v>53</v>
      </c>
      <c r="B1420" t="n">
        <v>80</v>
      </c>
      <c r="C1420" t="inlineStr">
        <is>
          <t xml:space="preserve">CONCLUIDO	</t>
        </is>
      </c>
      <c r="D1420" t="n">
        <v>9.551600000000001</v>
      </c>
      <c r="E1420" t="n">
        <v>10.47</v>
      </c>
      <c r="F1420" t="n">
        <v>7.95</v>
      </c>
      <c r="G1420" t="n">
        <v>79.52</v>
      </c>
      <c r="H1420" t="n">
        <v>1.42</v>
      </c>
      <c r="I1420" t="n">
        <v>6</v>
      </c>
      <c r="J1420" t="n">
        <v>178.34</v>
      </c>
      <c r="K1420" t="n">
        <v>50.28</v>
      </c>
      <c r="L1420" t="n">
        <v>14.25</v>
      </c>
      <c r="M1420" t="n">
        <v>4</v>
      </c>
      <c r="N1420" t="n">
        <v>33.82</v>
      </c>
      <c r="O1420" t="n">
        <v>22229.88</v>
      </c>
      <c r="P1420" t="n">
        <v>86.48999999999999</v>
      </c>
      <c r="Q1420" t="n">
        <v>198.05</v>
      </c>
      <c r="R1420" t="n">
        <v>30.24</v>
      </c>
      <c r="S1420" t="n">
        <v>21.27</v>
      </c>
      <c r="T1420" t="n">
        <v>1779.38</v>
      </c>
      <c r="U1420" t="n">
        <v>0.7</v>
      </c>
      <c r="V1420" t="n">
        <v>0.76</v>
      </c>
      <c r="W1420" t="n">
        <v>0.12</v>
      </c>
      <c r="X1420" t="n">
        <v>0.1</v>
      </c>
      <c r="Y1420" t="n">
        <v>1</v>
      </c>
      <c r="Z1420" t="n">
        <v>10</v>
      </c>
    </row>
    <row r="1421">
      <c r="A1421" t="n">
        <v>54</v>
      </c>
      <c r="B1421" t="n">
        <v>80</v>
      </c>
      <c r="C1421" t="inlineStr">
        <is>
          <t xml:space="preserve">CONCLUIDO	</t>
        </is>
      </c>
      <c r="D1421" t="n">
        <v>9.565300000000001</v>
      </c>
      <c r="E1421" t="n">
        <v>10.45</v>
      </c>
      <c r="F1421" t="n">
        <v>7.94</v>
      </c>
      <c r="G1421" t="n">
        <v>79.37</v>
      </c>
      <c r="H1421" t="n">
        <v>1.44</v>
      </c>
      <c r="I1421" t="n">
        <v>6</v>
      </c>
      <c r="J1421" t="n">
        <v>178.72</v>
      </c>
      <c r="K1421" t="n">
        <v>50.28</v>
      </c>
      <c r="L1421" t="n">
        <v>14.5</v>
      </c>
      <c r="M1421" t="n">
        <v>4</v>
      </c>
      <c r="N1421" t="n">
        <v>33.94</v>
      </c>
      <c r="O1421" t="n">
        <v>22275.67</v>
      </c>
      <c r="P1421" t="n">
        <v>85.86</v>
      </c>
      <c r="Q1421" t="n">
        <v>198.05</v>
      </c>
      <c r="R1421" t="n">
        <v>29.89</v>
      </c>
      <c r="S1421" t="n">
        <v>21.27</v>
      </c>
      <c r="T1421" t="n">
        <v>1601.83</v>
      </c>
      <c r="U1421" t="n">
        <v>0.71</v>
      </c>
      <c r="V1421" t="n">
        <v>0.77</v>
      </c>
      <c r="W1421" t="n">
        <v>0.12</v>
      </c>
      <c r="X1421" t="n">
        <v>0.08</v>
      </c>
      <c r="Y1421" t="n">
        <v>1</v>
      </c>
      <c r="Z1421" t="n">
        <v>10</v>
      </c>
    </row>
    <row r="1422">
      <c r="A1422" t="n">
        <v>55</v>
      </c>
      <c r="B1422" t="n">
        <v>80</v>
      </c>
      <c r="C1422" t="inlineStr">
        <is>
          <t xml:space="preserve">CONCLUIDO	</t>
        </is>
      </c>
      <c r="D1422" t="n">
        <v>9.5379</v>
      </c>
      <c r="E1422" t="n">
        <v>10.48</v>
      </c>
      <c r="F1422" t="n">
        <v>7.97</v>
      </c>
      <c r="G1422" t="n">
        <v>79.67</v>
      </c>
      <c r="H1422" t="n">
        <v>1.46</v>
      </c>
      <c r="I1422" t="n">
        <v>6</v>
      </c>
      <c r="J1422" t="n">
        <v>179.09</v>
      </c>
      <c r="K1422" t="n">
        <v>50.28</v>
      </c>
      <c r="L1422" t="n">
        <v>14.75</v>
      </c>
      <c r="M1422" t="n">
        <v>4</v>
      </c>
      <c r="N1422" t="n">
        <v>34.06</v>
      </c>
      <c r="O1422" t="n">
        <v>22321.5</v>
      </c>
      <c r="P1422" t="n">
        <v>85.95</v>
      </c>
      <c r="Q1422" t="n">
        <v>198.05</v>
      </c>
      <c r="R1422" t="n">
        <v>30.86</v>
      </c>
      <c r="S1422" t="n">
        <v>21.27</v>
      </c>
      <c r="T1422" t="n">
        <v>2089.53</v>
      </c>
      <c r="U1422" t="n">
        <v>0.6899999999999999</v>
      </c>
      <c r="V1422" t="n">
        <v>0.76</v>
      </c>
      <c r="W1422" t="n">
        <v>0.12</v>
      </c>
      <c r="X1422" t="n">
        <v>0.11</v>
      </c>
      <c r="Y1422" t="n">
        <v>1</v>
      </c>
      <c r="Z1422" t="n">
        <v>10</v>
      </c>
    </row>
    <row r="1423">
      <c r="A1423" t="n">
        <v>56</v>
      </c>
      <c r="B1423" t="n">
        <v>80</v>
      </c>
      <c r="C1423" t="inlineStr">
        <is>
          <t xml:space="preserve">CONCLUIDO	</t>
        </is>
      </c>
      <c r="D1423" t="n">
        <v>9.5443</v>
      </c>
      <c r="E1423" t="n">
        <v>10.48</v>
      </c>
      <c r="F1423" t="n">
        <v>7.96</v>
      </c>
      <c r="G1423" t="n">
        <v>79.59999999999999</v>
      </c>
      <c r="H1423" t="n">
        <v>1.48</v>
      </c>
      <c r="I1423" t="n">
        <v>6</v>
      </c>
      <c r="J1423" t="n">
        <v>179.46</v>
      </c>
      <c r="K1423" t="n">
        <v>50.28</v>
      </c>
      <c r="L1423" t="n">
        <v>15</v>
      </c>
      <c r="M1423" t="n">
        <v>4</v>
      </c>
      <c r="N1423" t="n">
        <v>34.18</v>
      </c>
      <c r="O1423" t="n">
        <v>22367.38</v>
      </c>
      <c r="P1423" t="n">
        <v>85.33</v>
      </c>
      <c r="Q1423" t="n">
        <v>198.05</v>
      </c>
      <c r="R1423" t="n">
        <v>30.71</v>
      </c>
      <c r="S1423" t="n">
        <v>21.27</v>
      </c>
      <c r="T1423" t="n">
        <v>2012.61</v>
      </c>
      <c r="U1423" t="n">
        <v>0.6899999999999999</v>
      </c>
      <c r="V1423" t="n">
        <v>0.76</v>
      </c>
      <c r="W1423" t="n">
        <v>0.12</v>
      </c>
      <c r="X1423" t="n">
        <v>0.11</v>
      </c>
      <c r="Y1423" t="n">
        <v>1</v>
      </c>
      <c r="Z1423" t="n">
        <v>10</v>
      </c>
    </row>
    <row r="1424">
      <c r="A1424" t="n">
        <v>57</v>
      </c>
      <c r="B1424" t="n">
        <v>80</v>
      </c>
      <c r="C1424" t="inlineStr">
        <is>
          <t xml:space="preserve">CONCLUIDO	</t>
        </is>
      </c>
      <c r="D1424" t="n">
        <v>9.589499999999999</v>
      </c>
      <c r="E1424" t="n">
        <v>10.43</v>
      </c>
      <c r="F1424" t="n">
        <v>7.94</v>
      </c>
      <c r="G1424" t="n">
        <v>95.31</v>
      </c>
      <c r="H1424" t="n">
        <v>1.5</v>
      </c>
      <c r="I1424" t="n">
        <v>5</v>
      </c>
      <c r="J1424" t="n">
        <v>179.83</v>
      </c>
      <c r="K1424" t="n">
        <v>50.28</v>
      </c>
      <c r="L1424" t="n">
        <v>15.25</v>
      </c>
      <c r="M1424" t="n">
        <v>3</v>
      </c>
      <c r="N1424" t="n">
        <v>34.3</v>
      </c>
      <c r="O1424" t="n">
        <v>22413.29</v>
      </c>
      <c r="P1424" t="n">
        <v>84.64</v>
      </c>
      <c r="Q1424" t="n">
        <v>198.05</v>
      </c>
      <c r="R1424" t="n">
        <v>29.99</v>
      </c>
      <c r="S1424" t="n">
        <v>21.27</v>
      </c>
      <c r="T1424" t="n">
        <v>1658.08</v>
      </c>
      <c r="U1424" t="n">
        <v>0.71</v>
      </c>
      <c r="V1424" t="n">
        <v>0.76</v>
      </c>
      <c r="W1424" t="n">
        <v>0.12</v>
      </c>
      <c r="X1424" t="n">
        <v>0.09</v>
      </c>
      <c r="Y1424" t="n">
        <v>1</v>
      </c>
      <c r="Z1424" t="n">
        <v>10</v>
      </c>
    </row>
    <row r="1425">
      <c r="A1425" t="n">
        <v>58</v>
      </c>
      <c r="B1425" t="n">
        <v>80</v>
      </c>
      <c r="C1425" t="inlineStr">
        <is>
          <t xml:space="preserve">CONCLUIDO	</t>
        </is>
      </c>
      <c r="D1425" t="n">
        <v>9.6044</v>
      </c>
      <c r="E1425" t="n">
        <v>10.41</v>
      </c>
      <c r="F1425" t="n">
        <v>7.93</v>
      </c>
      <c r="G1425" t="n">
        <v>95.12</v>
      </c>
      <c r="H1425" t="n">
        <v>1.53</v>
      </c>
      <c r="I1425" t="n">
        <v>5</v>
      </c>
      <c r="J1425" t="n">
        <v>180.2</v>
      </c>
      <c r="K1425" t="n">
        <v>50.28</v>
      </c>
      <c r="L1425" t="n">
        <v>15.5</v>
      </c>
      <c r="M1425" t="n">
        <v>3</v>
      </c>
      <c r="N1425" t="n">
        <v>34.43</v>
      </c>
      <c r="O1425" t="n">
        <v>22459.24</v>
      </c>
      <c r="P1425" t="n">
        <v>84.54000000000001</v>
      </c>
      <c r="Q1425" t="n">
        <v>198.05</v>
      </c>
      <c r="R1425" t="n">
        <v>29.54</v>
      </c>
      <c r="S1425" t="n">
        <v>21.27</v>
      </c>
      <c r="T1425" t="n">
        <v>1432.87</v>
      </c>
      <c r="U1425" t="n">
        <v>0.72</v>
      </c>
      <c r="V1425" t="n">
        <v>0.77</v>
      </c>
      <c r="W1425" t="n">
        <v>0.12</v>
      </c>
      <c r="X1425" t="n">
        <v>0.07000000000000001</v>
      </c>
      <c r="Y1425" t="n">
        <v>1</v>
      </c>
      <c r="Z1425" t="n">
        <v>10</v>
      </c>
    </row>
    <row r="1426">
      <c r="A1426" t="n">
        <v>59</v>
      </c>
      <c r="B1426" t="n">
        <v>80</v>
      </c>
      <c r="C1426" t="inlineStr">
        <is>
          <t xml:space="preserve">CONCLUIDO	</t>
        </is>
      </c>
      <c r="D1426" t="n">
        <v>9.5969</v>
      </c>
      <c r="E1426" t="n">
        <v>10.42</v>
      </c>
      <c r="F1426" t="n">
        <v>7.93</v>
      </c>
      <c r="G1426" t="n">
        <v>95.20999999999999</v>
      </c>
      <c r="H1426" t="n">
        <v>1.55</v>
      </c>
      <c r="I1426" t="n">
        <v>5</v>
      </c>
      <c r="J1426" t="n">
        <v>180.58</v>
      </c>
      <c r="K1426" t="n">
        <v>50.28</v>
      </c>
      <c r="L1426" t="n">
        <v>15.75</v>
      </c>
      <c r="M1426" t="n">
        <v>3</v>
      </c>
      <c r="N1426" t="n">
        <v>34.55</v>
      </c>
      <c r="O1426" t="n">
        <v>22505.24</v>
      </c>
      <c r="P1426" t="n">
        <v>84.77</v>
      </c>
      <c r="Q1426" t="n">
        <v>198.07</v>
      </c>
      <c r="R1426" t="n">
        <v>29.72</v>
      </c>
      <c r="S1426" t="n">
        <v>21.27</v>
      </c>
      <c r="T1426" t="n">
        <v>1523.9</v>
      </c>
      <c r="U1426" t="n">
        <v>0.72</v>
      </c>
      <c r="V1426" t="n">
        <v>0.77</v>
      </c>
      <c r="W1426" t="n">
        <v>0.12</v>
      </c>
      <c r="X1426" t="n">
        <v>0.08</v>
      </c>
      <c r="Y1426" t="n">
        <v>1</v>
      </c>
      <c r="Z1426" t="n">
        <v>10</v>
      </c>
    </row>
    <row r="1427">
      <c r="A1427" t="n">
        <v>60</v>
      </c>
      <c r="B1427" t="n">
        <v>80</v>
      </c>
      <c r="C1427" t="inlineStr">
        <is>
          <t xml:space="preserve">CONCLUIDO	</t>
        </is>
      </c>
      <c r="D1427" t="n">
        <v>9.614599999999999</v>
      </c>
      <c r="E1427" t="n">
        <v>10.4</v>
      </c>
      <c r="F1427" t="n">
        <v>7.92</v>
      </c>
      <c r="G1427" t="n">
        <v>94.98</v>
      </c>
      <c r="H1427" t="n">
        <v>1.57</v>
      </c>
      <c r="I1427" t="n">
        <v>5</v>
      </c>
      <c r="J1427" t="n">
        <v>180.95</v>
      </c>
      <c r="K1427" t="n">
        <v>50.28</v>
      </c>
      <c r="L1427" t="n">
        <v>16</v>
      </c>
      <c r="M1427" t="n">
        <v>3</v>
      </c>
      <c r="N1427" t="n">
        <v>34.67</v>
      </c>
      <c r="O1427" t="n">
        <v>22551.28</v>
      </c>
      <c r="P1427" t="n">
        <v>84.56</v>
      </c>
      <c r="Q1427" t="n">
        <v>198.05</v>
      </c>
      <c r="R1427" t="n">
        <v>29.17</v>
      </c>
      <c r="S1427" t="n">
        <v>21.27</v>
      </c>
      <c r="T1427" t="n">
        <v>1246.91</v>
      </c>
      <c r="U1427" t="n">
        <v>0.73</v>
      </c>
      <c r="V1427" t="n">
        <v>0.77</v>
      </c>
      <c r="W1427" t="n">
        <v>0.11</v>
      </c>
      <c r="X1427" t="n">
        <v>0.06</v>
      </c>
      <c r="Y1427" t="n">
        <v>1</v>
      </c>
      <c r="Z1427" t="n">
        <v>10</v>
      </c>
    </row>
    <row r="1428">
      <c r="A1428" t="n">
        <v>61</v>
      </c>
      <c r="B1428" t="n">
        <v>80</v>
      </c>
      <c r="C1428" t="inlineStr">
        <is>
          <t xml:space="preserve">CONCLUIDO	</t>
        </is>
      </c>
      <c r="D1428" t="n">
        <v>9.592599999999999</v>
      </c>
      <c r="E1428" t="n">
        <v>10.42</v>
      </c>
      <c r="F1428" t="n">
        <v>7.94</v>
      </c>
      <c r="G1428" t="n">
        <v>95.27</v>
      </c>
      <c r="H1428" t="n">
        <v>1.59</v>
      </c>
      <c r="I1428" t="n">
        <v>5</v>
      </c>
      <c r="J1428" t="n">
        <v>181.32</v>
      </c>
      <c r="K1428" t="n">
        <v>50.28</v>
      </c>
      <c r="L1428" t="n">
        <v>16.25</v>
      </c>
      <c r="M1428" t="n">
        <v>3</v>
      </c>
      <c r="N1428" t="n">
        <v>34.79</v>
      </c>
      <c r="O1428" t="n">
        <v>22597.36</v>
      </c>
      <c r="P1428" t="n">
        <v>84.69</v>
      </c>
      <c r="Q1428" t="n">
        <v>198.05</v>
      </c>
      <c r="R1428" t="n">
        <v>30.06</v>
      </c>
      <c r="S1428" t="n">
        <v>21.27</v>
      </c>
      <c r="T1428" t="n">
        <v>1693.99</v>
      </c>
      <c r="U1428" t="n">
        <v>0.71</v>
      </c>
      <c r="V1428" t="n">
        <v>0.76</v>
      </c>
      <c r="W1428" t="n">
        <v>0.11</v>
      </c>
      <c r="X1428" t="n">
        <v>0.09</v>
      </c>
      <c r="Y1428" t="n">
        <v>1</v>
      </c>
      <c r="Z1428" t="n">
        <v>10</v>
      </c>
    </row>
    <row r="1429">
      <c r="A1429" t="n">
        <v>62</v>
      </c>
      <c r="B1429" t="n">
        <v>80</v>
      </c>
      <c r="C1429" t="inlineStr">
        <is>
          <t xml:space="preserve">CONCLUIDO	</t>
        </is>
      </c>
      <c r="D1429" t="n">
        <v>9.5969</v>
      </c>
      <c r="E1429" t="n">
        <v>10.42</v>
      </c>
      <c r="F1429" t="n">
        <v>7.93</v>
      </c>
      <c r="G1429" t="n">
        <v>95.20999999999999</v>
      </c>
      <c r="H1429" t="n">
        <v>1.61</v>
      </c>
      <c r="I1429" t="n">
        <v>5</v>
      </c>
      <c r="J1429" t="n">
        <v>181.7</v>
      </c>
      <c r="K1429" t="n">
        <v>50.28</v>
      </c>
      <c r="L1429" t="n">
        <v>16.5</v>
      </c>
      <c r="M1429" t="n">
        <v>3</v>
      </c>
      <c r="N1429" t="n">
        <v>34.92</v>
      </c>
      <c r="O1429" t="n">
        <v>22643.61</v>
      </c>
      <c r="P1429" t="n">
        <v>84.63</v>
      </c>
      <c r="Q1429" t="n">
        <v>198.05</v>
      </c>
      <c r="R1429" t="n">
        <v>29.76</v>
      </c>
      <c r="S1429" t="n">
        <v>21.27</v>
      </c>
      <c r="T1429" t="n">
        <v>1542.25</v>
      </c>
      <c r="U1429" t="n">
        <v>0.71</v>
      </c>
      <c r="V1429" t="n">
        <v>0.77</v>
      </c>
      <c r="W1429" t="n">
        <v>0.12</v>
      </c>
      <c r="X1429" t="n">
        <v>0.08</v>
      </c>
      <c r="Y1429" t="n">
        <v>1</v>
      </c>
      <c r="Z1429" t="n">
        <v>10</v>
      </c>
    </row>
    <row r="1430">
      <c r="A1430" t="n">
        <v>63</v>
      </c>
      <c r="B1430" t="n">
        <v>80</v>
      </c>
      <c r="C1430" t="inlineStr">
        <is>
          <t xml:space="preserve">CONCLUIDO	</t>
        </is>
      </c>
      <c r="D1430" t="n">
        <v>9.5921</v>
      </c>
      <c r="E1430" t="n">
        <v>10.43</v>
      </c>
      <c r="F1430" t="n">
        <v>7.94</v>
      </c>
      <c r="G1430" t="n">
        <v>95.28</v>
      </c>
      <c r="H1430" t="n">
        <v>1.63</v>
      </c>
      <c r="I1430" t="n">
        <v>5</v>
      </c>
      <c r="J1430" t="n">
        <v>182.07</v>
      </c>
      <c r="K1430" t="n">
        <v>50.28</v>
      </c>
      <c r="L1430" t="n">
        <v>16.75</v>
      </c>
      <c r="M1430" t="n">
        <v>3</v>
      </c>
      <c r="N1430" t="n">
        <v>35.04</v>
      </c>
      <c r="O1430" t="n">
        <v>22689.77</v>
      </c>
      <c r="P1430" t="n">
        <v>84.62</v>
      </c>
      <c r="Q1430" t="n">
        <v>198.05</v>
      </c>
      <c r="R1430" t="n">
        <v>30.01</v>
      </c>
      <c r="S1430" t="n">
        <v>21.27</v>
      </c>
      <c r="T1430" t="n">
        <v>1670.39</v>
      </c>
      <c r="U1430" t="n">
        <v>0.71</v>
      </c>
      <c r="V1430" t="n">
        <v>0.76</v>
      </c>
      <c r="W1430" t="n">
        <v>0.12</v>
      </c>
      <c r="X1430" t="n">
        <v>0.09</v>
      </c>
      <c r="Y1430" t="n">
        <v>1</v>
      </c>
      <c r="Z1430" t="n">
        <v>10</v>
      </c>
    </row>
    <row r="1431">
      <c r="A1431" t="n">
        <v>64</v>
      </c>
      <c r="B1431" t="n">
        <v>80</v>
      </c>
      <c r="C1431" t="inlineStr">
        <is>
          <t xml:space="preserve">CONCLUIDO	</t>
        </is>
      </c>
      <c r="D1431" t="n">
        <v>9.5951</v>
      </c>
      <c r="E1431" t="n">
        <v>10.42</v>
      </c>
      <c r="F1431" t="n">
        <v>7.94</v>
      </c>
      <c r="G1431" t="n">
        <v>95.23999999999999</v>
      </c>
      <c r="H1431" t="n">
        <v>1.65</v>
      </c>
      <c r="I1431" t="n">
        <v>5</v>
      </c>
      <c r="J1431" t="n">
        <v>182.45</v>
      </c>
      <c r="K1431" t="n">
        <v>50.28</v>
      </c>
      <c r="L1431" t="n">
        <v>17</v>
      </c>
      <c r="M1431" t="n">
        <v>3</v>
      </c>
      <c r="N1431" t="n">
        <v>35.17</v>
      </c>
      <c r="O1431" t="n">
        <v>22735.98</v>
      </c>
      <c r="P1431" t="n">
        <v>84.68000000000001</v>
      </c>
      <c r="Q1431" t="n">
        <v>198.05</v>
      </c>
      <c r="R1431" t="n">
        <v>29.85</v>
      </c>
      <c r="S1431" t="n">
        <v>21.27</v>
      </c>
      <c r="T1431" t="n">
        <v>1589.86</v>
      </c>
      <c r="U1431" t="n">
        <v>0.71</v>
      </c>
      <c r="V1431" t="n">
        <v>0.77</v>
      </c>
      <c r="W1431" t="n">
        <v>0.12</v>
      </c>
      <c r="X1431" t="n">
        <v>0.08</v>
      </c>
      <c r="Y1431" t="n">
        <v>1</v>
      </c>
      <c r="Z1431" t="n">
        <v>10</v>
      </c>
    </row>
    <row r="1432">
      <c r="A1432" t="n">
        <v>65</v>
      </c>
      <c r="B1432" t="n">
        <v>80</v>
      </c>
      <c r="C1432" t="inlineStr">
        <is>
          <t xml:space="preserve">CONCLUIDO	</t>
        </is>
      </c>
      <c r="D1432" t="n">
        <v>9.6023</v>
      </c>
      <c r="E1432" t="n">
        <v>10.41</v>
      </c>
      <c r="F1432" t="n">
        <v>7.93</v>
      </c>
      <c r="G1432" t="n">
        <v>95.14</v>
      </c>
      <c r="H1432" t="n">
        <v>1.67</v>
      </c>
      <c r="I1432" t="n">
        <v>5</v>
      </c>
      <c r="J1432" t="n">
        <v>182.82</v>
      </c>
      <c r="K1432" t="n">
        <v>50.28</v>
      </c>
      <c r="L1432" t="n">
        <v>17.25</v>
      </c>
      <c r="M1432" t="n">
        <v>3</v>
      </c>
      <c r="N1432" t="n">
        <v>35.29</v>
      </c>
      <c r="O1432" t="n">
        <v>22782.23</v>
      </c>
      <c r="P1432" t="n">
        <v>84.38</v>
      </c>
      <c r="Q1432" t="n">
        <v>198.05</v>
      </c>
      <c r="R1432" t="n">
        <v>29.58</v>
      </c>
      <c r="S1432" t="n">
        <v>21.27</v>
      </c>
      <c r="T1432" t="n">
        <v>1450.99</v>
      </c>
      <c r="U1432" t="n">
        <v>0.72</v>
      </c>
      <c r="V1432" t="n">
        <v>0.77</v>
      </c>
      <c r="W1432" t="n">
        <v>0.12</v>
      </c>
      <c r="X1432" t="n">
        <v>0.08</v>
      </c>
      <c r="Y1432" t="n">
        <v>1</v>
      </c>
      <c r="Z1432" t="n">
        <v>10</v>
      </c>
    </row>
    <row r="1433">
      <c r="A1433" t="n">
        <v>66</v>
      </c>
      <c r="B1433" t="n">
        <v>80</v>
      </c>
      <c r="C1433" t="inlineStr">
        <is>
          <t xml:space="preserve">CONCLUIDO	</t>
        </is>
      </c>
      <c r="D1433" t="n">
        <v>9.608700000000001</v>
      </c>
      <c r="E1433" t="n">
        <v>10.41</v>
      </c>
      <c r="F1433" t="n">
        <v>7.92</v>
      </c>
      <c r="G1433" t="n">
        <v>95.06</v>
      </c>
      <c r="H1433" t="n">
        <v>1.69</v>
      </c>
      <c r="I1433" t="n">
        <v>5</v>
      </c>
      <c r="J1433" t="n">
        <v>183.2</v>
      </c>
      <c r="K1433" t="n">
        <v>50.28</v>
      </c>
      <c r="L1433" t="n">
        <v>17.5</v>
      </c>
      <c r="M1433" t="n">
        <v>3</v>
      </c>
      <c r="N1433" t="n">
        <v>35.42</v>
      </c>
      <c r="O1433" t="n">
        <v>22828.53</v>
      </c>
      <c r="P1433" t="n">
        <v>84</v>
      </c>
      <c r="Q1433" t="n">
        <v>198.05</v>
      </c>
      <c r="R1433" t="n">
        <v>29.36</v>
      </c>
      <c r="S1433" t="n">
        <v>21.27</v>
      </c>
      <c r="T1433" t="n">
        <v>1344.35</v>
      </c>
      <c r="U1433" t="n">
        <v>0.72</v>
      </c>
      <c r="V1433" t="n">
        <v>0.77</v>
      </c>
      <c r="W1433" t="n">
        <v>0.12</v>
      </c>
      <c r="X1433" t="n">
        <v>0.07000000000000001</v>
      </c>
      <c r="Y1433" t="n">
        <v>1</v>
      </c>
      <c r="Z1433" t="n">
        <v>10</v>
      </c>
    </row>
    <row r="1434">
      <c r="A1434" t="n">
        <v>67</v>
      </c>
      <c r="B1434" t="n">
        <v>80</v>
      </c>
      <c r="C1434" t="inlineStr">
        <is>
          <t xml:space="preserve">CONCLUIDO	</t>
        </is>
      </c>
      <c r="D1434" t="n">
        <v>9.588699999999999</v>
      </c>
      <c r="E1434" t="n">
        <v>10.43</v>
      </c>
      <c r="F1434" t="n">
        <v>7.94</v>
      </c>
      <c r="G1434" t="n">
        <v>95.31999999999999</v>
      </c>
      <c r="H1434" t="n">
        <v>1.72</v>
      </c>
      <c r="I1434" t="n">
        <v>5</v>
      </c>
      <c r="J1434" t="n">
        <v>183.57</v>
      </c>
      <c r="K1434" t="n">
        <v>50.28</v>
      </c>
      <c r="L1434" t="n">
        <v>17.75</v>
      </c>
      <c r="M1434" t="n">
        <v>3</v>
      </c>
      <c r="N1434" t="n">
        <v>35.54</v>
      </c>
      <c r="O1434" t="n">
        <v>22874.86</v>
      </c>
      <c r="P1434" t="n">
        <v>83.90000000000001</v>
      </c>
      <c r="Q1434" t="n">
        <v>198.05</v>
      </c>
      <c r="R1434" t="n">
        <v>30.19</v>
      </c>
      <c r="S1434" t="n">
        <v>21.27</v>
      </c>
      <c r="T1434" t="n">
        <v>1759.03</v>
      </c>
      <c r="U1434" t="n">
        <v>0.7</v>
      </c>
      <c r="V1434" t="n">
        <v>0.76</v>
      </c>
      <c r="W1434" t="n">
        <v>0.11</v>
      </c>
      <c r="X1434" t="n">
        <v>0.09</v>
      </c>
      <c r="Y1434" t="n">
        <v>1</v>
      </c>
      <c r="Z1434" t="n">
        <v>10</v>
      </c>
    </row>
    <row r="1435">
      <c r="A1435" t="n">
        <v>68</v>
      </c>
      <c r="B1435" t="n">
        <v>80</v>
      </c>
      <c r="C1435" t="inlineStr">
        <is>
          <t xml:space="preserve">CONCLUIDO	</t>
        </is>
      </c>
      <c r="D1435" t="n">
        <v>9.5936</v>
      </c>
      <c r="E1435" t="n">
        <v>10.42</v>
      </c>
      <c r="F1435" t="n">
        <v>7.94</v>
      </c>
      <c r="G1435" t="n">
        <v>95.26000000000001</v>
      </c>
      <c r="H1435" t="n">
        <v>1.74</v>
      </c>
      <c r="I1435" t="n">
        <v>5</v>
      </c>
      <c r="J1435" t="n">
        <v>183.95</v>
      </c>
      <c r="K1435" t="n">
        <v>50.28</v>
      </c>
      <c r="L1435" t="n">
        <v>18</v>
      </c>
      <c r="M1435" t="n">
        <v>3</v>
      </c>
      <c r="N1435" t="n">
        <v>35.67</v>
      </c>
      <c r="O1435" t="n">
        <v>22921.24</v>
      </c>
      <c r="P1435" t="n">
        <v>83.47</v>
      </c>
      <c r="Q1435" t="n">
        <v>198.05</v>
      </c>
      <c r="R1435" t="n">
        <v>29.91</v>
      </c>
      <c r="S1435" t="n">
        <v>21.27</v>
      </c>
      <c r="T1435" t="n">
        <v>1617.89</v>
      </c>
      <c r="U1435" t="n">
        <v>0.71</v>
      </c>
      <c r="V1435" t="n">
        <v>0.76</v>
      </c>
      <c r="W1435" t="n">
        <v>0.12</v>
      </c>
      <c r="X1435" t="n">
        <v>0.09</v>
      </c>
      <c r="Y1435" t="n">
        <v>1</v>
      </c>
      <c r="Z1435" t="n">
        <v>10</v>
      </c>
    </row>
    <row r="1436">
      <c r="A1436" t="n">
        <v>69</v>
      </c>
      <c r="B1436" t="n">
        <v>80</v>
      </c>
      <c r="C1436" t="inlineStr">
        <is>
          <t xml:space="preserve">CONCLUIDO	</t>
        </is>
      </c>
      <c r="D1436" t="n">
        <v>9.5905</v>
      </c>
      <c r="E1436" t="n">
        <v>10.43</v>
      </c>
      <c r="F1436" t="n">
        <v>7.94</v>
      </c>
      <c r="G1436" t="n">
        <v>95.3</v>
      </c>
      <c r="H1436" t="n">
        <v>1.76</v>
      </c>
      <c r="I1436" t="n">
        <v>5</v>
      </c>
      <c r="J1436" t="n">
        <v>184.33</v>
      </c>
      <c r="K1436" t="n">
        <v>50.28</v>
      </c>
      <c r="L1436" t="n">
        <v>18.25</v>
      </c>
      <c r="M1436" t="n">
        <v>3</v>
      </c>
      <c r="N1436" t="n">
        <v>35.8</v>
      </c>
      <c r="O1436" t="n">
        <v>22967.66</v>
      </c>
      <c r="P1436" t="n">
        <v>83.2</v>
      </c>
      <c r="Q1436" t="n">
        <v>198.05</v>
      </c>
      <c r="R1436" t="n">
        <v>30.09</v>
      </c>
      <c r="S1436" t="n">
        <v>21.27</v>
      </c>
      <c r="T1436" t="n">
        <v>1707.6</v>
      </c>
      <c r="U1436" t="n">
        <v>0.71</v>
      </c>
      <c r="V1436" t="n">
        <v>0.76</v>
      </c>
      <c r="W1436" t="n">
        <v>0.12</v>
      </c>
      <c r="X1436" t="n">
        <v>0.09</v>
      </c>
      <c r="Y1436" t="n">
        <v>1</v>
      </c>
      <c r="Z1436" t="n">
        <v>10</v>
      </c>
    </row>
    <row r="1437">
      <c r="A1437" t="n">
        <v>70</v>
      </c>
      <c r="B1437" t="n">
        <v>80</v>
      </c>
      <c r="C1437" t="inlineStr">
        <is>
          <t xml:space="preserve">CONCLUIDO	</t>
        </is>
      </c>
      <c r="D1437" t="n">
        <v>9.596399999999999</v>
      </c>
      <c r="E1437" t="n">
        <v>10.42</v>
      </c>
      <c r="F1437" t="n">
        <v>7.93</v>
      </c>
      <c r="G1437" t="n">
        <v>95.22</v>
      </c>
      <c r="H1437" t="n">
        <v>1.78</v>
      </c>
      <c r="I1437" t="n">
        <v>5</v>
      </c>
      <c r="J1437" t="n">
        <v>184.7</v>
      </c>
      <c r="K1437" t="n">
        <v>50.28</v>
      </c>
      <c r="L1437" t="n">
        <v>18.5</v>
      </c>
      <c r="M1437" t="n">
        <v>3</v>
      </c>
      <c r="N1437" t="n">
        <v>35.92</v>
      </c>
      <c r="O1437" t="n">
        <v>23014.13</v>
      </c>
      <c r="P1437" t="n">
        <v>82.55</v>
      </c>
      <c r="Q1437" t="n">
        <v>198.05</v>
      </c>
      <c r="R1437" t="n">
        <v>29.8</v>
      </c>
      <c r="S1437" t="n">
        <v>21.27</v>
      </c>
      <c r="T1437" t="n">
        <v>1562.21</v>
      </c>
      <c r="U1437" t="n">
        <v>0.71</v>
      </c>
      <c r="V1437" t="n">
        <v>0.77</v>
      </c>
      <c r="W1437" t="n">
        <v>0.12</v>
      </c>
      <c r="X1437" t="n">
        <v>0.08</v>
      </c>
      <c r="Y1437" t="n">
        <v>1</v>
      </c>
      <c r="Z1437" t="n">
        <v>10</v>
      </c>
    </row>
    <row r="1438">
      <c r="A1438" t="n">
        <v>71</v>
      </c>
      <c r="B1438" t="n">
        <v>80</v>
      </c>
      <c r="C1438" t="inlineStr">
        <is>
          <t xml:space="preserve">CONCLUIDO	</t>
        </is>
      </c>
      <c r="D1438" t="n">
        <v>9.601000000000001</v>
      </c>
      <c r="E1438" t="n">
        <v>10.42</v>
      </c>
      <c r="F1438" t="n">
        <v>7.93</v>
      </c>
      <c r="G1438" t="n">
        <v>95.16</v>
      </c>
      <c r="H1438" t="n">
        <v>1.8</v>
      </c>
      <c r="I1438" t="n">
        <v>5</v>
      </c>
      <c r="J1438" t="n">
        <v>185.08</v>
      </c>
      <c r="K1438" t="n">
        <v>50.28</v>
      </c>
      <c r="L1438" t="n">
        <v>18.75</v>
      </c>
      <c r="M1438" t="n">
        <v>3</v>
      </c>
      <c r="N1438" t="n">
        <v>36.05</v>
      </c>
      <c r="O1438" t="n">
        <v>23060.64</v>
      </c>
      <c r="P1438" t="n">
        <v>82.05</v>
      </c>
      <c r="Q1438" t="n">
        <v>198.05</v>
      </c>
      <c r="R1438" t="n">
        <v>29.68</v>
      </c>
      <c r="S1438" t="n">
        <v>21.27</v>
      </c>
      <c r="T1438" t="n">
        <v>1500.64</v>
      </c>
      <c r="U1438" t="n">
        <v>0.72</v>
      </c>
      <c r="V1438" t="n">
        <v>0.77</v>
      </c>
      <c r="W1438" t="n">
        <v>0.12</v>
      </c>
      <c r="X1438" t="n">
        <v>0.08</v>
      </c>
      <c r="Y1438" t="n">
        <v>1</v>
      </c>
      <c r="Z1438" t="n">
        <v>10</v>
      </c>
    </row>
    <row r="1439">
      <c r="A1439" t="n">
        <v>72</v>
      </c>
      <c r="B1439" t="n">
        <v>80</v>
      </c>
      <c r="C1439" t="inlineStr">
        <is>
          <t xml:space="preserve">CONCLUIDO	</t>
        </is>
      </c>
      <c r="D1439" t="n">
        <v>9.5985</v>
      </c>
      <c r="E1439" t="n">
        <v>10.42</v>
      </c>
      <c r="F1439" t="n">
        <v>7.93</v>
      </c>
      <c r="G1439" t="n">
        <v>95.19</v>
      </c>
      <c r="H1439" t="n">
        <v>1.82</v>
      </c>
      <c r="I1439" t="n">
        <v>5</v>
      </c>
      <c r="J1439" t="n">
        <v>185.46</v>
      </c>
      <c r="K1439" t="n">
        <v>50.28</v>
      </c>
      <c r="L1439" t="n">
        <v>19</v>
      </c>
      <c r="M1439" t="n">
        <v>3</v>
      </c>
      <c r="N1439" t="n">
        <v>36.18</v>
      </c>
      <c r="O1439" t="n">
        <v>23107.19</v>
      </c>
      <c r="P1439" t="n">
        <v>81.51000000000001</v>
      </c>
      <c r="Q1439" t="n">
        <v>198.05</v>
      </c>
      <c r="R1439" t="n">
        <v>29.79</v>
      </c>
      <c r="S1439" t="n">
        <v>21.27</v>
      </c>
      <c r="T1439" t="n">
        <v>1556.58</v>
      </c>
      <c r="U1439" t="n">
        <v>0.71</v>
      </c>
      <c r="V1439" t="n">
        <v>0.77</v>
      </c>
      <c r="W1439" t="n">
        <v>0.12</v>
      </c>
      <c r="X1439" t="n">
        <v>0.08</v>
      </c>
      <c r="Y1439" t="n">
        <v>1</v>
      </c>
      <c r="Z1439" t="n">
        <v>10</v>
      </c>
    </row>
    <row r="1440">
      <c r="A1440" t="n">
        <v>73</v>
      </c>
      <c r="B1440" t="n">
        <v>80</v>
      </c>
      <c r="C1440" t="inlineStr">
        <is>
          <t xml:space="preserve">CONCLUIDO	</t>
        </is>
      </c>
      <c r="D1440" t="n">
        <v>9.6471</v>
      </c>
      <c r="E1440" t="n">
        <v>10.37</v>
      </c>
      <c r="F1440" t="n">
        <v>7.91</v>
      </c>
      <c r="G1440" t="n">
        <v>118.69</v>
      </c>
      <c r="H1440" t="n">
        <v>1.84</v>
      </c>
      <c r="I1440" t="n">
        <v>4</v>
      </c>
      <c r="J1440" t="n">
        <v>185.84</v>
      </c>
      <c r="K1440" t="n">
        <v>50.28</v>
      </c>
      <c r="L1440" t="n">
        <v>19.25</v>
      </c>
      <c r="M1440" t="n">
        <v>2</v>
      </c>
      <c r="N1440" t="n">
        <v>36.31</v>
      </c>
      <c r="O1440" t="n">
        <v>23153.78</v>
      </c>
      <c r="P1440" t="n">
        <v>80.59999999999999</v>
      </c>
      <c r="Q1440" t="n">
        <v>198.05</v>
      </c>
      <c r="R1440" t="n">
        <v>29.1</v>
      </c>
      <c r="S1440" t="n">
        <v>21.27</v>
      </c>
      <c r="T1440" t="n">
        <v>1217.02</v>
      </c>
      <c r="U1440" t="n">
        <v>0.73</v>
      </c>
      <c r="V1440" t="n">
        <v>0.77</v>
      </c>
      <c r="W1440" t="n">
        <v>0.11</v>
      </c>
      <c r="X1440" t="n">
        <v>0.06</v>
      </c>
      <c r="Y1440" t="n">
        <v>1</v>
      </c>
      <c r="Z1440" t="n">
        <v>10</v>
      </c>
    </row>
    <row r="1441">
      <c r="A1441" t="n">
        <v>74</v>
      </c>
      <c r="B1441" t="n">
        <v>80</v>
      </c>
      <c r="C1441" t="inlineStr">
        <is>
          <t xml:space="preserve">CONCLUIDO	</t>
        </is>
      </c>
      <c r="D1441" t="n">
        <v>9.645300000000001</v>
      </c>
      <c r="E1441" t="n">
        <v>10.37</v>
      </c>
      <c r="F1441" t="n">
        <v>7.91</v>
      </c>
      <c r="G1441" t="n">
        <v>118.72</v>
      </c>
      <c r="H1441" t="n">
        <v>1.86</v>
      </c>
      <c r="I1441" t="n">
        <v>4</v>
      </c>
      <c r="J1441" t="n">
        <v>186.21</v>
      </c>
      <c r="K1441" t="n">
        <v>50.28</v>
      </c>
      <c r="L1441" t="n">
        <v>19.5</v>
      </c>
      <c r="M1441" t="n">
        <v>2</v>
      </c>
      <c r="N1441" t="n">
        <v>36.43</v>
      </c>
      <c r="O1441" t="n">
        <v>23200.42</v>
      </c>
      <c r="P1441" t="n">
        <v>80.73</v>
      </c>
      <c r="Q1441" t="n">
        <v>198.05</v>
      </c>
      <c r="R1441" t="n">
        <v>29.18</v>
      </c>
      <c r="S1441" t="n">
        <v>21.27</v>
      </c>
      <c r="T1441" t="n">
        <v>1256.23</v>
      </c>
      <c r="U1441" t="n">
        <v>0.73</v>
      </c>
      <c r="V1441" t="n">
        <v>0.77</v>
      </c>
      <c r="W1441" t="n">
        <v>0.11</v>
      </c>
      <c r="X1441" t="n">
        <v>0.06</v>
      </c>
      <c r="Y1441" t="n">
        <v>1</v>
      </c>
      <c r="Z1441" t="n">
        <v>10</v>
      </c>
    </row>
    <row r="1442">
      <c r="A1442" t="n">
        <v>75</v>
      </c>
      <c r="B1442" t="n">
        <v>80</v>
      </c>
      <c r="C1442" t="inlineStr">
        <is>
          <t xml:space="preserve">CONCLUIDO	</t>
        </is>
      </c>
      <c r="D1442" t="n">
        <v>9.644500000000001</v>
      </c>
      <c r="E1442" t="n">
        <v>10.37</v>
      </c>
      <c r="F1442" t="n">
        <v>7.92</v>
      </c>
      <c r="G1442" t="n">
        <v>118.73</v>
      </c>
      <c r="H1442" t="n">
        <v>1.88</v>
      </c>
      <c r="I1442" t="n">
        <v>4</v>
      </c>
      <c r="J1442" t="n">
        <v>186.59</v>
      </c>
      <c r="K1442" t="n">
        <v>50.28</v>
      </c>
      <c r="L1442" t="n">
        <v>19.75</v>
      </c>
      <c r="M1442" t="n">
        <v>2</v>
      </c>
      <c r="N1442" t="n">
        <v>36.56</v>
      </c>
      <c r="O1442" t="n">
        <v>23247.1</v>
      </c>
      <c r="P1442" t="n">
        <v>80.79000000000001</v>
      </c>
      <c r="Q1442" t="n">
        <v>198.05</v>
      </c>
      <c r="R1442" t="n">
        <v>29.21</v>
      </c>
      <c r="S1442" t="n">
        <v>21.27</v>
      </c>
      <c r="T1442" t="n">
        <v>1272.97</v>
      </c>
      <c r="U1442" t="n">
        <v>0.73</v>
      </c>
      <c r="V1442" t="n">
        <v>0.77</v>
      </c>
      <c r="W1442" t="n">
        <v>0.11</v>
      </c>
      <c r="X1442" t="n">
        <v>0.06</v>
      </c>
      <c r="Y1442" t="n">
        <v>1</v>
      </c>
      <c r="Z1442" t="n">
        <v>10</v>
      </c>
    </row>
    <row r="1443">
      <c r="A1443" t="n">
        <v>76</v>
      </c>
      <c r="B1443" t="n">
        <v>80</v>
      </c>
      <c r="C1443" t="inlineStr">
        <is>
          <t xml:space="preserve">CONCLUIDO	</t>
        </is>
      </c>
      <c r="D1443" t="n">
        <v>9.6572</v>
      </c>
      <c r="E1443" t="n">
        <v>10.36</v>
      </c>
      <c r="F1443" t="n">
        <v>7.9</v>
      </c>
      <c r="G1443" t="n">
        <v>118.53</v>
      </c>
      <c r="H1443" t="n">
        <v>1.9</v>
      </c>
      <c r="I1443" t="n">
        <v>4</v>
      </c>
      <c r="J1443" t="n">
        <v>186.97</v>
      </c>
      <c r="K1443" t="n">
        <v>50.28</v>
      </c>
      <c r="L1443" t="n">
        <v>20</v>
      </c>
      <c r="M1443" t="n">
        <v>2</v>
      </c>
      <c r="N1443" t="n">
        <v>36.69</v>
      </c>
      <c r="O1443" t="n">
        <v>23293.82</v>
      </c>
      <c r="P1443" t="n">
        <v>80.53</v>
      </c>
      <c r="Q1443" t="n">
        <v>198.05</v>
      </c>
      <c r="R1443" t="n">
        <v>28.66</v>
      </c>
      <c r="S1443" t="n">
        <v>21.27</v>
      </c>
      <c r="T1443" t="n">
        <v>999.54</v>
      </c>
      <c r="U1443" t="n">
        <v>0.74</v>
      </c>
      <c r="V1443" t="n">
        <v>0.77</v>
      </c>
      <c r="W1443" t="n">
        <v>0.12</v>
      </c>
      <c r="X1443" t="n">
        <v>0.05</v>
      </c>
      <c r="Y1443" t="n">
        <v>1</v>
      </c>
      <c r="Z1443" t="n">
        <v>10</v>
      </c>
    </row>
    <row r="1444">
      <c r="A1444" t="n">
        <v>77</v>
      </c>
      <c r="B1444" t="n">
        <v>80</v>
      </c>
      <c r="C1444" t="inlineStr">
        <is>
          <t xml:space="preserve">CONCLUIDO	</t>
        </is>
      </c>
      <c r="D1444" t="n">
        <v>9.651199999999999</v>
      </c>
      <c r="E1444" t="n">
        <v>10.36</v>
      </c>
      <c r="F1444" t="n">
        <v>7.91</v>
      </c>
      <c r="G1444" t="n">
        <v>118.62</v>
      </c>
      <c r="H1444" t="n">
        <v>1.92</v>
      </c>
      <c r="I1444" t="n">
        <v>4</v>
      </c>
      <c r="J1444" t="n">
        <v>187.35</v>
      </c>
      <c r="K1444" t="n">
        <v>50.28</v>
      </c>
      <c r="L1444" t="n">
        <v>20.25</v>
      </c>
      <c r="M1444" t="n">
        <v>2</v>
      </c>
      <c r="N1444" t="n">
        <v>36.82</v>
      </c>
      <c r="O1444" t="n">
        <v>23340.59</v>
      </c>
      <c r="P1444" t="n">
        <v>80.40000000000001</v>
      </c>
      <c r="Q1444" t="n">
        <v>198.05</v>
      </c>
      <c r="R1444" t="n">
        <v>28.99</v>
      </c>
      <c r="S1444" t="n">
        <v>21.27</v>
      </c>
      <c r="T1444" t="n">
        <v>1161.37</v>
      </c>
      <c r="U1444" t="n">
        <v>0.73</v>
      </c>
      <c r="V1444" t="n">
        <v>0.77</v>
      </c>
      <c r="W1444" t="n">
        <v>0.11</v>
      </c>
      <c r="X1444" t="n">
        <v>0.06</v>
      </c>
      <c r="Y1444" t="n">
        <v>1</v>
      </c>
      <c r="Z1444" t="n">
        <v>10</v>
      </c>
    </row>
    <row r="1445">
      <c r="A1445" t="n">
        <v>78</v>
      </c>
      <c r="B1445" t="n">
        <v>80</v>
      </c>
      <c r="C1445" t="inlineStr">
        <is>
          <t xml:space="preserve">CONCLUIDO	</t>
        </is>
      </c>
      <c r="D1445" t="n">
        <v>9.6479</v>
      </c>
      <c r="E1445" t="n">
        <v>10.36</v>
      </c>
      <c r="F1445" t="n">
        <v>7.91</v>
      </c>
      <c r="G1445" t="n">
        <v>118.67</v>
      </c>
      <c r="H1445" t="n">
        <v>1.94</v>
      </c>
      <c r="I1445" t="n">
        <v>4</v>
      </c>
      <c r="J1445" t="n">
        <v>187.73</v>
      </c>
      <c r="K1445" t="n">
        <v>50.28</v>
      </c>
      <c r="L1445" t="n">
        <v>20.5</v>
      </c>
      <c r="M1445" t="n">
        <v>2</v>
      </c>
      <c r="N1445" t="n">
        <v>36.95</v>
      </c>
      <c r="O1445" t="n">
        <v>23387.4</v>
      </c>
      <c r="P1445" t="n">
        <v>80.43000000000001</v>
      </c>
      <c r="Q1445" t="n">
        <v>198.05</v>
      </c>
      <c r="R1445" t="n">
        <v>29.1</v>
      </c>
      <c r="S1445" t="n">
        <v>21.27</v>
      </c>
      <c r="T1445" t="n">
        <v>1219.14</v>
      </c>
      <c r="U1445" t="n">
        <v>0.73</v>
      </c>
      <c r="V1445" t="n">
        <v>0.77</v>
      </c>
      <c r="W1445" t="n">
        <v>0.11</v>
      </c>
      <c r="X1445" t="n">
        <v>0.06</v>
      </c>
      <c r="Y1445" t="n">
        <v>1</v>
      </c>
      <c r="Z1445" t="n">
        <v>10</v>
      </c>
    </row>
    <row r="1446">
      <c r="A1446" t="n">
        <v>79</v>
      </c>
      <c r="B1446" t="n">
        <v>80</v>
      </c>
      <c r="C1446" t="inlineStr">
        <is>
          <t xml:space="preserve">CONCLUIDO	</t>
        </is>
      </c>
      <c r="D1446" t="n">
        <v>9.644500000000001</v>
      </c>
      <c r="E1446" t="n">
        <v>10.37</v>
      </c>
      <c r="F1446" t="n">
        <v>7.92</v>
      </c>
      <c r="G1446" t="n">
        <v>118.73</v>
      </c>
      <c r="H1446" t="n">
        <v>1.96</v>
      </c>
      <c r="I1446" t="n">
        <v>4</v>
      </c>
      <c r="J1446" t="n">
        <v>188.11</v>
      </c>
      <c r="K1446" t="n">
        <v>50.28</v>
      </c>
      <c r="L1446" t="n">
        <v>20.75</v>
      </c>
      <c r="M1446" t="n">
        <v>2</v>
      </c>
      <c r="N1446" t="n">
        <v>37.08</v>
      </c>
      <c r="O1446" t="n">
        <v>23434.26</v>
      </c>
      <c r="P1446" t="n">
        <v>80.23999999999999</v>
      </c>
      <c r="Q1446" t="n">
        <v>198.05</v>
      </c>
      <c r="R1446" t="n">
        <v>29.29</v>
      </c>
      <c r="S1446" t="n">
        <v>21.27</v>
      </c>
      <c r="T1446" t="n">
        <v>1311.75</v>
      </c>
      <c r="U1446" t="n">
        <v>0.73</v>
      </c>
      <c r="V1446" t="n">
        <v>0.77</v>
      </c>
      <c r="W1446" t="n">
        <v>0.11</v>
      </c>
      <c r="X1446" t="n">
        <v>0.06</v>
      </c>
      <c r="Y1446" t="n">
        <v>1</v>
      </c>
      <c r="Z1446" t="n">
        <v>10</v>
      </c>
    </row>
    <row r="1447">
      <c r="A1447" t="n">
        <v>80</v>
      </c>
      <c r="B1447" t="n">
        <v>80</v>
      </c>
      <c r="C1447" t="inlineStr">
        <is>
          <t xml:space="preserve">CONCLUIDO	</t>
        </is>
      </c>
      <c r="D1447" t="n">
        <v>9.6424</v>
      </c>
      <c r="E1447" t="n">
        <v>10.37</v>
      </c>
      <c r="F1447" t="n">
        <v>7.92</v>
      </c>
      <c r="G1447" t="n">
        <v>118.76</v>
      </c>
      <c r="H1447" t="n">
        <v>1.98</v>
      </c>
      <c r="I1447" t="n">
        <v>4</v>
      </c>
      <c r="J1447" t="n">
        <v>188.49</v>
      </c>
      <c r="K1447" t="n">
        <v>50.28</v>
      </c>
      <c r="L1447" t="n">
        <v>21</v>
      </c>
      <c r="M1447" t="n">
        <v>2</v>
      </c>
      <c r="N1447" t="n">
        <v>37.21</v>
      </c>
      <c r="O1447" t="n">
        <v>23481.16</v>
      </c>
      <c r="P1447" t="n">
        <v>80.08</v>
      </c>
      <c r="Q1447" t="n">
        <v>198.05</v>
      </c>
      <c r="R1447" t="n">
        <v>29.25</v>
      </c>
      <c r="S1447" t="n">
        <v>21.27</v>
      </c>
      <c r="T1447" t="n">
        <v>1294.84</v>
      </c>
      <c r="U1447" t="n">
        <v>0.73</v>
      </c>
      <c r="V1447" t="n">
        <v>0.77</v>
      </c>
      <c r="W1447" t="n">
        <v>0.12</v>
      </c>
      <c r="X1447" t="n">
        <v>0.06</v>
      </c>
      <c r="Y1447" t="n">
        <v>1</v>
      </c>
      <c r="Z1447" t="n">
        <v>10</v>
      </c>
    </row>
    <row r="1448">
      <c r="A1448" t="n">
        <v>81</v>
      </c>
      <c r="B1448" t="n">
        <v>80</v>
      </c>
      <c r="C1448" t="inlineStr">
        <is>
          <t xml:space="preserve">CONCLUIDO	</t>
        </is>
      </c>
      <c r="D1448" t="n">
        <v>9.6546</v>
      </c>
      <c r="E1448" t="n">
        <v>10.36</v>
      </c>
      <c r="F1448" t="n">
        <v>7.9</v>
      </c>
      <c r="G1448" t="n">
        <v>118.57</v>
      </c>
      <c r="H1448" t="n">
        <v>2</v>
      </c>
      <c r="I1448" t="n">
        <v>4</v>
      </c>
      <c r="J1448" t="n">
        <v>188.87</v>
      </c>
      <c r="K1448" t="n">
        <v>50.28</v>
      </c>
      <c r="L1448" t="n">
        <v>21.25</v>
      </c>
      <c r="M1448" t="n">
        <v>1</v>
      </c>
      <c r="N1448" t="n">
        <v>37.34</v>
      </c>
      <c r="O1448" t="n">
        <v>23528.1</v>
      </c>
      <c r="P1448" t="n">
        <v>79.69</v>
      </c>
      <c r="Q1448" t="n">
        <v>198.05</v>
      </c>
      <c r="R1448" t="n">
        <v>28.76</v>
      </c>
      <c r="S1448" t="n">
        <v>21.27</v>
      </c>
      <c r="T1448" t="n">
        <v>1047.52</v>
      </c>
      <c r="U1448" t="n">
        <v>0.74</v>
      </c>
      <c r="V1448" t="n">
        <v>0.77</v>
      </c>
      <c r="W1448" t="n">
        <v>0.12</v>
      </c>
      <c r="X1448" t="n">
        <v>0.05</v>
      </c>
      <c r="Y1448" t="n">
        <v>1</v>
      </c>
      <c r="Z1448" t="n">
        <v>10</v>
      </c>
    </row>
    <row r="1449">
      <c r="A1449" t="n">
        <v>82</v>
      </c>
      <c r="B1449" t="n">
        <v>80</v>
      </c>
      <c r="C1449" t="inlineStr">
        <is>
          <t xml:space="preserve">CONCLUIDO	</t>
        </is>
      </c>
      <c r="D1449" t="n">
        <v>9.649699999999999</v>
      </c>
      <c r="E1449" t="n">
        <v>10.36</v>
      </c>
      <c r="F1449" t="n">
        <v>7.91</v>
      </c>
      <c r="G1449" t="n">
        <v>118.65</v>
      </c>
      <c r="H1449" t="n">
        <v>2.02</v>
      </c>
      <c r="I1449" t="n">
        <v>4</v>
      </c>
      <c r="J1449" t="n">
        <v>189.25</v>
      </c>
      <c r="K1449" t="n">
        <v>50.28</v>
      </c>
      <c r="L1449" t="n">
        <v>21.5</v>
      </c>
      <c r="M1449" t="n">
        <v>1</v>
      </c>
      <c r="N1449" t="n">
        <v>37.47</v>
      </c>
      <c r="O1449" t="n">
        <v>23575.09</v>
      </c>
      <c r="P1449" t="n">
        <v>79.70999999999999</v>
      </c>
      <c r="Q1449" t="n">
        <v>198.05</v>
      </c>
      <c r="R1449" t="n">
        <v>29.02</v>
      </c>
      <c r="S1449" t="n">
        <v>21.27</v>
      </c>
      <c r="T1449" t="n">
        <v>1179.06</v>
      </c>
      <c r="U1449" t="n">
        <v>0.73</v>
      </c>
      <c r="V1449" t="n">
        <v>0.77</v>
      </c>
      <c r="W1449" t="n">
        <v>0.11</v>
      </c>
      <c r="X1449" t="n">
        <v>0.06</v>
      </c>
      <c r="Y1449" t="n">
        <v>1</v>
      </c>
      <c r="Z1449" t="n">
        <v>10</v>
      </c>
    </row>
    <row r="1450">
      <c r="A1450" t="n">
        <v>83</v>
      </c>
      <c r="B1450" t="n">
        <v>80</v>
      </c>
      <c r="C1450" t="inlineStr">
        <is>
          <t xml:space="preserve">CONCLUIDO	</t>
        </is>
      </c>
      <c r="D1450" t="n">
        <v>9.639099999999999</v>
      </c>
      <c r="E1450" t="n">
        <v>10.37</v>
      </c>
      <c r="F1450" t="n">
        <v>7.92</v>
      </c>
      <c r="G1450" t="n">
        <v>118.82</v>
      </c>
      <c r="H1450" t="n">
        <v>2.04</v>
      </c>
      <c r="I1450" t="n">
        <v>4</v>
      </c>
      <c r="J1450" t="n">
        <v>189.63</v>
      </c>
      <c r="K1450" t="n">
        <v>50.28</v>
      </c>
      <c r="L1450" t="n">
        <v>21.75</v>
      </c>
      <c r="M1450" t="n">
        <v>1</v>
      </c>
      <c r="N1450" t="n">
        <v>37.6</v>
      </c>
      <c r="O1450" t="n">
        <v>23622.13</v>
      </c>
      <c r="P1450" t="n">
        <v>79.91</v>
      </c>
      <c r="Q1450" t="n">
        <v>198.05</v>
      </c>
      <c r="R1450" t="n">
        <v>29.42</v>
      </c>
      <c r="S1450" t="n">
        <v>21.27</v>
      </c>
      <c r="T1450" t="n">
        <v>1376.43</v>
      </c>
      <c r="U1450" t="n">
        <v>0.72</v>
      </c>
      <c r="V1450" t="n">
        <v>0.77</v>
      </c>
      <c r="W1450" t="n">
        <v>0.11</v>
      </c>
      <c r="X1450" t="n">
        <v>0.07000000000000001</v>
      </c>
      <c r="Y1450" t="n">
        <v>1</v>
      </c>
      <c r="Z1450" t="n">
        <v>10</v>
      </c>
    </row>
    <row r="1451">
      <c r="A1451" t="n">
        <v>84</v>
      </c>
      <c r="B1451" t="n">
        <v>80</v>
      </c>
      <c r="C1451" t="inlineStr">
        <is>
          <t xml:space="preserve">CONCLUIDO	</t>
        </is>
      </c>
      <c r="D1451" t="n">
        <v>9.636699999999999</v>
      </c>
      <c r="E1451" t="n">
        <v>10.38</v>
      </c>
      <c r="F1451" t="n">
        <v>7.92</v>
      </c>
      <c r="G1451" t="n">
        <v>118.85</v>
      </c>
      <c r="H1451" t="n">
        <v>2.05</v>
      </c>
      <c r="I1451" t="n">
        <v>4</v>
      </c>
      <c r="J1451" t="n">
        <v>190.01</v>
      </c>
      <c r="K1451" t="n">
        <v>50.28</v>
      </c>
      <c r="L1451" t="n">
        <v>22</v>
      </c>
      <c r="M1451" t="n">
        <v>0</v>
      </c>
      <c r="N1451" t="n">
        <v>37.74</v>
      </c>
      <c r="O1451" t="n">
        <v>23669.2</v>
      </c>
      <c r="P1451" t="n">
        <v>80.12</v>
      </c>
      <c r="Q1451" t="n">
        <v>198.06</v>
      </c>
      <c r="R1451" t="n">
        <v>29.4</v>
      </c>
      <c r="S1451" t="n">
        <v>21.27</v>
      </c>
      <c r="T1451" t="n">
        <v>1370.47</v>
      </c>
      <c r="U1451" t="n">
        <v>0.72</v>
      </c>
      <c r="V1451" t="n">
        <v>0.77</v>
      </c>
      <c r="W1451" t="n">
        <v>0.12</v>
      </c>
      <c r="X1451" t="n">
        <v>0.07000000000000001</v>
      </c>
      <c r="Y1451" t="n">
        <v>1</v>
      </c>
      <c r="Z1451" t="n">
        <v>10</v>
      </c>
    </row>
    <row r="1452">
      <c r="A1452" t="n">
        <v>0</v>
      </c>
      <c r="B1452" t="n">
        <v>115</v>
      </c>
      <c r="C1452" t="inlineStr">
        <is>
          <t xml:space="preserve">CONCLUIDO	</t>
        </is>
      </c>
      <c r="D1452" t="n">
        <v>5.6701</v>
      </c>
      <c r="E1452" t="n">
        <v>17.64</v>
      </c>
      <c r="F1452" t="n">
        <v>10.1</v>
      </c>
      <c r="G1452" t="n">
        <v>5.46</v>
      </c>
      <c r="H1452" t="n">
        <v>0.08</v>
      </c>
      <c r="I1452" t="n">
        <v>111</v>
      </c>
      <c r="J1452" t="n">
        <v>222.93</v>
      </c>
      <c r="K1452" t="n">
        <v>56.94</v>
      </c>
      <c r="L1452" t="n">
        <v>1</v>
      </c>
      <c r="M1452" t="n">
        <v>109</v>
      </c>
      <c r="N1452" t="n">
        <v>49.99</v>
      </c>
      <c r="O1452" t="n">
        <v>27728.69</v>
      </c>
      <c r="P1452" t="n">
        <v>152.94</v>
      </c>
      <c r="Q1452" t="n">
        <v>198.12</v>
      </c>
      <c r="R1452" t="n">
        <v>97.55</v>
      </c>
      <c r="S1452" t="n">
        <v>21.27</v>
      </c>
      <c r="T1452" t="n">
        <v>34909.82</v>
      </c>
      <c r="U1452" t="n">
        <v>0.22</v>
      </c>
      <c r="V1452" t="n">
        <v>0.6</v>
      </c>
      <c r="W1452" t="n">
        <v>0.28</v>
      </c>
      <c r="X1452" t="n">
        <v>2.25</v>
      </c>
      <c r="Y1452" t="n">
        <v>1</v>
      </c>
      <c r="Z1452" t="n">
        <v>10</v>
      </c>
    </row>
    <row r="1453">
      <c r="A1453" t="n">
        <v>1</v>
      </c>
      <c r="B1453" t="n">
        <v>115</v>
      </c>
      <c r="C1453" t="inlineStr">
        <is>
          <t xml:space="preserve">CONCLUIDO	</t>
        </is>
      </c>
      <c r="D1453" t="n">
        <v>6.2921</v>
      </c>
      <c r="E1453" t="n">
        <v>15.89</v>
      </c>
      <c r="F1453" t="n">
        <v>9.550000000000001</v>
      </c>
      <c r="G1453" t="n">
        <v>6.82</v>
      </c>
      <c r="H1453" t="n">
        <v>0.1</v>
      </c>
      <c r="I1453" t="n">
        <v>84</v>
      </c>
      <c r="J1453" t="n">
        <v>223.35</v>
      </c>
      <c r="K1453" t="n">
        <v>56.94</v>
      </c>
      <c r="L1453" t="n">
        <v>1.25</v>
      </c>
      <c r="M1453" t="n">
        <v>82</v>
      </c>
      <c r="N1453" t="n">
        <v>50.15</v>
      </c>
      <c r="O1453" t="n">
        <v>27780.03</v>
      </c>
      <c r="P1453" t="n">
        <v>144.33</v>
      </c>
      <c r="Q1453" t="n">
        <v>198.06</v>
      </c>
      <c r="R1453" t="n">
        <v>80.09999999999999</v>
      </c>
      <c r="S1453" t="n">
        <v>21.27</v>
      </c>
      <c r="T1453" t="n">
        <v>26316.53</v>
      </c>
      <c r="U1453" t="n">
        <v>0.27</v>
      </c>
      <c r="V1453" t="n">
        <v>0.64</v>
      </c>
      <c r="W1453" t="n">
        <v>0.24</v>
      </c>
      <c r="X1453" t="n">
        <v>1.69</v>
      </c>
      <c r="Y1453" t="n">
        <v>1</v>
      </c>
      <c r="Z1453" t="n">
        <v>10</v>
      </c>
    </row>
    <row r="1454">
      <c r="A1454" t="n">
        <v>2</v>
      </c>
      <c r="B1454" t="n">
        <v>115</v>
      </c>
      <c r="C1454" t="inlineStr">
        <is>
          <t xml:space="preserve">CONCLUIDO	</t>
        </is>
      </c>
      <c r="D1454" t="n">
        <v>6.7343</v>
      </c>
      <c r="E1454" t="n">
        <v>14.85</v>
      </c>
      <c r="F1454" t="n">
        <v>9.199999999999999</v>
      </c>
      <c r="G1454" t="n">
        <v>8.119999999999999</v>
      </c>
      <c r="H1454" t="n">
        <v>0.12</v>
      </c>
      <c r="I1454" t="n">
        <v>68</v>
      </c>
      <c r="J1454" t="n">
        <v>223.76</v>
      </c>
      <c r="K1454" t="n">
        <v>56.94</v>
      </c>
      <c r="L1454" t="n">
        <v>1.5</v>
      </c>
      <c r="M1454" t="n">
        <v>66</v>
      </c>
      <c r="N1454" t="n">
        <v>50.32</v>
      </c>
      <c r="O1454" t="n">
        <v>27831.42</v>
      </c>
      <c r="P1454" t="n">
        <v>139</v>
      </c>
      <c r="Q1454" t="n">
        <v>198.07</v>
      </c>
      <c r="R1454" t="n">
        <v>69.33</v>
      </c>
      <c r="S1454" t="n">
        <v>21.27</v>
      </c>
      <c r="T1454" t="n">
        <v>21010.87</v>
      </c>
      <c r="U1454" t="n">
        <v>0.31</v>
      </c>
      <c r="V1454" t="n">
        <v>0.66</v>
      </c>
      <c r="W1454" t="n">
        <v>0.22</v>
      </c>
      <c r="X1454" t="n">
        <v>1.35</v>
      </c>
      <c r="Y1454" t="n">
        <v>1</v>
      </c>
      <c r="Z1454" t="n">
        <v>10</v>
      </c>
    </row>
    <row r="1455">
      <c r="A1455" t="n">
        <v>3</v>
      </c>
      <c r="B1455" t="n">
        <v>115</v>
      </c>
      <c r="C1455" t="inlineStr">
        <is>
          <t xml:space="preserve">CONCLUIDO	</t>
        </is>
      </c>
      <c r="D1455" t="n">
        <v>7.0682</v>
      </c>
      <c r="E1455" t="n">
        <v>14.15</v>
      </c>
      <c r="F1455" t="n">
        <v>8.99</v>
      </c>
      <c r="G1455" t="n">
        <v>9.460000000000001</v>
      </c>
      <c r="H1455" t="n">
        <v>0.14</v>
      </c>
      <c r="I1455" t="n">
        <v>57</v>
      </c>
      <c r="J1455" t="n">
        <v>224.18</v>
      </c>
      <c r="K1455" t="n">
        <v>56.94</v>
      </c>
      <c r="L1455" t="n">
        <v>1.75</v>
      </c>
      <c r="M1455" t="n">
        <v>55</v>
      </c>
      <c r="N1455" t="n">
        <v>50.49</v>
      </c>
      <c r="O1455" t="n">
        <v>27882.87</v>
      </c>
      <c r="P1455" t="n">
        <v>135.57</v>
      </c>
      <c r="Q1455" t="n">
        <v>198.07</v>
      </c>
      <c r="R1455" t="n">
        <v>62.55</v>
      </c>
      <c r="S1455" t="n">
        <v>21.27</v>
      </c>
      <c r="T1455" t="n">
        <v>17677.95</v>
      </c>
      <c r="U1455" t="n">
        <v>0.34</v>
      </c>
      <c r="V1455" t="n">
        <v>0.68</v>
      </c>
      <c r="W1455" t="n">
        <v>0.2</v>
      </c>
      <c r="X1455" t="n">
        <v>1.13</v>
      </c>
      <c r="Y1455" t="n">
        <v>1</v>
      </c>
      <c r="Z1455" t="n">
        <v>10</v>
      </c>
    </row>
    <row r="1456">
      <c r="A1456" t="n">
        <v>4</v>
      </c>
      <c r="B1456" t="n">
        <v>115</v>
      </c>
      <c r="C1456" t="inlineStr">
        <is>
          <t xml:space="preserve">CONCLUIDO	</t>
        </is>
      </c>
      <c r="D1456" t="n">
        <v>7.3354</v>
      </c>
      <c r="E1456" t="n">
        <v>13.63</v>
      </c>
      <c r="F1456" t="n">
        <v>8.82</v>
      </c>
      <c r="G1456" t="n">
        <v>10.8</v>
      </c>
      <c r="H1456" t="n">
        <v>0.16</v>
      </c>
      <c r="I1456" t="n">
        <v>49</v>
      </c>
      <c r="J1456" t="n">
        <v>224.6</v>
      </c>
      <c r="K1456" t="n">
        <v>56.94</v>
      </c>
      <c r="L1456" t="n">
        <v>2</v>
      </c>
      <c r="M1456" t="n">
        <v>47</v>
      </c>
      <c r="N1456" t="n">
        <v>50.65</v>
      </c>
      <c r="O1456" t="n">
        <v>27934.37</v>
      </c>
      <c r="P1456" t="n">
        <v>132.97</v>
      </c>
      <c r="Q1456" t="n">
        <v>198.09</v>
      </c>
      <c r="R1456" t="n">
        <v>57.38</v>
      </c>
      <c r="S1456" t="n">
        <v>21.27</v>
      </c>
      <c r="T1456" t="n">
        <v>15133.22</v>
      </c>
      <c r="U1456" t="n">
        <v>0.37</v>
      </c>
      <c r="V1456" t="n">
        <v>0.6899999999999999</v>
      </c>
      <c r="W1456" t="n">
        <v>0.19</v>
      </c>
      <c r="X1456" t="n">
        <v>0.97</v>
      </c>
      <c r="Y1456" t="n">
        <v>1</v>
      </c>
      <c r="Z1456" t="n">
        <v>10</v>
      </c>
    </row>
    <row r="1457">
      <c r="A1457" t="n">
        <v>5</v>
      </c>
      <c r="B1457" t="n">
        <v>115</v>
      </c>
      <c r="C1457" t="inlineStr">
        <is>
          <t xml:space="preserve">CONCLUIDO	</t>
        </is>
      </c>
      <c r="D1457" t="n">
        <v>7.5545</v>
      </c>
      <c r="E1457" t="n">
        <v>13.24</v>
      </c>
      <c r="F1457" t="n">
        <v>8.69</v>
      </c>
      <c r="G1457" t="n">
        <v>12.12</v>
      </c>
      <c r="H1457" t="n">
        <v>0.18</v>
      </c>
      <c r="I1457" t="n">
        <v>43</v>
      </c>
      <c r="J1457" t="n">
        <v>225.01</v>
      </c>
      <c r="K1457" t="n">
        <v>56.94</v>
      </c>
      <c r="L1457" t="n">
        <v>2.25</v>
      </c>
      <c r="M1457" t="n">
        <v>41</v>
      </c>
      <c r="N1457" t="n">
        <v>50.82</v>
      </c>
      <c r="O1457" t="n">
        <v>27985.94</v>
      </c>
      <c r="P1457" t="n">
        <v>130.86</v>
      </c>
      <c r="Q1457" t="n">
        <v>198.07</v>
      </c>
      <c r="R1457" t="n">
        <v>53.17</v>
      </c>
      <c r="S1457" t="n">
        <v>21.27</v>
      </c>
      <c r="T1457" t="n">
        <v>13058.09</v>
      </c>
      <c r="U1457" t="n">
        <v>0.4</v>
      </c>
      <c r="V1457" t="n">
        <v>0.7</v>
      </c>
      <c r="W1457" t="n">
        <v>0.18</v>
      </c>
      <c r="X1457" t="n">
        <v>0.83</v>
      </c>
      <c r="Y1457" t="n">
        <v>1</v>
      </c>
      <c r="Z1457" t="n">
        <v>10</v>
      </c>
    </row>
    <row r="1458">
      <c r="A1458" t="n">
        <v>6</v>
      </c>
      <c r="B1458" t="n">
        <v>115</v>
      </c>
      <c r="C1458" t="inlineStr">
        <is>
          <t xml:space="preserve">CONCLUIDO	</t>
        </is>
      </c>
      <c r="D1458" t="n">
        <v>7.7672</v>
      </c>
      <c r="E1458" t="n">
        <v>12.87</v>
      </c>
      <c r="F1458" t="n">
        <v>8.550000000000001</v>
      </c>
      <c r="G1458" t="n">
        <v>13.49</v>
      </c>
      <c r="H1458" t="n">
        <v>0.2</v>
      </c>
      <c r="I1458" t="n">
        <v>38</v>
      </c>
      <c r="J1458" t="n">
        <v>225.43</v>
      </c>
      <c r="K1458" t="n">
        <v>56.94</v>
      </c>
      <c r="L1458" t="n">
        <v>2.5</v>
      </c>
      <c r="M1458" t="n">
        <v>36</v>
      </c>
      <c r="N1458" t="n">
        <v>50.99</v>
      </c>
      <c r="O1458" t="n">
        <v>28037.57</v>
      </c>
      <c r="P1458" t="n">
        <v>128.55</v>
      </c>
      <c r="Q1458" t="n">
        <v>198.05</v>
      </c>
      <c r="R1458" t="n">
        <v>48.46</v>
      </c>
      <c r="S1458" t="n">
        <v>21.27</v>
      </c>
      <c r="T1458" t="n">
        <v>10727.21</v>
      </c>
      <c r="U1458" t="n">
        <v>0.44</v>
      </c>
      <c r="V1458" t="n">
        <v>0.71</v>
      </c>
      <c r="W1458" t="n">
        <v>0.17</v>
      </c>
      <c r="X1458" t="n">
        <v>0.6899999999999999</v>
      </c>
      <c r="Y1458" t="n">
        <v>1</v>
      </c>
      <c r="Z1458" t="n">
        <v>10</v>
      </c>
    </row>
    <row r="1459">
      <c r="A1459" t="n">
        <v>7</v>
      </c>
      <c r="B1459" t="n">
        <v>115</v>
      </c>
      <c r="C1459" t="inlineStr">
        <is>
          <t xml:space="preserve">CONCLUIDO	</t>
        </is>
      </c>
      <c r="D1459" t="n">
        <v>7.8495</v>
      </c>
      <c r="E1459" t="n">
        <v>12.74</v>
      </c>
      <c r="F1459" t="n">
        <v>8.539999999999999</v>
      </c>
      <c r="G1459" t="n">
        <v>14.64</v>
      </c>
      <c r="H1459" t="n">
        <v>0.22</v>
      </c>
      <c r="I1459" t="n">
        <v>35</v>
      </c>
      <c r="J1459" t="n">
        <v>225.85</v>
      </c>
      <c r="K1459" t="n">
        <v>56.94</v>
      </c>
      <c r="L1459" t="n">
        <v>2.75</v>
      </c>
      <c r="M1459" t="n">
        <v>33</v>
      </c>
      <c r="N1459" t="n">
        <v>51.16</v>
      </c>
      <c r="O1459" t="n">
        <v>28089.25</v>
      </c>
      <c r="P1459" t="n">
        <v>128.34</v>
      </c>
      <c r="Q1459" t="n">
        <v>198.05</v>
      </c>
      <c r="R1459" t="n">
        <v>49.58</v>
      </c>
      <c r="S1459" t="n">
        <v>21.27</v>
      </c>
      <c r="T1459" t="n">
        <v>11300.59</v>
      </c>
      <c r="U1459" t="n">
        <v>0.43</v>
      </c>
      <c r="V1459" t="n">
        <v>0.71</v>
      </c>
      <c r="W1459" t="n">
        <v>0.14</v>
      </c>
      <c r="X1459" t="n">
        <v>0.6899999999999999</v>
      </c>
      <c r="Y1459" t="n">
        <v>1</v>
      </c>
      <c r="Z1459" t="n">
        <v>10</v>
      </c>
    </row>
    <row r="1460">
      <c r="A1460" t="n">
        <v>8</v>
      </c>
      <c r="B1460" t="n">
        <v>115</v>
      </c>
      <c r="C1460" t="inlineStr">
        <is>
          <t xml:space="preserve">CONCLUIDO	</t>
        </is>
      </c>
      <c r="D1460" t="n">
        <v>7.9502</v>
      </c>
      <c r="E1460" t="n">
        <v>12.58</v>
      </c>
      <c r="F1460" t="n">
        <v>8.51</v>
      </c>
      <c r="G1460" t="n">
        <v>15.96</v>
      </c>
      <c r="H1460" t="n">
        <v>0.24</v>
      </c>
      <c r="I1460" t="n">
        <v>32</v>
      </c>
      <c r="J1460" t="n">
        <v>226.27</v>
      </c>
      <c r="K1460" t="n">
        <v>56.94</v>
      </c>
      <c r="L1460" t="n">
        <v>3</v>
      </c>
      <c r="M1460" t="n">
        <v>30</v>
      </c>
      <c r="N1460" t="n">
        <v>51.33</v>
      </c>
      <c r="O1460" t="n">
        <v>28140.99</v>
      </c>
      <c r="P1460" t="n">
        <v>127.83</v>
      </c>
      <c r="Q1460" t="n">
        <v>198.09</v>
      </c>
      <c r="R1460" t="n">
        <v>47.83</v>
      </c>
      <c r="S1460" t="n">
        <v>21.27</v>
      </c>
      <c r="T1460" t="n">
        <v>10441.92</v>
      </c>
      <c r="U1460" t="n">
        <v>0.44</v>
      </c>
      <c r="V1460" t="n">
        <v>0.71</v>
      </c>
      <c r="W1460" t="n">
        <v>0.16</v>
      </c>
      <c r="X1460" t="n">
        <v>0.66</v>
      </c>
      <c r="Y1460" t="n">
        <v>1</v>
      </c>
      <c r="Z1460" t="n">
        <v>10</v>
      </c>
    </row>
    <row r="1461">
      <c r="A1461" t="n">
        <v>9</v>
      </c>
      <c r="B1461" t="n">
        <v>115</v>
      </c>
      <c r="C1461" t="inlineStr">
        <is>
          <t xml:space="preserve">CONCLUIDO	</t>
        </is>
      </c>
      <c r="D1461" t="n">
        <v>8.085000000000001</v>
      </c>
      <c r="E1461" t="n">
        <v>12.37</v>
      </c>
      <c r="F1461" t="n">
        <v>8.44</v>
      </c>
      <c r="G1461" t="n">
        <v>17.45</v>
      </c>
      <c r="H1461" t="n">
        <v>0.25</v>
      </c>
      <c r="I1461" t="n">
        <v>29</v>
      </c>
      <c r="J1461" t="n">
        <v>226.69</v>
      </c>
      <c r="K1461" t="n">
        <v>56.94</v>
      </c>
      <c r="L1461" t="n">
        <v>3.25</v>
      </c>
      <c r="M1461" t="n">
        <v>27</v>
      </c>
      <c r="N1461" t="n">
        <v>51.5</v>
      </c>
      <c r="O1461" t="n">
        <v>28192.8</v>
      </c>
      <c r="P1461" t="n">
        <v>126.54</v>
      </c>
      <c r="Q1461" t="n">
        <v>198.07</v>
      </c>
      <c r="R1461" t="n">
        <v>45.46</v>
      </c>
      <c r="S1461" t="n">
        <v>21.27</v>
      </c>
      <c r="T1461" t="n">
        <v>9272.719999999999</v>
      </c>
      <c r="U1461" t="n">
        <v>0.47</v>
      </c>
      <c r="V1461" t="n">
        <v>0.72</v>
      </c>
      <c r="W1461" t="n">
        <v>0.15</v>
      </c>
      <c r="X1461" t="n">
        <v>0.58</v>
      </c>
      <c r="Y1461" t="n">
        <v>1</v>
      </c>
      <c r="Z1461" t="n">
        <v>10</v>
      </c>
    </row>
    <row r="1462">
      <c r="A1462" t="n">
        <v>10</v>
      </c>
      <c r="B1462" t="n">
        <v>115</v>
      </c>
      <c r="C1462" t="inlineStr">
        <is>
          <t xml:space="preserve">CONCLUIDO	</t>
        </is>
      </c>
      <c r="D1462" t="n">
        <v>8.179399999999999</v>
      </c>
      <c r="E1462" t="n">
        <v>12.23</v>
      </c>
      <c r="F1462" t="n">
        <v>8.380000000000001</v>
      </c>
      <c r="G1462" t="n">
        <v>18.62</v>
      </c>
      <c r="H1462" t="n">
        <v>0.27</v>
      </c>
      <c r="I1462" t="n">
        <v>27</v>
      </c>
      <c r="J1462" t="n">
        <v>227.11</v>
      </c>
      <c r="K1462" t="n">
        <v>56.94</v>
      </c>
      <c r="L1462" t="n">
        <v>3.5</v>
      </c>
      <c r="M1462" t="n">
        <v>25</v>
      </c>
      <c r="N1462" t="n">
        <v>51.67</v>
      </c>
      <c r="O1462" t="n">
        <v>28244.66</v>
      </c>
      <c r="P1462" t="n">
        <v>125.64</v>
      </c>
      <c r="Q1462" t="n">
        <v>198.07</v>
      </c>
      <c r="R1462" t="n">
        <v>43.72</v>
      </c>
      <c r="S1462" t="n">
        <v>21.27</v>
      </c>
      <c r="T1462" t="n">
        <v>8412.290000000001</v>
      </c>
      <c r="U1462" t="n">
        <v>0.49</v>
      </c>
      <c r="V1462" t="n">
        <v>0.72</v>
      </c>
      <c r="W1462" t="n">
        <v>0.15</v>
      </c>
      <c r="X1462" t="n">
        <v>0.53</v>
      </c>
      <c r="Y1462" t="n">
        <v>1</v>
      </c>
      <c r="Z1462" t="n">
        <v>10</v>
      </c>
    </row>
    <row r="1463">
      <c r="A1463" t="n">
        <v>11</v>
      </c>
      <c r="B1463" t="n">
        <v>115</v>
      </c>
      <c r="C1463" t="inlineStr">
        <is>
          <t xml:space="preserve">CONCLUIDO	</t>
        </is>
      </c>
      <c r="D1463" t="n">
        <v>8.2654</v>
      </c>
      <c r="E1463" t="n">
        <v>12.1</v>
      </c>
      <c r="F1463" t="n">
        <v>8.34</v>
      </c>
      <c r="G1463" t="n">
        <v>20.02</v>
      </c>
      <c r="H1463" t="n">
        <v>0.29</v>
      </c>
      <c r="I1463" t="n">
        <v>25</v>
      </c>
      <c r="J1463" t="n">
        <v>227.53</v>
      </c>
      <c r="K1463" t="n">
        <v>56.94</v>
      </c>
      <c r="L1463" t="n">
        <v>3.75</v>
      </c>
      <c r="M1463" t="n">
        <v>23</v>
      </c>
      <c r="N1463" t="n">
        <v>51.84</v>
      </c>
      <c r="O1463" t="n">
        <v>28296.58</v>
      </c>
      <c r="P1463" t="n">
        <v>124.92</v>
      </c>
      <c r="Q1463" t="n">
        <v>198.05</v>
      </c>
      <c r="R1463" t="n">
        <v>42.48</v>
      </c>
      <c r="S1463" t="n">
        <v>21.27</v>
      </c>
      <c r="T1463" t="n">
        <v>7804.45</v>
      </c>
      <c r="U1463" t="n">
        <v>0.5</v>
      </c>
      <c r="V1463" t="n">
        <v>0.73</v>
      </c>
      <c r="W1463" t="n">
        <v>0.15</v>
      </c>
      <c r="X1463" t="n">
        <v>0.49</v>
      </c>
      <c r="Y1463" t="n">
        <v>1</v>
      </c>
      <c r="Z1463" t="n">
        <v>10</v>
      </c>
    </row>
    <row r="1464">
      <c r="A1464" t="n">
        <v>12</v>
      </c>
      <c r="B1464" t="n">
        <v>115</v>
      </c>
      <c r="C1464" t="inlineStr">
        <is>
          <t xml:space="preserve">CONCLUIDO	</t>
        </is>
      </c>
      <c r="D1464" t="n">
        <v>8.313499999999999</v>
      </c>
      <c r="E1464" t="n">
        <v>12.03</v>
      </c>
      <c r="F1464" t="n">
        <v>8.31</v>
      </c>
      <c r="G1464" t="n">
        <v>20.79</v>
      </c>
      <c r="H1464" t="n">
        <v>0.31</v>
      </c>
      <c r="I1464" t="n">
        <v>24</v>
      </c>
      <c r="J1464" t="n">
        <v>227.95</v>
      </c>
      <c r="K1464" t="n">
        <v>56.94</v>
      </c>
      <c r="L1464" t="n">
        <v>4</v>
      </c>
      <c r="M1464" t="n">
        <v>22</v>
      </c>
      <c r="N1464" t="n">
        <v>52.01</v>
      </c>
      <c r="O1464" t="n">
        <v>28348.56</v>
      </c>
      <c r="P1464" t="n">
        <v>124.4</v>
      </c>
      <c r="Q1464" t="n">
        <v>198.06</v>
      </c>
      <c r="R1464" t="n">
        <v>41.57</v>
      </c>
      <c r="S1464" t="n">
        <v>21.27</v>
      </c>
      <c r="T1464" t="n">
        <v>7350.93</v>
      </c>
      <c r="U1464" t="n">
        <v>0.51</v>
      </c>
      <c r="V1464" t="n">
        <v>0.73</v>
      </c>
      <c r="W1464" t="n">
        <v>0.15</v>
      </c>
      <c r="X1464" t="n">
        <v>0.46</v>
      </c>
      <c r="Y1464" t="n">
        <v>1</v>
      </c>
      <c r="Z1464" t="n">
        <v>10</v>
      </c>
    </row>
    <row r="1465">
      <c r="A1465" t="n">
        <v>13</v>
      </c>
      <c r="B1465" t="n">
        <v>115</v>
      </c>
      <c r="C1465" t="inlineStr">
        <is>
          <t xml:space="preserve">CONCLUIDO	</t>
        </is>
      </c>
      <c r="D1465" t="n">
        <v>8.401</v>
      </c>
      <c r="E1465" t="n">
        <v>11.9</v>
      </c>
      <c r="F1465" t="n">
        <v>8.279999999999999</v>
      </c>
      <c r="G1465" t="n">
        <v>22.57</v>
      </c>
      <c r="H1465" t="n">
        <v>0.33</v>
      </c>
      <c r="I1465" t="n">
        <v>22</v>
      </c>
      <c r="J1465" t="n">
        <v>228.38</v>
      </c>
      <c r="K1465" t="n">
        <v>56.94</v>
      </c>
      <c r="L1465" t="n">
        <v>4.25</v>
      </c>
      <c r="M1465" t="n">
        <v>20</v>
      </c>
      <c r="N1465" t="n">
        <v>52.18</v>
      </c>
      <c r="O1465" t="n">
        <v>28400.61</v>
      </c>
      <c r="P1465" t="n">
        <v>123.74</v>
      </c>
      <c r="Q1465" t="n">
        <v>198.1</v>
      </c>
      <c r="R1465" t="n">
        <v>40.38</v>
      </c>
      <c r="S1465" t="n">
        <v>21.27</v>
      </c>
      <c r="T1465" t="n">
        <v>6768.65</v>
      </c>
      <c r="U1465" t="n">
        <v>0.53</v>
      </c>
      <c r="V1465" t="n">
        <v>0.73</v>
      </c>
      <c r="W1465" t="n">
        <v>0.15</v>
      </c>
      <c r="X1465" t="n">
        <v>0.42</v>
      </c>
      <c r="Y1465" t="n">
        <v>1</v>
      </c>
      <c r="Z1465" t="n">
        <v>10</v>
      </c>
    </row>
    <row r="1466">
      <c r="A1466" t="n">
        <v>14</v>
      </c>
      <c r="B1466" t="n">
        <v>115</v>
      </c>
      <c r="C1466" t="inlineStr">
        <is>
          <t xml:space="preserve">CONCLUIDO	</t>
        </is>
      </c>
      <c r="D1466" t="n">
        <v>8.445499999999999</v>
      </c>
      <c r="E1466" t="n">
        <v>11.84</v>
      </c>
      <c r="F1466" t="n">
        <v>8.26</v>
      </c>
      <c r="G1466" t="n">
        <v>23.59</v>
      </c>
      <c r="H1466" t="n">
        <v>0.35</v>
      </c>
      <c r="I1466" t="n">
        <v>21</v>
      </c>
      <c r="J1466" t="n">
        <v>228.8</v>
      </c>
      <c r="K1466" t="n">
        <v>56.94</v>
      </c>
      <c r="L1466" t="n">
        <v>4.5</v>
      </c>
      <c r="M1466" t="n">
        <v>19</v>
      </c>
      <c r="N1466" t="n">
        <v>52.36</v>
      </c>
      <c r="O1466" t="n">
        <v>28452.71</v>
      </c>
      <c r="P1466" t="n">
        <v>123.35</v>
      </c>
      <c r="Q1466" t="n">
        <v>198.06</v>
      </c>
      <c r="R1466" t="n">
        <v>39.89</v>
      </c>
      <c r="S1466" t="n">
        <v>21.27</v>
      </c>
      <c r="T1466" t="n">
        <v>6526.96</v>
      </c>
      <c r="U1466" t="n">
        <v>0.53</v>
      </c>
      <c r="V1466" t="n">
        <v>0.74</v>
      </c>
      <c r="W1466" t="n">
        <v>0.14</v>
      </c>
      <c r="X1466" t="n">
        <v>0.41</v>
      </c>
      <c r="Y1466" t="n">
        <v>1</v>
      </c>
      <c r="Z1466" t="n">
        <v>10</v>
      </c>
    </row>
    <row r="1467">
      <c r="A1467" t="n">
        <v>15</v>
      </c>
      <c r="B1467" t="n">
        <v>115</v>
      </c>
      <c r="C1467" t="inlineStr">
        <is>
          <t xml:space="preserve">CONCLUIDO	</t>
        </is>
      </c>
      <c r="D1467" t="n">
        <v>8.497400000000001</v>
      </c>
      <c r="E1467" t="n">
        <v>11.77</v>
      </c>
      <c r="F1467" t="n">
        <v>8.23</v>
      </c>
      <c r="G1467" t="n">
        <v>24.69</v>
      </c>
      <c r="H1467" t="n">
        <v>0.37</v>
      </c>
      <c r="I1467" t="n">
        <v>20</v>
      </c>
      <c r="J1467" t="n">
        <v>229.22</v>
      </c>
      <c r="K1467" t="n">
        <v>56.94</v>
      </c>
      <c r="L1467" t="n">
        <v>4.75</v>
      </c>
      <c r="M1467" t="n">
        <v>18</v>
      </c>
      <c r="N1467" t="n">
        <v>52.53</v>
      </c>
      <c r="O1467" t="n">
        <v>28504.87</v>
      </c>
      <c r="P1467" t="n">
        <v>122.84</v>
      </c>
      <c r="Q1467" t="n">
        <v>198.08</v>
      </c>
      <c r="R1467" t="n">
        <v>38.88</v>
      </c>
      <c r="S1467" t="n">
        <v>21.27</v>
      </c>
      <c r="T1467" t="n">
        <v>6027.2</v>
      </c>
      <c r="U1467" t="n">
        <v>0.55</v>
      </c>
      <c r="V1467" t="n">
        <v>0.74</v>
      </c>
      <c r="W1467" t="n">
        <v>0.14</v>
      </c>
      <c r="X1467" t="n">
        <v>0.38</v>
      </c>
      <c r="Y1467" t="n">
        <v>1</v>
      </c>
      <c r="Z1467" t="n">
        <v>10</v>
      </c>
    </row>
    <row r="1468">
      <c r="A1468" t="n">
        <v>16</v>
      </c>
      <c r="B1468" t="n">
        <v>115</v>
      </c>
      <c r="C1468" t="inlineStr">
        <is>
          <t xml:space="preserve">CONCLUIDO	</t>
        </is>
      </c>
      <c r="D1468" t="n">
        <v>8.5708</v>
      </c>
      <c r="E1468" t="n">
        <v>11.67</v>
      </c>
      <c r="F1468" t="n">
        <v>8.17</v>
      </c>
      <c r="G1468" t="n">
        <v>25.81</v>
      </c>
      <c r="H1468" t="n">
        <v>0.39</v>
      </c>
      <c r="I1468" t="n">
        <v>19</v>
      </c>
      <c r="J1468" t="n">
        <v>229.65</v>
      </c>
      <c r="K1468" t="n">
        <v>56.94</v>
      </c>
      <c r="L1468" t="n">
        <v>5</v>
      </c>
      <c r="M1468" t="n">
        <v>17</v>
      </c>
      <c r="N1468" t="n">
        <v>52.7</v>
      </c>
      <c r="O1468" t="n">
        <v>28557.1</v>
      </c>
      <c r="P1468" t="n">
        <v>121.85</v>
      </c>
      <c r="Q1468" t="n">
        <v>198.05</v>
      </c>
      <c r="R1468" t="n">
        <v>36.92</v>
      </c>
      <c r="S1468" t="n">
        <v>21.27</v>
      </c>
      <c r="T1468" t="n">
        <v>5053.1</v>
      </c>
      <c r="U1468" t="n">
        <v>0.58</v>
      </c>
      <c r="V1468" t="n">
        <v>0.74</v>
      </c>
      <c r="W1468" t="n">
        <v>0.14</v>
      </c>
      <c r="X1468" t="n">
        <v>0.32</v>
      </c>
      <c r="Y1468" t="n">
        <v>1</v>
      </c>
      <c r="Z1468" t="n">
        <v>10</v>
      </c>
    </row>
    <row r="1469">
      <c r="A1469" t="n">
        <v>17</v>
      </c>
      <c r="B1469" t="n">
        <v>115</v>
      </c>
      <c r="C1469" t="inlineStr">
        <is>
          <t xml:space="preserve">CONCLUIDO	</t>
        </is>
      </c>
      <c r="D1469" t="n">
        <v>8.5876</v>
      </c>
      <c r="E1469" t="n">
        <v>11.64</v>
      </c>
      <c r="F1469" t="n">
        <v>8.19</v>
      </c>
      <c r="G1469" t="n">
        <v>27.31</v>
      </c>
      <c r="H1469" t="n">
        <v>0.41</v>
      </c>
      <c r="I1469" t="n">
        <v>18</v>
      </c>
      <c r="J1469" t="n">
        <v>230.07</v>
      </c>
      <c r="K1469" t="n">
        <v>56.94</v>
      </c>
      <c r="L1469" t="n">
        <v>5.25</v>
      </c>
      <c r="M1469" t="n">
        <v>16</v>
      </c>
      <c r="N1469" t="n">
        <v>52.88</v>
      </c>
      <c r="O1469" t="n">
        <v>28609.38</v>
      </c>
      <c r="P1469" t="n">
        <v>122.12</v>
      </c>
      <c r="Q1469" t="n">
        <v>198.05</v>
      </c>
      <c r="R1469" t="n">
        <v>38.27</v>
      </c>
      <c r="S1469" t="n">
        <v>21.27</v>
      </c>
      <c r="T1469" t="n">
        <v>5732.03</v>
      </c>
      <c r="U1469" t="n">
        <v>0.5600000000000001</v>
      </c>
      <c r="V1469" t="n">
        <v>0.74</v>
      </c>
      <c r="W1469" t="n">
        <v>0.13</v>
      </c>
      <c r="X1469" t="n">
        <v>0.34</v>
      </c>
      <c r="Y1469" t="n">
        <v>1</v>
      </c>
      <c r="Z1469" t="n">
        <v>10</v>
      </c>
    </row>
    <row r="1470">
      <c r="A1470" t="n">
        <v>18</v>
      </c>
      <c r="B1470" t="n">
        <v>115</v>
      </c>
      <c r="C1470" t="inlineStr">
        <is>
          <t xml:space="preserve">CONCLUIDO	</t>
        </is>
      </c>
      <c r="D1470" t="n">
        <v>8.616400000000001</v>
      </c>
      <c r="E1470" t="n">
        <v>11.61</v>
      </c>
      <c r="F1470" t="n">
        <v>8.199999999999999</v>
      </c>
      <c r="G1470" t="n">
        <v>28.94</v>
      </c>
      <c r="H1470" t="n">
        <v>0.42</v>
      </c>
      <c r="I1470" t="n">
        <v>17</v>
      </c>
      <c r="J1470" t="n">
        <v>230.49</v>
      </c>
      <c r="K1470" t="n">
        <v>56.94</v>
      </c>
      <c r="L1470" t="n">
        <v>5.5</v>
      </c>
      <c r="M1470" t="n">
        <v>15</v>
      </c>
      <c r="N1470" t="n">
        <v>53.05</v>
      </c>
      <c r="O1470" t="n">
        <v>28661.73</v>
      </c>
      <c r="P1470" t="n">
        <v>122.02</v>
      </c>
      <c r="Q1470" t="n">
        <v>198.05</v>
      </c>
      <c r="R1470" t="n">
        <v>38.16</v>
      </c>
      <c r="S1470" t="n">
        <v>21.27</v>
      </c>
      <c r="T1470" t="n">
        <v>5681.64</v>
      </c>
      <c r="U1470" t="n">
        <v>0.5600000000000001</v>
      </c>
      <c r="V1470" t="n">
        <v>0.74</v>
      </c>
      <c r="W1470" t="n">
        <v>0.13</v>
      </c>
      <c r="X1470" t="n">
        <v>0.35</v>
      </c>
      <c r="Y1470" t="n">
        <v>1</v>
      </c>
      <c r="Z1470" t="n">
        <v>10</v>
      </c>
    </row>
    <row r="1471">
      <c r="A1471" t="n">
        <v>19</v>
      </c>
      <c r="B1471" t="n">
        <v>115</v>
      </c>
      <c r="C1471" t="inlineStr">
        <is>
          <t xml:space="preserve">CONCLUIDO	</t>
        </is>
      </c>
      <c r="D1471" t="n">
        <v>8.623799999999999</v>
      </c>
      <c r="E1471" t="n">
        <v>11.6</v>
      </c>
      <c r="F1471" t="n">
        <v>8.19</v>
      </c>
      <c r="G1471" t="n">
        <v>28.9</v>
      </c>
      <c r="H1471" t="n">
        <v>0.44</v>
      </c>
      <c r="I1471" t="n">
        <v>17</v>
      </c>
      <c r="J1471" t="n">
        <v>230.92</v>
      </c>
      <c r="K1471" t="n">
        <v>56.94</v>
      </c>
      <c r="L1471" t="n">
        <v>5.75</v>
      </c>
      <c r="M1471" t="n">
        <v>15</v>
      </c>
      <c r="N1471" t="n">
        <v>53.23</v>
      </c>
      <c r="O1471" t="n">
        <v>28714.14</v>
      </c>
      <c r="P1471" t="n">
        <v>121.81</v>
      </c>
      <c r="Q1471" t="n">
        <v>198.07</v>
      </c>
      <c r="R1471" t="n">
        <v>37.72</v>
      </c>
      <c r="S1471" t="n">
        <v>21.27</v>
      </c>
      <c r="T1471" t="n">
        <v>5464.79</v>
      </c>
      <c r="U1471" t="n">
        <v>0.5600000000000001</v>
      </c>
      <c r="V1471" t="n">
        <v>0.74</v>
      </c>
      <c r="W1471" t="n">
        <v>0.14</v>
      </c>
      <c r="X1471" t="n">
        <v>0.34</v>
      </c>
      <c r="Y1471" t="n">
        <v>1</v>
      </c>
      <c r="Z1471" t="n">
        <v>10</v>
      </c>
    </row>
    <row r="1472">
      <c r="A1472" t="n">
        <v>20</v>
      </c>
      <c r="B1472" t="n">
        <v>115</v>
      </c>
      <c r="C1472" t="inlineStr">
        <is>
          <t xml:space="preserve">CONCLUIDO	</t>
        </is>
      </c>
      <c r="D1472" t="n">
        <v>8.676600000000001</v>
      </c>
      <c r="E1472" t="n">
        <v>11.53</v>
      </c>
      <c r="F1472" t="n">
        <v>8.16</v>
      </c>
      <c r="G1472" t="n">
        <v>30.61</v>
      </c>
      <c r="H1472" t="n">
        <v>0.46</v>
      </c>
      <c r="I1472" t="n">
        <v>16</v>
      </c>
      <c r="J1472" t="n">
        <v>231.34</v>
      </c>
      <c r="K1472" t="n">
        <v>56.94</v>
      </c>
      <c r="L1472" t="n">
        <v>6</v>
      </c>
      <c r="M1472" t="n">
        <v>14</v>
      </c>
      <c r="N1472" t="n">
        <v>53.4</v>
      </c>
      <c r="O1472" t="n">
        <v>28766.61</v>
      </c>
      <c r="P1472" t="n">
        <v>121.27</v>
      </c>
      <c r="Q1472" t="n">
        <v>198.08</v>
      </c>
      <c r="R1472" t="n">
        <v>36.94</v>
      </c>
      <c r="S1472" t="n">
        <v>21.27</v>
      </c>
      <c r="T1472" t="n">
        <v>5076.56</v>
      </c>
      <c r="U1472" t="n">
        <v>0.58</v>
      </c>
      <c r="V1472" t="n">
        <v>0.74</v>
      </c>
      <c r="W1472" t="n">
        <v>0.13</v>
      </c>
      <c r="X1472" t="n">
        <v>0.31</v>
      </c>
      <c r="Y1472" t="n">
        <v>1</v>
      </c>
      <c r="Z1472" t="n">
        <v>10</v>
      </c>
    </row>
    <row r="1473">
      <c r="A1473" t="n">
        <v>21</v>
      </c>
      <c r="B1473" t="n">
        <v>115</v>
      </c>
      <c r="C1473" t="inlineStr">
        <is>
          <t xml:space="preserve">CONCLUIDO	</t>
        </is>
      </c>
      <c r="D1473" t="n">
        <v>8.7288</v>
      </c>
      <c r="E1473" t="n">
        <v>11.46</v>
      </c>
      <c r="F1473" t="n">
        <v>8.140000000000001</v>
      </c>
      <c r="G1473" t="n">
        <v>32.55</v>
      </c>
      <c r="H1473" t="n">
        <v>0.48</v>
      </c>
      <c r="I1473" t="n">
        <v>15</v>
      </c>
      <c r="J1473" t="n">
        <v>231.77</v>
      </c>
      <c r="K1473" t="n">
        <v>56.94</v>
      </c>
      <c r="L1473" t="n">
        <v>6.25</v>
      </c>
      <c r="M1473" t="n">
        <v>13</v>
      </c>
      <c r="N1473" t="n">
        <v>53.58</v>
      </c>
      <c r="O1473" t="n">
        <v>28819.14</v>
      </c>
      <c r="P1473" t="n">
        <v>120.8</v>
      </c>
      <c r="Q1473" t="n">
        <v>198.05</v>
      </c>
      <c r="R1473" t="n">
        <v>36.12</v>
      </c>
      <c r="S1473" t="n">
        <v>21.27</v>
      </c>
      <c r="T1473" t="n">
        <v>4675.14</v>
      </c>
      <c r="U1473" t="n">
        <v>0.59</v>
      </c>
      <c r="V1473" t="n">
        <v>0.75</v>
      </c>
      <c r="W1473" t="n">
        <v>0.13</v>
      </c>
      <c r="X1473" t="n">
        <v>0.28</v>
      </c>
      <c r="Y1473" t="n">
        <v>1</v>
      </c>
      <c r="Z1473" t="n">
        <v>10</v>
      </c>
    </row>
    <row r="1474">
      <c r="A1474" t="n">
        <v>22</v>
      </c>
      <c r="B1474" t="n">
        <v>115</v>
      </c>
      <c r="C1474" t="inlineStr">
        <is>
          <t xml:space="preserve">CONCLUIDO	</t>
        </is>
      </c>
      <c r="D1474" t="n">
        <v>8.726000000000001</v>
      </c>
      <c r="E1474" t="n">
        <v>11.46</v>
      </c>
      <c r="F1474" t="n">
        <v>8.140000000000001</v>
      </c>
      <c r="G1474" t="n">
        <v>32.56</v>
      </c>
      <c r="H1474" t="n">
        <v>0.5</v>
      </c>
      <c r="I1474" t="n">
        <v>15</v>
      </c>
      <c r="J1474" t="n">
        <v>232.2</v>
      </c>
      <c r="K1474" t="n">
        <v>56.94</v>
      </c>
      <c r="L1474" t="n">
        <v>6.5</v>
      </c>
      <c r="M1474" t="n">
        <v>13</v>
      </c>
      <c r="N1474" t="n">
        <v>53.75</v>
      </c>
      <c r="O1474" t="n">
        <v>28871.74</v>
      </c>
      <c r="P1474" t="n">
        <v>120.66</v>
      </c>
      <c r="Q1474" t="n">
        <v>198.09</v>
      </c>
      <c r="R1474" t="n">
        <v>36.21</v>
      </c>
      <c r="S1474" t="n">
        <v>21.27</v>
      </c>
      <c r="T1474" t="n">
        <v>4718.56</v>
      </c>
      <c r="U1474" t="n">
        <v>0.59</v>
      </c>
      <c r="V1474" t="n">
        <v>0.75</v>
      </c>
      <c r="W1474" t="n">
        <v>0.13</v>
      </c>
      <c r="X1474" t="n">
        <v>0.29</v>
      </c>
      <c r="Y1474" t="n">
        <v>1</v>
      </c>
      <c r="Z1474" t="n">
        <v>10</v>
      </c>
    </row>
    <row r="1475">
      <c r="A1475" t="n">
        <v>23</v>
      </c>
      <c r="B1475" t="n">
        <v>115</v>
      </c>
      <c r="C1475" t="inlineStr">
        <is>
          <t xml:space="preserve">CONCLUIDO	</t>
        </is>
      </c>
      <c r="D1475" t="n">
        <v>8.7813</v>
      </c>
      <c r="E1475" t="n">
        <v>11.39</v>
      </c>
      <c r="F1475" t="n">
        <v>8.109999999999999</v>
      </c>
      <c r="G1475" t="n">
        <v>34.77</v>
      </c>
      <c r="H1475" t="n">
        <v>0.52</v>
      </c>
      <c r="I1475" t="n">
        <v>14</v>
      </c>
      <c r="J1475" t="n">
        <v>232.62</v>
      </c>
      <c r="K1475" t="n">
        <v>56.94</v>
      </c>
      <c r="L1475" t="n">
        <v>6.75</v>
      </c>
      <c r="M1475" t="n">
        <v>12</v>
      </c>
      <c r="N1475" t="n">
        <v>53.93</v>
      </c>
      <c r="O1475" t="n">
        <v>28924.39</v>
      </c>
      <c r="P1475" t="n">
        <v>120.34</v>
      </c>
      <c r="Q1475" t="n">
        <v>198.05</v>
      </c>
      <c r="R1475" t="n">
        <v>35.35</v>
      </c>
      <c r="S1475" t="n">
        <v>21.27</v>
      </c>
      <c r="T1475" t="n">
        <v>4291.69</v>
      </c>
      <c r="U1475" t="n">
        <v>0.6</v>
      </c>
      <c r="V1475" t="n">
        <v>0.75</v>
      </c>
      <c r="W1475" t="n">
        <v>0.13</v>
      </c>
      <c r="X1475" t="n">
        <v>0.26</v>
      </c>
      <c r="Y1475" t="n">
        <v>1</v>
      </c>
      <c r="Z1475" t="n">
        <v>10</v>
      </c>
    </row>
    <row r="1476">
      <c r="A1476" t="n">
        <v>24</v>
      </c>
      <c r="B1476" t="n">
        <v>115</v>
      </c>
      <c r="C1476" t="inlineStr">
        <is>
          <t xml:space="preserve">CONCLUIDO	</t>
        </is>
      </c>
      <c r="D1476" t="n">
        <v>8.779</v>
      </c>
      <c r="E1476" t="n">
        <v>11.39</v>
      </c>
      <c r="F1476" t="n">
        <v>8.119999999999999</v>
      </c>
      <c r="G1476" t="n">
        <v>34.78</v>
      </c>
      <c r="H1476" t="n">
        <v>0.53</v>
      </c>
      <c r="I1476" t="n">
        <v>14</v>
      </c>
      <c r="J1476" t="n">
        <v>233.05</v>
      </c>
      <c r="K1476" t="n">
        <v>56.94</v>
      </c>
      <c r="L1476" t="n">
        <v>7</v>
      </c>
      <c r="M1476" t="n">
        <v>12</v>
      </c>
      <c r="N1476" t="n">
        <v>54.11</v>
      </c>
      <c r="O1476" t="n">
        <v>28977.11</v>
      </c>
      <c r="P1476" t="n">
        <v>120.29</v>
      </c>
      <c r="Q1476" t="n">
        <v>198.06</v>
      </c>
      <c r="R1476" t="n">
        <v>35.45</v>
      </c>
      <c r="S1476" t="n">
        <v>21.27</v>
      </c>
      <c r="T1476" t="n">
        <v>4343.75</v>
      </c>
      <c r="U1476" t="n">
        <v>0.6</v>
      </c>
      <c r="V1476" t="n">
        <v>0.75</v>
      </c>
      <c r="W1476" t="n">
        <v>0.13</v>
      </c>
      <c r="X1476" t="n">
        <v>0.26</v>
      </c>
      <c r="Y1476" t="n">
        <v>1</v>
      </c>
      <c r="Z1476" t="n">
        <v>10</v>
      </c>
    </row>
    <row r="1477">
      <c r="A1477" t="n">
        <v>25</v>
      </c>
      <c r="B1477" t="n">
        <v>115</v>
      </c>
      <c r="C1477" t="inlineStr">
        <is>
          <t xml:space="preserve">CONCLUIDO	</t>
        </is>
      </c>
      <c r="D1477" t="n">
        <v>8.8344</v>
      </c>
      <c r="E1477" t="n">
        <v>11.32</v>
      </c>
      <c r="F1477" t="n">
        <v>8.09</v>
      </c>
      <c r="G1477" t="n">
        <v>37.33</v>
      </c>
      <c r="H1477" t="n">
        <v>0.55</v>
      </c>
      <c r="I1477" t="n">
        <v>13</v>
      </c>
      <c r="J1477" t="n">
        <v>233.48</v>
      </c>
      <c r="K1477" t="n">
        <v>56.94</v>
      </c>
      <c r="L1477" t="n">
        <v>7.25</v>
      </c>
      <c r="M1477" t="n">
        <v>11</v>
      </c>
      <c r="N1477" t="n">
        <v>54.29</v>
      </c>
      <c r="O1477" t="n">
        <v>29029.89</v>
      </c>
      <c r="P1477" t="n">
        <v>119.69</v>
      </c>
      <c r="Q1477" t="n">
        <v>198.06</v>
      </c>
      <c r="R1477" t="n">
        <v>34.62</v>
      </c>
      <c r="S1477" t="n">
        <v>21.27</v>
      </c>
      <c r="T1477" t="n">
        <v>3931.77</v>
      </c>
      <c r="U1477" t="n">
        <v>0.61</v>
      </c>
      <c r="V1477" t="n">
        <v>0.75</v>
      </c>
      <c r="W1477" t="n">
        <v>0.13</v>
      </c>
      <c r="X1477" t="n">
        <v>0.23</v>
      </c>
      <c r="Y1477" t="n">
        <v>1</v>
      </c>
      <c r="Z1477" t="n">
        <v>10</v>
      </c>
    </row>
    <row r="1478">
      <c r="A1478" t="n">
        <v>26</v>
      </c>
      <c r="B1478" t="n">
        <v>115</v>
      </c>
      <c r="C1478" t="inlineStr">
        <is>
          <t xml:space="preserve">CONCLUIDO	</t>
        </is>
      </c>
      <c r="D1478" t="n">
        <v>8.870699999999999</v>
      </c>
      <c r="E1478" t="n">
        <v>11.27</v>
      </c>
      <c r="F1478" t="n">
        <v>8.039999999999999</v>
      </c>
      <c r="G1478" t="n">
        <v>37.12</v>
      </c>
      <c r="H1478" t="n">
        <v>0.57</v>
      </c>
      <c r="I1478" t="n">
        <v>13</v>
      </c>
      <c r="J1478" t="n">
        <v>233.91</v>
      </c>
      <c r="K1478" t="n">
        <v>56.94</v>
      </c>
      <c r="L1478" t="n">
        <v>7.5</v>
      </c>
      <c r="M1478" t="n">
        <v>11</v>
      </c>
      <c r="N1478" t="n">
        <v>54.46</v>
      </c>
      <c r="O1478" t="n">
        <v>29082.74</v>
      </c>
      <c r="P1478" t="n">
        <v>118.76</v>
      </c>
      <c r="Q1478" t="n">
        <v>198.08</v>
      </c>
      <c r="R1478" t="n">
        <v>32.91</v>
      </c>
      <c r="S1478" t="n">
        <v>21.27</v>
      </c>
      <c r="T1478" t="n">
        <v>3079.02</v>
      </c>
      <c r="U1478" t="n">
        <v>0.65</v>
      </c>
      <c r="V1478" t="n">
        <v>0.76</v>
      </c>
      <c r="W1478" t="n">
        <v>0.13</v>
      </c>
      <c r="X1478" t="n">
        <v>0.19</v>
      </c>
      <c r="Y1478" t="n">
        <v>1</v>
      </c>
      <c r="Z1478" t="n">
        <v>10</v>
      </c>
    </row>
    <row r="1479">
      <c r="A1479" t="n">
        <v>27</v>
      </c>
      <c r="B1479" t="n">
        <v>115</v>
      </c>
      <c r="C1479" t="inlineStr">
        <is>
          <t xml:space="preserve">CONCLUIDO	</t>
        </is>
      </c>
      <c r="D1479" t="n">
        <v>8.8048</v>
      </c>
      <c r="E1479" t="n">
        <v>11.36</v>
      </c>
      <c r="F1479" t="n">
        <v>8.130000000000001</v>
      </c>
      <c r="G1479" t="n">
        <v>37.51</v>
      </c>
      <c r="H1479" t="n">
        <v>0.59</v>
      </c>
      <c r="I1479" t="n">
        <v>13</v>
      </c>
      <c r="J1479" t="n">
        <v>234.34</v>
      </c>
      <c r="K1479" t="n">
        <v>56.94</v>
      </c>
      <c r="L1479" t="n">
        <v>7.75</v>
      </c>
      <c r="M1479" t="n">
        <v>11</v>
      </c>
      <c r="N1479" t="n">
        <v>54.64</v>
      </c>
      <c r="O1479" t="n">
        <v>29135.65</v>
      </c>
      <c r="P1479" t="n">
        <v>119.87</v>
      </c>
      <c r="Q1479" t="n">
        <v>198.09</v>
      </c>
      <c r="R1479" t="n">
        <v>36.15</v>
      </c>
      <c r="S1479" t="n">
        <v>21.27</v>
      </c>
      <c r="T1479" t="n">
        <v>4700.49</v>
      </c>
      <c r="U1479" t="n">
        <v>0.59</v>
      </c>
      <c r="V1479" t="n">
        <v>0.75</v>
      </c>
      <c r="W1479" t="n">
        <v>0.12</v>
      </c>
      <c r="X1479" t="n">
        <v>0.27</v>
      </c>
      <c r="Y1479" t="n">
        <v>1</v>
      </c>
      <c r="Z1479" t="n">
        <v>10</v>
      </c>
    </row>
    <row r="1480">
      <c r="A1480" t="n">
        <v>28</v>
      </c>
      <c r="B1480" t="n">
        <v>115</v>
      </c>
      <c r="C1480" t="inlineStr">
        <is>
          <t xml:space="preserve">CONCLUIDO	</t>
        </is>
      </c>
      <c r="D1480" t="n">
        <v>8.8698</v>
      </c>
      <c r="E1480" t="n">
        <v>11.27</v>
      </c>
      <c r="F1480" t="n">
        <v>8.09</v>
      </c>
      <c r="G1480" t="n">
        <v>40.43</v>
      </c>
      <c r="H1480" t="n">
        <v>0.61</v>
      </c>
      <c r="I1480" t="n">
        <v>12</v>
      </c>
      <c r="J1480" t="n">
        <v>234.77</v>
      </c>
      <c r="K1480" t="n">
        <v>56.94</v>
      </c>
      <c r="L1480" t="n">
        <v>8</v>
      </c>
      <c r="M1480" t="n">
        <v>10</v>
      </c>
      <c r="N1480" t="n">
        <v>54.82</v>
      </c>
      <c r="O1480" t="n">
        <v>29188.62</v>
      </c>
      <c r="P1480" t="n">
        <v>119.37</v>
      </c>
      <c r="Q1480" t="n">
        <v>198.06</v>
      </c>
      <c r="R1480" t="n">
        <v>34.63</v>
      </c>
      <c r="S1480" t="n">
        <v>21.27</v>
      </c>
      <c r="T1480" t="n">
        <v>3943.92</v>
      </c>
      <c r="U1480" t="n">
        <v>0.61</v>
      </c>
      <c r="V1480" t="n">
        <v>0.75</v>
      </c>
      <c r="W1480" t="n">
        <v>0.13</v>
      </c>
      <c r="X1480" t="n">
        <v>0.23</v>
      </c>
      <c r="Y1480" t="n">
        <v>1</v>
      </c>
      <c r="Z1480" t="n">
        <v>10</v>
      </c>
    </row>
    <row r="1481">
      <c r="A1481" t="n">
        <v>29</v>
      </c>
      <c r="B1481" t="n">
        <v>115</v>
      </c>
      <c r="C1481" t="inlineStr">
        <is>
          <t xml:space="preserve">CONCLUIDO	</t>
        </is>
      </c>
      <c r="D1481" t="n">
        <v>8.8703</v>
      </c>
      <c r="E1481" t="n">
        <v>11.27</v>
      </c>
      <c r="F1481" t="n">
        <v>8.09</v>
      </c>
      <c r="G1481" t="n">
        <v>40.43</v>
      </c>
      <c r="H1481" t="n">
        <v>0.62</v>
      </c>
      <c r="I1481" t="n">
        <v>12</v>
      </c>
      <c r="J1481" t="n">
        <v>235.2</v>
      </c>
      <c r="K1481" t="n">
        <v>56.94</v>
      </c>
      <c r="L1481" t="n">
        <v>8.25</v>
      </c>
      <c r="M1481" t="n">
        <v>10</v>
      </c>
      <c r="N1481" t="n">
        <v>55</v>
      </c>
      <c r="O1481" t="n">
        <v>29241.66</v>
      </c>
      <c r="P1481" t="n">
        <v>119.33</v>
      </c>
      <c r="Q1481" t="n">
        <v>198.05</v>
      </c>
      <c r="R1481" t="n">
        <v>34.52</v>
      </c>
      <c r="S1481" t="n">
        <v>21.27</v>
      </c>
      <c r="T1481" t="n">
        <v>3887.67</v>
      </c>
      <c r="U1481" t="n">
        <v>0.62</v>
      </c>
      <c r="V1481" t="n">
        <v>0.75</v>
      </c>
      <c r="W1481" t="n">
        <v>0.13</v>
      </c>
      <c r="X1481" t="n">
        <v>0.23</v>
      </c>
      <c r="Y1481" t="n">
        <v>1</v>
      </c>
      <c r="Z1481" t="n">
        <v>10</v>
      </c>
    </row>
    <row r="1482">
      <c r="A1482" t="n">
        <v>30</v>
      </c>
      <c r="B1482" t="n">
        <v>115</v>
      </c>
      <c r="C1482" t="inlineStr">
        <is>
          <t xml:space="preserve">CONCLUIDO	</t>
        </is>
      </c>
      <c r="D1482" t="n">
        <v>8.929</v>
      </c>
      <c r="E1482" t="n">
        <v>11.2</v>
      </c>
      <c r="F1482" t="n">
        <v>8.06</v>
      </c>
      <c r="G1482" t="n">
        <v>43.94</v>
      </c>
      <c r="H1482" t="n">
        <v>0.64</v>
      </c>
      <c r="I1482" t="n">
        <v>11</v>
      </c>
      <c r="J1482" t="n">
        <v>235.63</v>
      </c>
      <c r="K1482" t="n">
        <v>56.94</v>
      </c>
      <c r="L1482" t="n">
        <v>8.5</v>
      </c>
      <c r="M1482" t="n">
        <v>9</v>
      </c>
      <c r="N1482" t="n">
        <v>55.18</v>
      </c>
      <c r="O1482" t="n">
        <v>29294.76</v>
      </c>
      <c r="P1482" t="n">
        <v>118.62</v>
      </c>
      <c r="Q1482" t="n">
        <v>198.05</v>
      </c>
      <c r="R1482" t="n">
        <v>33.57</v>
      </c>
      <c r="S1482" t="n">
        <v>21.27</v>
      </c>
      <c r="T1482" t="n">
        <v>3416.08</v>
      </c>
      <c r="U1482" t="n">
        <v>0.63</v>
      </c>
      <c r="V1482" t="n">
        <v>0.75</v>
      </c>
      <c r="W1482" t="n">
        <v>0.13</v>
      </c>
      <c r="X1482" t="n">
        <v>0.2</v>
      </c>
      <c r="Y1482" t="n">
        <v>1</v>
      </c>
      <c r="Z1482" t="n">
        <v>10</v>
      </c>
    </row>
    <row r="1483">
      <c r="A1483" t="n">
        <v>31</v>
      </c>
      <c r="B1483" t="n">
        <v>115</v>
      </c>
      <c r="C1483" t="inlineStr">
        <is>
          <t xml:space="preserve">CONCLUIDO	</t>
        </is>
      </c>
      <c r="D1483" t="n">
        <v>8.926600000000001</v>
      </c>
      <c r="E1483" t="n">
        <v>11.2</v>
      </c>
      <c r="F1483" t="n">
        <v>8.06</v>
      </c>
      <c r="G1483" t="n">
        <v>43.96</v>
      </c>
      <c r="H1483" t="n">
        <v>0.66</v>
      </c>
      <c r="I1483" t="n">
        <v>11</v>
      </c>
      <c r="J1483" t="n">
        <v>236.06</v>
      </c>
      <c r="K1483" t="n">
        <v>56.94</v>
      </c>
      <c r="L1483" t="n">
        <v>8.75</v>
      </c>
      <c r="M1483" t="n">
        <v>9</v>
      </c>
      <c r="N1483" t="n">
        <v>55.36</v>
      </c>
      <c r="O1483" t="n">
        <v>29347.92</v>
      </c>
      <c r="P1483" t="n">
        <v>118.58</v>
      </c>
      <c r="Q1483" t="n">
        <v>198.05</v>
      </c>
      <c r="R1483" t="n">
        <v>33.69</v>
      </c>
      <c r="S1483" t="n">
        <v>21.27</v>
      </c>
      <c r="T1483" t="n">
        <v>3480.03</v>
      </c>
      <c r="U1483" t="n">
        <v>0.63</v>
      </c>
      <c r="V1483" t="n">
        <v>0.75</v>
      </c>
      <c r="W1483" t="n">
        <v>0.13</v>
      </c>
      <c r="X1483" t="n">
        <v>0.21</v>
      </c>
      <c r="Y1483" t="n">
        <v>1</v>
      </c>
      <c r="Z1483" t="n">
        <v>10</v>
      </c>
    </row>
    <row r="1484">
      <c r="A1484" t="n">
        <v>32</v>
      </c>
      <c r="B1484" t="n">
        <v>115</v>
      </c>
      <c r="C1484" t="inlineStr">
        <is>
          <t xml:space="preserve">CONCLUIDO	</t>
        </is>
      </c>
      <c r="D1484" t="n">
        <v>8.928800000000001</v>
      </c>
      <c r="E1484" t="n">
        <v>11.2</v>
      </c>
      <c r="F1484" t="n">
        <v>8.06</v>
      </c>
      <c r="G1484" t="n">
        <v>43.94</v>
      </c>
      <c r="H1484" t="n">
        <v>0.68</v>
      </c>
      <c r="I1484" t="n">
        <v>11</v>
      </c>
      <c r="J1484" t="n">
        <v>236.49</v>
      </c>
      <c r="K1484" t="n">
        <v>56.94</v>
      </c>
      <c r="L1484" t="n">
        <v>9</v>
      </c>
      <c r="M1484" t="n">
        <v>9</v>
      </c>
      <c r="N1484" t="n">
        <v>55.55</v>
      </c>
      <c r="O1484" t="n">
        <v>29401.15</v>
      </c>
      <c r="P1484" t="n">
        <v>118.53</v>
      </c>
      <c r="Q1484" t="n">
        <v>198.05</v>
      </c>
      <c r="R1484" t="n">
        <v>33.61</v>
      </c>
      <c r="S1484" t="n">
        <v>21.27</v>
      </c>
      <c r="T1484" t="n">
        <v>3436.29</v>
      </c>
      <c r="U1484" t="n">
        <v>0.63</v>
      </c>
      <c r="V1484" t="n">
        <v>0.75</v>
      </c>
      <c r="W1484" t="n">
        <v>0.13</v>
      </c>
      <c r="X1484" t="n">
        <v>0.2</v>
      </c>
      <c r="Y1484" t="n">
        <v>1</v>
      </c>
      <c r="Z1484" t="n">
        <v>10</v>
      </c>
    </row>
    <row r="1485">
      <c r="A1485" t="n">
        <v>33</v>
      </c>
      <c r="B1485" t="n">
        <v>115</v>
      </c>
      <c r="C1485" t="inlineStr">
        <is>
          <t xml:space="preserve">CONCLUIDO	</t>
        </is>
      </c>
      <c r="D1485" t="n">
        <v>8.9277</v>
      </c>
      <c r="E1485" t="n">
        <v>11.2</v>
      </c>
      <c r="F1485" t="n">
        <v>8.06</v>
      </c>
      <c r="G1485" t="n">
        <v>43.95</v>
      </c>
      <c r="H1485" t="n">
        <v>0.6899999999999999</v>
      </c>
      <c r="I1485" t="n">
        <v>11</v>
      </c>
      <c r="J1485" t="n">
        <v>236.92</v>
      </c>
      <c r="K1485" t="n">
        <v>56.94</v>
      </c>
      <c r="L1485" t="n">
        <v>9.25</v>
      </c>
      <c r="M1485" t="n">
        <v>9</v>
      </c>
      <c r="N1485" t="n">
        <v>55.73</v>
      </c>
      <c r="O1485" t="n">
        <v>29454.44</v>
      </c>
      <c r="P1485" t="n">
        <v>118.48</v>
      </c>
      <c r="Q1485" t="n">
        <v>198.05</v>
      </c>
      <c r="R1485" t="n">
        <v>33.69</v>
      </c>
      <c r="S1485" t="n">
        <v>21.27</v>
      </c>
      <c r="T1485" t="n">
        <v>3479.04</v>
      </c>
      <c r="U1485" t="n">
        <v>0.63</v>
      </c>
      <c r="V1485" t="n">
        <v>0.75</v>
      </c>
      <c r="W1485" t="n">
        <v>0.12</v>
      </c>
      <c r="X1485" t="n">
        <v>0.2</v>
      </c>
      <c r="Y1485" t="n">
        <v>1</v>
      </c>
      <c r="Z1485" t="n">
        <v>10</v>
      </c>
    </row>
    <row r="1486">
      <c r="A1486" t="n">
        <v>34</v>
      </c>
      <c r="B1486" t="n">
        <v>115</v>
      </c>
      <c r="C1486" t="inlineStr">
        <is>
          <t xml:space="preserve">CONCLUIDO	</t>
        </is>
      </c>
      <c r="D1486" t="n">
        <v>8.9832</v>
      </c>
      <c r="E1486" t="n">
        <v>11.13</v>
      </c>
      <c r="F1486" t="n">
        <v>8.029999999999999</v>
      </c>
      <c r="G1486" t="n">
        <v>48.19</v>
      </c>
      <c r="H1486" t="n">
        <v>0.71</v>
      </c>
      <c r="I1486" t="n">
        <v>10</v>
      </c>
      <c r="J1486" t="n">
        <v>237.35</v>
      </c>
      <c r="K1486" t="n">
        <v>56.94</v>
      </c>
      <c r="L1486" t="n">
        <v>9.5</v>
      </c>
      <c r="M1486" t="n">
        <v>8</v>
      </c>
      <c r="N1486" t="n">
        <v>55.91</v>
      </c>
      <c r="O1486" t="n">
        <v>29507.8</v>
      </c>
      <c r="P1486" t="n">
        <v>118.08</v>
      </c>
      <c r="Q1486" t="n">
        <v>198.06</v>
      </c>
      <c r="R1486" t="n">
        <v>32.84</v>
      </c>
      <c r="S1486" t="n">
        <v>21.27</v>
      </c>
      <c r="T1486" t="n">
        <v>3057.34</v>
      </c>
      <c r="U1486" t="n">
        <v>0.65</v>
      </c>
      <c r="V1486" t="n">
        <v>0.76</v>
      </c>
      <c r="W1486" t="n">
        <v>0.12</v>
      </c>
      <c r="X1486" t="n">
        <v>0.18</v>
      </c>
      <c r="Y1486" t="n">
        <v>1</v>
      </c>
      <c r="Z1486" t="n">
        <v>10</v>
      </c>
    </row>
    <row r="1487">
      <c r="A1487" t="n">
        <v>35</v>
      </c>
      <c r="B1487" t="n">
        <v>115</v>
      </c>
      <c r="C1487" t="inlineStr">
        <is>
          <t xml:space="preserve">CONCLUIDO	</t>
        </is>
      </c>
      <c r="D1487" t="n">
        <v>8.990600000000001</v>
      </c>
      <c r="E1487" t="n">
        <v>11.12</v>
      </c>
      <c r="F1487" t="n">
        <v>8.02</v>
      </c>
      <c r="G1487" t="n">
        <v>48.14</v>
      </c>
      <c r="H1487" t="n">
        <v>0.73</v>
      </c>
      <c r="I1487" t="n">
        <v>10</v>
      </c>
      <c r="J1487" t="n">
        <v>237.79</v>
      </c>
      <c r="K1487" t="n">
        <v>56.94</v>
      </c>
      <c r="L1487" t="n">
        <v>9.75</v>
      </c>
      <c r="M1487" t="n">
        <v>8</v>
      </c>
      <c r="N1487" t="n">
        <v>56.09</v>
      </c>
      <c r="O1487" t="n">
        <v>29561.22</v>
      </c>
      <c r="P1487" t="n">
        <v>117.99</v>
      </c>
      <c r="Q1487" t="n">
        <v>198.05</v>
      </c>
      <c r="R1487" t="n">
        <v>32.47</v>
      </c>
      <c r="S1487" t="n">
        <v>21.27</v>
      </c>
      <c r="T1487" t="n">
        <v>2872.74</v>
      </c>
      <c r="U1487" t="n">
        <v>0.66</v>
      </c>
      <c r="V1487" t="n">
        <v>0.76</v>
      </c>
      <c r="W1487" t="n">
        <v>0.12</v>
      </c>
      <c r="X1487" t="n">
        <v>0.17</v>
      </c>
      <c r="Y1487" t="n">
        <v>1</v>
      </c>
      <c r="Z1487" t="n">
        <v>10</v>
      </c>
    </row>
    <row r="1488">
      <c r="A1488" t="n">
        <v>36</v>
      </c>
      <c r="B1488" t="n">
        <v>115</v>
      </c>
      <c r="C1488" t="inlineStr">
        <is>
          <t xml:space="preserve">CONCLUIDO	</t>
        </is>
      </c>
      <c r="D1488" t="n">
        <v>9.0106</v>
      </c>
      <c r="E1488" t="n">
        <v>11.1</v>
      </c>
      <c r="F1488" t="n">
        <v>8</v>
      </c>
      <c r="G1488" t="n">
        <v>47.99</v>
      </c>
      <c r="H1488" t="n">
        <v>0.75</v>
      </c>
      <c r="I1488" t="n">
        <v>10</v>
      </c>
      <c r="J1488" t="n">
        <v>238.22</v>
      </c>
      <c r="K1488" t="n">
        <v>56.94</v>
      </c>
      <c r="L1488" t="n">
        <v>10</v>
      </c>
      <c r="M1488" t="n">
        <v>8</v>
      </c>
      <c r="N1488" t="n">
        <v>56.28</v>
      </c>
      <c r="O1488" t="n">
        <v>29614.71</v>
      </c>
      <c r="P1488" t="n">
        <v>117.4</v>
      </c>
      <c r="Q1488" t="n">
        <v>198.07</v>
      </c>
      <c r="R1488" t="n">
        <v>31.74</v>
      </c>
      <c r="S1488" t="n">
        <v>21.27</v>
      </c>
      <c r="T1488" t="n">
        <v>2507.98</v>
      </c>
      <c r="U1488" t="n">
        <v>0.67</v>
      </c>
      <c r="V1488" t="n">
        <v>0.76</v>
      </c>
      <c r="W1488" t="n">
        <v>0.12</v>
      </c>
      <c r="X1488" t="n">
        <v>0.14</v>
      </c>
      <c r="Y1488" t="n">
        <v>1</v>
      </c>
      <c r="Z1488" t="n">
        <v>10</v>
      </c>
    </row>
    <row r="1489">
      <c r="A1489" t="n">
        <v>37</v>
      </c>
      <c r="B1489" t="n">
        <v>115</v>
      </c>
      <c r="C1489" t="inlineStr">
        <is>
          <t xml:space="preserve">CONCLUIDO	</t>
        </is>
      </c>
      <c r="D1489" t="n">
        <v>8.9633</v>
      </c>
      <c r="E1489" t="n">
        <v>11.16</v>
      </c>
      <c r="F1489" t="n">
        <v>8.06</v>
      </c>
      <c r="G1489" t="n">
        <v>48.34</v>
      </c>
      <c r="H1489" t="n">
        <v>0.76</v>
      </c>
      <c r="I1489" t="n">
        <v>10</v>
      </c>
      <c r="J1489" t="n">
        <v>238.66</v>
      </c>
      <c r="K1489" t="n">
        <v>56.94</v>
      </c>
      <c r="L1489" t="n">
        <v>10.25</v>
      </c>
      <c r="M1489" t="n">
        <v>8</v>
      </c>
      <c r="N1489" t="n">
        <v>56.46</v>
      </c>
      <c r="O1489" t="n">
        <v>29668.27</v>
      </c>
      <c r="P1489" t="n">
        <v>118.14</v>
      </c>
      <c r="Q1489" t="n">
        <v>198.05</v>
      </c>
      <c r="R1489" t="n">
        <v>33.76</v>
      </c>
      <c r="S1489" t="n">
        <v>21.27</v>
      </c>
      <c r="T1489" t="n">
        <v>3516.03</v>
      </c>
      <c r="U1489" t="n">
        <v>0.63</v>
      </c>
      <c r="V1489" t="n">
        <v>0.75</v>
      </c>
      <c r="W1489" t="n">
        <v>0.12</v>
      </c>
      <c r="X1489" t="n">
        <v>0.2</v>
      </c>
      <c r="Y1489" t="n">
        <v>1</v>
      </c>
      <c r="Z1489" t="n">
        <v>10</v>
      </c>
    </row>
    <row r="1490">
      <c r="A1490" t="n">
        <v>38</v>
      </c>
      <c r="B1490" t="n">
        <v>115</v>
      </c>
      <c r="C1490" t="inlineStr">
        <is>
          <t xml:space="preserve">CONCLUIDO	</t>
        </is>
      </c>
      <c r="D1490" t="n">
        <v>9.0307</v>
      </c>
      <c r="E1490" t="n">
        <v>11.07</v>
      </c>
      <c r="F1490" t="n">
        <v>8.02</v>
      </c>
      <c r="G1490" t="n">
        <v>53.45</v>
      </c>
      <c r="H1490" t="n">
        <v>0.78</v>
      </c>
      <c r="I1490" t="n">
        <v>9</v>
      </c>
      <c r="J1490" t="n">
        <v>239.09</v>
      </c>
      <c r="K1490" t="n">
        <v>56.94</v>
      </c>
      <c r="L1490" t="n">
        <v>10.5</v>
      </c>
      <c r="M1490" t="n">
        <v>7</v>
      </c>
      <c r="N1490" t="n">
        <v>56.65</v>
      </c>
      <c r="O1490" t="n">
        <v>29721.89</v>
      </c>
      <c r="P1490" t="n">
        <v>117.22</v>
      </c>
      <c r="Q1490" t="n">
        <v>198.05</v>
      </c>
      <c r="R1490" t="n">
        <v>32.49</v>
      </c>
      <c r="S1490" t="n">
        <v>21.27</v>
      </c>
      <c r="T1490" t="n">
        <v>2888.59</v>
      </c>
      <c r="U1490" t="n">
        <v>0.65</v>
      </c>
      <c r="V1490" t="n">
        <v>0.76</v>
      </c>
      <c r="W1490" t="n">
        <v>0.12</v>
      </c>
      <c r="X1490" t="n">
        <v>0.16</v>
      </c>
      <c r="Y1490" t="n">
        <v>1</v>
      </c>
      <c r="Z1490" t="n">
        <v>10</v>
      </c>
    </row>
    <row r="1491">
      <c r="A1491" t="n">
        <v>39</v>
      </c>
      <c r="B1491" t="n">
        <v>115</v>
      </c>
      <c r="C1491" t="inlineStr">
        <is>
          <t xml:space="preserve">CONCLUIDO	</t>
        </is>
      </c>
      <c r="D1491" t="n">
        <v>9.035</v>
      </c>
      <c r="E1491" t="n">
        <v>11.07</v>
      </c>
      <c r="F1491" t="n">
        <v>8.01</v>
      </c>
      <c r="G1491" t="n">
        <v>53.41</v>
      </c>
      <c r="H1491" t="n">
        <v>0.8</v>
      </c>
      <c r="I1491" t="n">
        <v>9</v>
      </c>
      <c r="J1491" t="n">
        <v>239.53</v>
      </c>
      <c r="K1491" t="n">
        <v>56.94</v>
      </c>
      <c r="L1491" t="n">
        <v>10.75</v>
      </c>
      <c r="M1491" t="n">
        <v>7</v>
      </c>
      <c r="N1491" t="n">
        <v>56.83</v>
      </c>
      <c r="O1491" t="n">
        <v>29775.57</v>
      </c>
      <c r="P1491" t="n">
        <v>117.1</v>
      </c>
      <c r="Q1491" t="n">
        <v>198.05</v>
      </c>
      <c r="R1491" t="n">
        <v>32.16</v>
      </c>
      <c r="S1491" t="n">
        <v>21.27</v>
      </c>
      <c r="T1491" t="n">
        <v>2721.81</v>
      </c>
      <c r="U1491" t="n">
        <v>0.66</v>
      </c>
      <c r="V1491" t="n">
        <v>0.76</v>
      </c>
      <c r="W1491" t="n">
        <v>0.12</v>
      </c>
      <c r="X1491" t="n">
        <v>0.16</v>
      </c>
      <c r="Y1491" t="n">
        <v>1</v>
      </c>
      <c r="Z1491" t="n">
        <v>10</v>
      </c>
    </row>
    <row r="1492">
      <c r="A1492" t="n">
        <v>40</v>
      </c>
      <c r="B1492" t="n">
        <v>115</v>
      </c>
      <c r="C1492" t="inlineStr">
        <is>
          <t xml:space="preserve">CONCLUIDO	</t>
        </is>
      </c>
      <c r="D1492" t="n">
        <v>9.030900000000001</v>
      </c>
      <c r="E1492" t="n">
        <v>11.07</v>
      </c>
      <c r="F1492" t="n">
        <v>8.02</v>
      </c>
      <c r="G1492" t="n">
        <v>53.45</v>
      </c>
      <c r="H1492" t="n">
        <v>0.82</v>
      </c>
      <c r="I1492" t="n">
        <v>9</v>
      </c>
      <c r="J1492" t="n">
        <v>239.96</v>
      </c>
      <c r="K1492" t="n">
        <v>56.94</v>
      </c>
      <c r="L1492" t="n">
        <v>11</v>
      </c>
      <c r="M1492" t="n">
        <v>7</v>
      </c>
      <c r="N1492" t="n">
        <v>57.02</v>
      </c>
      <c r="O1492" t="n">
        <v>29829.32</v>
      </c>
      <c r="P1492" t="n">
        <v>117.3</v>
      </c>
      <c r="Q1492" t="n">
        <v>198.05</v>
      </c>
      <c r="R1492" t="n">
        <v>32.39</v>
      </c>
      <c r="S1492" t="n">
        <v>21.27</v>
      </c>
      <c r="T1492" t="n">
        <v>2838.41</v>
      </c>
      <c r="U1492" t="n">
        <v>0.66</v>
      </c>
      <c r="V1492" t="n">
        <v>0.76</v>
      </c>
      <c r="W1492" t="n">
        <v>0.12</v>
      </c>
      <c r="X1492" t="n">
        <v>0.16</v>
      </c>
      <c r="Y1492" t="n">
        <v>1</v>
      </c>
      <c r="Z1492" t="n">
        <v>10</v>
      </c>
    </row>
    <row r="1493">
      <c r="A1493" t="n">
        <v>41</v>
      </c>
      <c r="B1493" t="n">
        <v>115</v>
      </c>
      <c r="C1493" t="inlineStr">
        <is>
          <t xml:space="preserve">CONCLUIDO	</t>
        </is>
      </c>
      <c r="D1493" t="n">
        <v>9.0312</v>
      </c>
      <c r="E1493" t="n">
        <v>11.07</v>
      </c>
      <c r="F1493" t="n">
        <v>8.02</v>
      </c>
      <c r="G1493" t="n">
        <v>53.45</v>
      </c>
      <c r="H1493" t="n">
        <v>0.83</v>
      </c>
      <c r="I1493" t="n">
        <v>9</v>
      </c>
      <c r="J1493" t="n">
        <v>240.4</v>
      </c>
      <c r="K1493" t="n">
        <v>56.94</v>
      </c>
      <c r="L1493" t="n">
        <v>11.25</v>
      </c>
      <c r="M1493" t="n">
        <v>7</v>
      </c>
      <c r="N1493" t="n">
        <v>57.21</v>
      </c>
      <c r="O1493" t="n">
        <v>29883.27</v>
      </c>
      <c r="P1493" t="n">
        <v>117.26</v>
      </c>
      <c r="Q1493" t="n">
        <v>198.06</v>
      </c>
      <c r="R1493" t="n">
        <v>32.37</v>
      </c>
      <c r="S1493" t="n">
        <v>21.27</v>
      </c>
      <c r="T1493" t="n">
        <v>2829.89</v>
      </c>
      <c r="U1493" t="n">
        <v>0.66</v>
      </c>
      <c r="V1493" t="n">
        <v>0.76</v>
      </c>
      <c r="W1493" t="n">
        <v>0.12</v>
      </c>
      <c r="X1493" t="n">
        <v>0.16</v>
      </c>
      <c r="Y1493" t="n">
        <v>1</v>
      </c>
      <c r="Z1493" t="n">
        <v>10</v>
      </c>
    </row>
    <row r="1494">
      <c r="A1494" t="n">
        <v>42</v>
      </c>
      <c r="B1494" t="n">
        <v>115</v>
      </c>
      <c r="C1494" t="inlineStr">
        <is>
          <t xml:space="preserve">CONCLUIDO	</t>
        </is>
      </c>
      <c r="D1494" t="n">
        <v>9.0291</v>
      </c>
      <c r="E1494" t="n">
        <v>11.08</v>
      </c>
      <c r="F1494" t="n">
        <v>8.02</v>
      </c>
      <c r="G1494" t="n">
        <v>53.46</v>
      </c>
      <c r="H1494" t="n">
        <v>0.85</v>
      </c>
      <c r="I1494" t="n">
        <v>9</v>
      </c>
      <c r="J1494" t="n">
        <v>240.84</v>
      </c>
      <c r="K1494" t="n">
        <v>56.94</v>
      </c>
      <c r="L1494" t="n">
        <v>11.5</v>
      </c>
      <c r="M1494" t="n">
        <v>7</v>
      </c>
      <c r="N1494" t="n">
        <v>57.39</v>
      </c>
      <c r="O1494" t="n">
        <v>29937.16</v>
      </c>
      <c r="P1494" t="n">
        <v>117.05</v>
      </c>
      <c r="Q1494" t="n">
        <v>198.05</v>
      </c>
      <c r="R1494" t="n">
        <v>32.42</v>
      </c>
      <c r="S1494" t="n">
        <v>21.27</v>
      </c>
      <c r="T1494" t="n">
        <v>2852.66</v>
      </c>
      <c r="U1494" t="n">
        <v>0.66</v>
      </c>
      <c r="V1494" t="n">
        <v>0.76</v>
      </c>
      <c r="W1494" t="n">
        <v>0.12</v>
      </c>
      <c r="X1494" t="n">
        <v>0.17</v>
      </c>
      <c r="Y1494" t="n">
        <v>1</v>
      </c>
      <c r="Z1494" t="n">
        <v>10</v>
      </c>
    </row>
    <row r="1495">
      <c r="A1495" t="n">
        <v>43</v>
      </c>
      <c r="B1495" t="n">
        <v>115</v>
      </c>
      <c r="C1495" t="inlineStr">
        <is>
          <t xml:space="preserve">CONCLUIDO	</t>
        </is>
      </c>
      <c r="D1495" t="n">
        <v>9.030900000000001</v>
      </c>
      <c r="E1495" t="n">
        <v>11.07</v>
      </c>
      <c r="F1495" t="n">
        <v>8.02</v>
      </c>
      <c r="G1495" t="n">
        <v>53.45</v>
      </c>
      <c r="H1495" t="n">
        <v>0.87</v>
      </c>
      <c r="I1495" t="n">
        <v>9</v>
      </c>
      <c r="J1495" t="n">
        <v>241.27</v>
      </c>
      <c r="K1495" t="n">
        <v>56.94</v>
      </c>
      <c r="L1495" t="n">
        <v>11.75</v>
      </c>
      <c r="M1495" t="n">
        <v>7</v>
      </c>
      <c r="N1495" t="n">
        <v>57.58</v>
      </c>
      <c r="O1495" t="n">
        <v>29991.11</v>
      </c>
      <c r="P1495" t="n">
        <v>116.81</v>
      </c>
      <c r="Q1495" t="n">
        <v>198.05</v>
      </c>
      <c r="R1495" t="n">
        <v>32.43</v>
      </c>
      <c r="S1495" t="n">
        <v>21.27</v>
      </c>
      <c r="T1495" t="n">
        <v>2859.91</v>
      </c>
      <c r="U1495" t="n">
        <v>0.66</v>
      </c>
      <c r="V1495" t="n">
        <v>0.76</v>
      </c>
      <c r="W1495" t="n">
        <v>0.12</v>
      </c>
      <c r="X1495" t="n">
        <v>0.16</v>
      </c>
      <c r="Y1495" t="n">
        <v>1</v>
      </c>
      <c r="Z1495" t="n">
        <v>10</v>
      </c>
    </row>
    <row r="1496">
      <c r="A1496" t="n">
        <v>44</v>
      </c>
      <c r="B1496" t="n">
        <v>115</v>
      </c>
      <c r="C1496" t="inlineStr">
        <is>
          <t xml:space="preserve">CONCLUIDO	</t>
        </is>
      </c>
      <c r="D1496" t="n">
        <v>9.091100000000001</v>
      </c>
      <c r="E1496" t="n">
        <v>11</v>
      </c>
      <c r="F1496" t="n">
        <v>7.99</v>
      </c>
      <c r="G1496" t="n">
        <v>59.91</v>
      </c>
      <c r="H1496" t="n">
        <v>0.88</v>
      </c>
      <c r="I1496" t="n">
        <v>8</v>
      </c>
      <c r="J1496" t="n">
        <v>241.71</v>
      </c>
      <c r="K1496" t="n">
        <v>56.94</v>
      </c>
      <c r="L1496" t="n">
        <v>12</v>
      </c>
      <c r="M1496" t="n">
        <v>6</v>
      </c>
      <c r="N1496" t="n">
        <v>57.77</v>
      </c>
      <c r="O1496" t="n">
        <v>30045.13</v>
      </c>
      <c r="P1496" t="n">
        <v>116.22</v>
      </c>
      <c r="Q1496" t="n">
        <v>198.05</v>
      </c>
      <c r="R1496" t="n">
        <v>31.4</v>
      </c>
      <c r="S1496" t="n">
        <v>21.27</v>
      </c>
      <c r="T1496" t="n">
        <v>2347.88</v>
      </c>
      <c r="U1496" t="n">
        <v>0.68</v>
      </c>
      <c r="V1496" t="n">
        <v>0.76</v>
      </c>
      <c r="W1496" t="n">
        <v>0.12</v>
      </c>
      <c r="X1496" t="n">
        <v>0.14</v>
      </c>
      <c r="Y1496" t="n">
        <v>1</v>
      </c>
      <c r="Z1496" t="n">
        <v>10</v>
      </c>
    </row>
    <row r="1497">
      <c r="A1497" t="n">
        <v>45</v>
      </c>
      <c r="B1497" t="n">
        <v>115</v>
      </c>
      <c r="C1497" t="inlineStr">
        <is>
          <t xml:space="preserve">CONCLUIDO	</t>
        </is>
      </c>
      <c r="D1497" t="n">
        <v>9.1153</v>
      </c>
      <c r="E1497" t="n">
        <v>10.97</v>
      </c>
      <c r="F1497" t="n">
        <v>7.96</v>
      </c>
      <c r="G1497" t="n">
        <v>59.69</v>
      </c>
      <c r="H1497" t="n">
        <v>0.9</v>
      </c>
      <c r="I1497" t="n">
        <v>8</v>
      </c>
      <c r="J1497" t="n">
        <v>242.15</v>
      </c>
      <c r="K1497" t="n">
        <v>56.94</v>
      </c>
      <c r="L1497" t="n">
        <v>12.25</v>
      </c>
      <c r="M1497" t="n">
        <v>6</v>
      </c>
      <c r="N1497" t="n">
        <v>57.96</v>
      </c>
      <c r="O1497" t="n">
        <v>30099.23</v>
      </c>
      <c r="P1497" t="n">
        <v>115.91</v>
      </c>
      <c r="Q1497" t="n">
        <v>198.05</v>
      </c>
      <c r="R1497" t="n">
        <v>30.42</v>
      </c>
      <c r="S1497" t="n">
        <v>21.27</v>
      </c>
      <c r="T1497" t="n">
        <v>1856.35</v>
      </c>
      <c r="U1497" t="n">
        <v>0.7</v>
      </c>
      <c r="V1497" t="n">
        <v>0.76</v>
      </c>
      <c r="W1497" t="n">
        <v>0.12</v>
      </c>
      <c r="X1497" t="n">
        <v>0.11</v>
      </c>
      <c r="Y1497" t="n">
        <v>1</v>
      </c>
      <c r="Z1497" t="n">
        <v>10</v>
      </c>
    </row>
    <row r="1498">
      <c r="A1498" t="n">
        <v>46</v>
      </c>
      <c r="B1498" t="n">
        <v>115</v>
      </c>
      <c r="C1498" t="inlineStr">
        <is>
          <t xml:space="preserve">CONCLUIDO	</t>
        </is>
      </c>
      <c r="D1498" t="n">
        <v>9.087</v>
      </c>
      <c r="E1498" t="n">
        <v>11</v>
      </c>
      <c r="F1498" t="n">
        <v>7.99</v>
      </c>
      <c r="G1498" t="n">
        <v>59.95</v>
      </c>
      <c r="H1498" t="n">
        <v>0.92</v>
      </c>
      <c r="I1498" t="n">
        <v>8</v>
      </c>
      <c r="J1498" t="n">
        <v>242.59</v>
      </c>
      <c r="K1498" t="n">
        <v>56.94</v>
      </c>
      <c r="L1498" t="n">
        <v>12.5</v>
      </c>
      <c r="M1498" t="n">
        <v>6</v>
      </c>
      <c r="N1498" t="n">
        <v>58.15</v>
      </c>
      <c r="O1498" t="n">
        <v>30153.38</v>
      </c>
      <c r="P1498" t="n">
        <v>116.3</v>
      </c>
      <c r="Q1498" t="n">
        <v>198.05</v>
      </c>
      <c r="R1498" t="n">
        <v>31.75</v>
      </c>
      <c r="S1498" t="n">
        <v>21.27</v>
      </c>
      <c r="T1498" t="n">
        <v>2523.3</v>
      </c>
      <c r="U1498" t="n">
        <v>0.67</v>
      </c>
      <c r="V1498" t="n">
        <v>0.76</v>
      </c>
      <c r="W1498" t="n">
        <v>0.12</v>
      </c>
      <c r="X1498" t="n">
        <v>0.14</v>
      </c>
      <c r="Y1498" t="n">
        <v>1</v>
      </c>
      <c r="Z1498" t="n">
        <v>10</v>
      </c>
    </row>
    <row r="1499">
      <c r="A1499" t="n">
        <v>47</v>
      </c>
      <c r="B1499" t="n">
        <v>115</v>
      </c>
      <c r="C1499" t="inlineStr">
        <is>
          <t xml:space="preserve">CONCLUIDO	</t>
        </is>
      </c>
      <c r="D1499" t="n">
        <v>9.0806</v>
      </c>
      <c r="E1499" t="n">
        <v>11.01</v>
      </c>
      <c r="F1499" t="n">
        <v>8</v>
      </c>
      <c r="G1499" t="n">
        <v>60</v>
      </c>
      <c r="H1499" t="n">
        <v>0.93</v>
      </c>
      <c r="I1499" t="n">
        <v>8</v>
      </c>
      <c r="J1499" t="n">
        <v>243.03</v>
      </c>
      <c r="K1499" t="n">
        <v>56.94</v>
      </c>
      <c r="L1499" t="n">
        <v>12.75</v>
      </c>
      <c r="M1499" t="n">
        <v>6</v>
      </c>
      <c r="N1499" t="n">
        <v>58.34</v>
      </c>
      <c r="O1499" t="n">
        <v>30207.61</v>
      </c>
      <c r="P1499" t="n">
        <v>116.4</v>
      </c>
      <c r="Q1499" t="n">
        <v>198.05</v>
      </c>
      <c r="R1499" t="n">
        <v>31.87</v>
      </c>
      <c r="S1499" t="n">
        <v>21.27</v>
      </c>
      <c r="T1499" t="n">
        <v>2583.79</v>
      </c>
      <c r="U1499" t="n">
        <v>0.67</v>
      </c>
      <c r="V1499" t="n">
        <v>0.76</v>
      </c>
      <c r="W1499" t="n">
        <v>0.12</v>
      </c>
      <c r="X1499" t="n">
        <v>0.15</v>
      </c>
      <c r="Y1499" t="n">
        <v>1</v>
      </c>
      <c r="Z1499" t="n">
        <v>10</v>
      </c>
    </row>
    <row r="1500">
      <c r="A1500" t="n">
        <v>48</v>
      </c>
      <c r="B1500" t="n">
        <v>115</v>
      </c>
      <c r="C1500" t="inlineStr">
        <is>
          <t xml:space="preserve">CONCLUIDO	</t>
        </is>
      </c>
      <c r="D1500" t="n">
        <v>9.0778</v>
      </c>
      <c r="E1500" t="n">
        <v>11.02</v>
      </c>
      <c r="F1500" t="n">
        <v>8</v>
      </c>
      <c r="G1500" t="n">
        <v>60.03</v>
      </c>
      <c r="H1500" t="n">
        <v>0.95</v>
      </c>
      <c r="I1500" t="n">
        <v>8</v>
      </c>
      <c r="J1500" t="n">
        <v>243.47</v>
      </c>
      <c r="K1500" t="n">
        <v>56.94</v>
      </c>
      <c r="L1500" t="n">
        <v>13</v>
      </c>
      <c r="M1500" t="n">
        <v>6</v>
      </c>
      <c r="N1500" t="n">
        <v>58.53</v>
      </c>
      <c r="O1500" t="n">
        <v>30261.91</v>
      </c>
      <c r="P1500" t="n">
        <v>116.46</v>
      </c>
      <c r="Q1500" t="n">
        <v>198.05</v>
      </c>
      <c r="R1500" t="n">
        <v>32.03</v>
      </c>
      <c r="S1500" t="n">
        <v>21.27</v>
      </c>
      <c r="T1500" t="n">
        <v>2663.09</v>
      </c>
      <c r="U1500" t="n">
        <v>0.66</v>
      </c>
      <c r="V1500" t="n">
        <v>0.76</v>
      </c>
      <c r="W1500" t="n">
        <v>0.12</v>
      </c>
      <c r="X1500" t="n">
        <v>0.15</v>
      </c>
      <c r="Y1500" t="n">
        <v>1</v>
      </c>
      <c r="Z1500" t="n">
        <v>10</v>
      </c>
    </row>
    <row r="1501">
      <c r="A1501" t="n">
        <v>49</v>
      </c>
      <c r="B1501" t="n">
        <v>115</v>
      </c>
      <c r="C1501" t="inlineStr">
        <is>
          <t xml:space="preserve">CONCLUIDO	</t>
        </is>
      </c>
      <c r="D1501" t="n">
        <v>9.0831</v>
      </c>
      <c r="E1501" t="n">
        <v>11.01</v>
      </c>
      <c r="F1501" t="n">
        <v>8</v>
      </c>
      <c r="G1501" t="n">
        <v>59.98</v>
      </c>
      <c r="H1501" t="n">
        <v>0.97</v>
      </c>
      <c r="I1501" t="n">
        <v>8</v>
      </c>
      <c r="J1501" t="n">
        <v>243.91</v>
      </c>
      <c r="K1501" t="n">
        <v>56.94</v>
      </c>
      <c r="L1501" t="n">
        <v>13.25</v>
      </c>
      <c r="M1501" t="n">
        <v>6</v>
      </c>
      <c r="N1501" t="n">
        <v>58.72</v>
      </c>
      <c r="O1501" t="n">
        <v>30316.27</v>
      </c>
      <c r="P1501" t="n">
        <v>116.05</v>
      </c>
      <c r="Q1501" t="n">
        <v>198.05</v>
      </c>
      <c r="R1501" t="n">
        <v>31.78</v>
      </c>
      <c r="S1501" t="n">
        <v>21.27</v>
      </c>
      <c r="T1501" t="n">
        <v>2540.35</v>
      </c>
      <c r="U1501" t="n">
        <v>0.67</v>
      </c>
      <c r="V1501" t="n">
        <v>0.76</v>
      </c>
      <c r="W1501" t="n">
        <v>0.12</v>
      </c>
      <c r="X1501" t="n">
        <v>0.14</v>
      </c>
      <c r="Y1501" t="n">
        <v>1</v>
      </c>
      <c r="Z1501" t="n">
        <v>10</v>
      </c>
    </row>
    <row r="1502">
      <c r="A1502" t="n">
        <v>50</v>
      </c>
      <c r="B1502" t="n">
        <v>115</v>
      </c>
      <c r="C1502" t="inlineStr">
        <is>
          <t xml:space="preserve">CONCLUIDO	</t>
        </is>
      </c>
      <c r="D1502" t="n">
        <v>9.0769</v>
      </c>
      <c r="E1502" t="n">
        <v>11.02</v>
      </c>
      <c r="F1502" t="n">
        <v>8.01</v>
      </c>
      <c r="G1502" t="n">
        <v>60.04</v>
      </c>
      <c r="H1502" t="n">
        <v>0.98</v>
      </c>
      <c r="I1502" t="n">
        <v>8</v>
      </c>
      <c r="J1502" t="n">
        <v>244.35</v>
      </c>
      <c r="K1502" t="n">
        <v>56.94</v>
      </c>
      <c r="L1502" t="n">
        <v>13.5</v>
      </c>
      <c r="M1502" t="n">
        <v>6</v>
      </c>
      <c r="N1502" t="n">
        <v>58.91</v>
      </c>
      <c r="O1502" t="n">
        <v>30370.7</v>
      </c>
      <c r="P1502" t="n">
        <v>115.95</v>
      </c>
      <c r="Q1502" t="n">
        <v>198.07</v>
      </c>
      <c r="R1502" t="n">
        <v>32.09</v>
      </c>
      <c r="S1502" t="n">
        <v>21.27</v>
      </c>
      <c r="T1502" t="n">
        <v>2691.59</v>
      </c>
      <c r="U1502" t="n">
        <v>0.66</v>
      </c>
      <c r="V1502" t="n">
        <v>0.76</v>
      </c>
      <c r="W1502" t="n">
        <v>0.12</v>
      </c>
      <c r="X1502" t="n">
        <v>0.15</v>
      </c>
      <c r="Y1502" t="n">
        <v>1</v>
      </c>
      <c r="Z1502" t="n">
        <v>10</v>
      </c>
    </row>
    <row r="1503">
      <c r="A1503" t="n">
        <v>51</v>
      </c>
      <c r="B1503" t="n">
        <v>115</v>
      </c>
      <c r="C1503" t="inlineStr">
        <is>
          <t xml:space="preserve">CONCLUIDO	</t>
        </is>
      </c>
      <c r="D1503" t="n">
        <v>9.1412</v>
      </c>
      <c r="E1503" t="n">
        <v>10.94</v>
      </c>
      <c r="F1503" t="n">
        <v>7.97</v>
      </c>
      <c r="G1503" t="n">
        <v>68.33</v>
      </c>
      <c r="H1503" t="n">
        <v>1</v>
      </c>
      <c r="I1503" t="n">
        <v>7</v>
      </c>
      <c r="J1503" t="n">
        <v>244.79</v>
      </c>
      <c r="K1503" t="n">
        <v>56.94</v>
      </c>
      <c r="L1503" t="n">
        <v>13.75</v>
      </c>
      <c r="M1503" t="n">
        <v>5</v>
      </c>
      <c r="N1503" t="n">
        <v>59.1</v>
      </c>
      <c r="O1503" t="n">
        <v>30425.2</v>
      </c>
      <c r="P1503" t="n">
        <v>115.11</v>
      </c>
      <c r="Q1503" t="n">
        <v>198.05</v>
      </c>
      <c r="R1503" t="n">
        <v>30.95</v>
      </c>
      <c r="S1503" t="n">
        <v>21.27</v>
      </c>
      <c r="T1503" t="n">
        <v>2130.28</v>
      </c>
      <c r="U1503" t="n">
        <v>0.6899999999999999</v>
      </c>
      <c r="V1503" t="n">
        <v>0.76</v>
      </c>
      <c r="W1503" t="n">
        <v>0.12</v>
      </c>
      <c r="X1503" t="n">
        <v>0.12</v>
      </c>
      <c r="Y1503" t="n">
        <v>1</v>
      </c>
      <c r="Z1503" t="n">
        <v>10</v>
      </c>
    </row>
    <row r="1504">
      <c r="A1504" t="n">
        <v>52</v>
      </c>
      <c r="B1504" t="n">
        <v>115</v>
      </c>
      <c r="C1504" t="inlineStr">
        <is>
          <t xml:space="preserve">CONCLUIDO	</t>
        </is>
      </c>
      <c r="D1504" t="n">
        <v>9.1378</v>
      </c>
      <c r="E1504" t="n">
        <v>10.94</v>
      </c>
      <c r="F1504" t="n">
        <v>7.98</v>
      </c>
      <c r="G1504" t="n">
        <v>68.36</v>
      </c>
      <c r="H1504" t="n">
        <v>1.02</v>
      </c>
      <c r="I1504" t="n">
        <v>7</v>
      </c>
      <c r="J1504" t="n">
        <v>245.23</v>
      </c>
      <c r="K1504" t="n">
        <v>56.94</v>
      </c>
      <c r="L1504" t="n">
        <v>14</v>
      </c>
      <c r="M1504" t="n">
        <v>5</v>
      </c>
      <c r="N1504" t="n">
        <v>59.29</v>
      </c>
      <c r="O1504" t="n">
        <v>30479.78</v>
      </c>
      <c r="P1504" t="n">
        <v>115.17</v>
      </c>
      <c r="Q1504" t="n">
        <v>198.05</v>
      </c>
      <c r="R1504" t="n">
        <v>31.03</v>
      </c>
      <c r="S1504" t="n">
        <v>21.27</v>
      </c>
      <c r="T1504" t="n">
        <v>2167.16</v>
      </c>
      <c r="U1504" t="n">
        <v>0.6899999999999999</v>
      </c>
      <c r="V1504" t="n">
        <v>0.76</v>
      </c>
      <c r="W1504" t="n">
        <v>0.12</v>
      </c>
      <c r="X1504" t="n">
        <v>0.12</v>
      </c>
      <c r="Y1504" t="n">
        <v>1</v>
      </c>
      <c r="Z1504" t="n">
        <v>10</v>
      </c>
    </row>
    <row r="1505">
      <c r="A1505" t="n">
        <v>53</v>
      </c>
      <c r="B1505" t="n">
        <v>115</v>
      </c>
      <c r="C1505" t="inlineStr">
        <is>
          <t xml:space="preserve">CONCLUIDO	</t>
        </is>
      </c>
      <c r="D1505" t="n">
        <v>9.1424</v>
      </c>
      <c r="E1505" t="n">
        <v>10.94</v>
      </c>
      <c r="F1505" t="n">
        <v>7.97</v>
      </c>
      <c r="G1505" t="n">
        <v>68.31</v>
      </c>
      <c r="H1505" t="n">
        <v>1.03</v>
      </c>
      <c r="I1505" t="n">
        <v>7</v>
      </c>
      <c r="J1505" t="n">
        <v>245.68</v>
      </c>
      <c r="K1505" t="n">
        <v>56.94</v>
      </c>
      <c r="L1505" t="n">
        <v>14.25</v>
      </c>
      <c r="M1505" t="n">
        <v>5</v>
      </c>
      <c r="N1505" t="n">
        <v>59.48</v>
      </c>
      <c r="O1505" t="n">
        <v>30534.42</v>
      </c>
      <c r="P1505" t="n">
        <v>115.28</v>
      </c>
      <c r="Q1505" t="n">
        <v>198.05</v>
      </c>
      <c r="R1505" t="n">
        <v>30.9</v>
      </c>
      <c r="S1505" t="n">
        <v>21.27</v>
      </c>
      <c r="T1505" t="n">
        <v>2101.56</v>
      </c>
      <c r="U1505" t="n">
        <v>0.6899999999999999</v>
      </c>
      <c r="V1505" t="n">
        <v>0.76</v>
      </c>
      <c r="W1505" t="n">
        <v>0.12</v>
      </c>
      <c r="X1505" t="n">
        <v>0.12</v>
      </c>
      <c r="Y1505" t="n">
        <v>1</v>
      </c>
      <c r="Z1505" t="n">
        <v>10</v>
      </c>
    </row>
    <row r="1506">
      <c r="A1506" t="n">
        <v>54</v>
      </c>
      <c r="B1506" t="n">
        <v>115</v>
      </c>
      <c r="C1506" t="inlineStr">
        <is>
          <t xml:space="preserve">CONCLUIDO	</t>
        </is>
      </c>
      <c r="D1506" t="n">
        <v>9.161199999999999</v>
      </c>
      <c r="E1506" t="n">
        <v>10.92</v>
      </c>
      <c r="F1506" t="n">
        <v>7.95</v>
      </c>
      <c r="G1506" t="n">
        <v>68.12</v>
      </c>
      <c r="H1506" t="n">
        <v>1.05</v>
      </c>
      <c r="I1506" t="n">
        <v>7</v>
      </c>
      <c r="J1506" t="n">
        <v>246.12</v>
      </c>
      <c r="K1506" t="n">
        <v>56.94</v>
      </c>
      <c r="L1506" t="n">
        <v>14.5</v>
      </c>
      <c r="M1506" t="n">
        <v>5</v>
      </c>
      <c r="N1506" t="n">
        <v>59.68</v>
      </c>
      <c r="O1506" t="n">
        <v>30589.13</v>
      </c>
      <c r="P1506" t="n">
        <v>114.85</v>
      </c>
      <c r="Q1506" t="n">
        <v>198.05</v>
      </c>
      <c r="R1506" t="n">
        <v>30.04</v>
      </c>
      <c r="S1506" t="n">
        <v>21.27</v>
      </c>
      <c r="T1506" t="n">
        <v>1671.91</v>
      </c>
      <c r="U1506" t="n">
        <v>0.71</v>
      </c>
      <c r="V1506" t="n">
        <v>0.76</v>
      </c>
      <c r="W1506" t="n">
        <v>0.12</v>
      </c>
      <c r="X1506" t="n">
        <v>0.09</v>
      </c>
      <c r="Y1506" t="n">
        <v>1</v>
      </c>
      <c r="Z1506" t="n">
        <v>10</v>
      </c>
    </row>
    <row r="1507">
      <c r="A1507" t="n">
        <v>55</v>
      </c>
      <c r="B1507" t="n">
        <v>115</v>
      </c>
      <c r="C1507" t="inlineStr">
        <is>
          <t xml:space="preserve">CONCLUIDO	</t>
        </is>
      </c>
      <c r="D1507" t="n">
        <v>9.147</v>
      </c>
      <c r="E1507" t="n">
        <v>10.93</v>
      </c>
      <c r="F1507" t="n">
        <v>7.96</v>
      </c>
      <c r="G1507" t="n">
        <v>68.27</v>
      </c>
      <c r="H1507" t="n">
        <v>1.06</v>
      </c>
      <c r="I1507" t="n">
        <v>7</v>
      </c>
      <c r="J1507" t="n">
        <v>246.57</v>
      </c>
      <c r="K1507" t="n">
        <v>56.94</v>
      </c>
      <c r="L1507" t="n">
        <v>14.75</v>
      </c>
      <c r="M1507" t="n">
        <v>5</v>
      </c>
      <c r="N1507" t="n">
        <v>59.87</v>
      </c>
      <c r="O1507" t="n">
        <v>30643.91</v>
      </c>
      <c r="P1507" t="n">
        <v>115.12</v>
      </c>
      <c r="Q1507" t="n">
        <v>198.05</v>
      </c>
      <c r="R1507" t="n">
        <v>30.77</v>
      </c>
      <c r="S1507" t="n">
        <v>21.27</v>
      </c>
      <c r="T1507" t="n">
        <v>2039.47</v>
      </c>
      <c r="U1507" t="n">
        <v>0.6899999999999999</v>
      </c>
      <c r="V1507" t="n">
        <v>0.76</v>
      </c>
      <c r="W1507" t="n">
        <v>0.12</v>
      </c>
      <c r="X1507" t="n">
        <v>0.11</v>
      </c>
      <c r="Y1507" t="n">
        <v>1</v>
      </c>
      <c r="Z1507" t="n">
        <v>10</v>
      </c>
    </row>
    <row r="1508">
      <c r="A1508" t="n">
        <v>56</v>
      </c>
      <c r="B1508" t="n">
        <v>115</v>
      </c>
      <c r="C1508" t="inlineStr">
        <is>
          <t xml:space="preserve">CONCLUIDO	</t>
        </is>
      </c>
      <c r="D1508" t="n">
        <v>9.127599999999999</v>
      </c>
      <c r="E1508" t="n">
        <v>10.96</v>
      </c>
      <c r="F1508" t="n">
        <v>7.99</v>
      </c>
      <c r="G1508" t="n">
        <v>68.47</v>
      </c>
      <c r="H1508" t="n">
        <v>1.08</v>
      </c>
      <c r="I1508" t="n">
        <v>7</v>
      </c>
      <c r="J1508" t="n">
        <v>247.01</v>
      </c>
      <c r="K1508" t="n">
        <v>56.94</v>
      </c>
      <c r="L1508" t="n">
        <v>15</v>
      </c>
      <c r="M1508" t="n">
        <v>5</v>
      </c>
      <c r="N1508" t="n">
        <v>60.07</v>
      </c>
      <c r="O1508" t="n">
        <v>30698.76</v>
      </c>
      <c r="P1508" t="n">
        <v>115.48</v>
      </c>
      <c r="Q1508" t="n">
        <v>198.05</v>
      </c>
      <c r="R1508" t="n">
        <v>31.49</v>
      </c>
      <c r="S1508" t="n">
        <v>21.27</v>
      </c>
      <c r="T1508" t="n">
        <v>2398.17</v>
      </c>
      <c r="U1508" t="n">
        <v>0.68</v>
      </c>
      <c r="V1508" t="n">
        <v>0.76</v>
      </c>
      <c r="W1508" t="n">
        <v>0.12</v>
      </c>
      <c r="X1508" t="n">
        <v>0.13</v>
      </c>
      <c r="Y1508" t="n">
        <v>1</v>
      </c>
      <c r="Z1508" t="n">
        <v>10</v>
      </c>
    </row>
    <row r="1509">
      <c r="A1509" t="n">
        <v>57</v>
      </c>
      <c r="B1509" t="n">
        <v>115</v>
      </c>
      <c r="C1509" t="inlineStr">
        <is>
          <t xml:space="preserve">CONCLUIDO	</t>
        </is>
      </c>
      <c r="D1509" t="n">
        <v>9.138199999999999</v>
      </c>
      <c r="E1509" t="n">
        <v>10.94</v>
      </c>
      <c r="F1509" t="n">
        <v>7.97</v>
      </c>
      <c r="G1509" t="n">
        <v>68.36</v>
      </c>
      <c r="H1509" t="n">
        <v>1.1</v>
      </c>
      <c r="I1509" t="n">
        <v>7</v>
      </c>
      <c r="J1509" t="n">
        <v>247.46</v>
      </c>
      <c r="K1509" t="n">
        <v>56.94</v>
      </c>
      <c r="L1509" t="n">
        <v>15.25</v>
      </c>
      <c r="M1509" t="n">
        <v>5</v>
      </c>
      <c r="N1509" t="n">
        <v>60.26</v>
      </c>
      <c r="O1509" t="n">
        <v>30753.68</v>
      </c>
      <c r="P1509" t="n">
        <v>115.06</v>
      </c>
      <c r="Q1509" t="n">
        <v>198.05</v>
      </c>
      <c r="R1509" t="n">
        <v>31.13</v>
      </c>
      <c r="S1509" t="n">
        <v>21.27</v>
      </c>
      <c r="T1509" t="n">
        <v>2219.5</v>
      </c>
      <c r="U1509" t="n">
        <v>0.68</v>
      </c>
      <c r="V1509" t="n">
        <v>0.76</v>
      </c>
      <c r="W1509" t="n">
        <v>0.12</v>
      </c>
      <c r="X1509" t="n">
        <v>0.12</v>
      </c>
      <c r="Y1509" t="n">
        <v>1</v>
      </c>
      <c r="Z1509" t="n">
        <v>10</v>
      </c>
    </row>
    <row r="1510">
      <c r="A1510" t="n">
        <v>58</v>
      </c>
      <c r="B1510" t="n">
        <v>115</v>
      </c>
      <c r="C1510" t="inlineStr">
        <is>
          <t xml:space="preserve">CONCLUIDO	</t>
        </is>
      </c>
      <c r="D1510" t="n">
        <v>9.132</v>
      </c>
      <c r="E1510" t="n">
        <v>10.95</v>
      </c>
      <c r="F1510" t="n">
        <v>7.98</v>
      </c>
      <c r="G1510" t="n">
        <v>68.42</v>
      </c>
      <c r="H1510" t="n">
        <v>1.11</v>
      </c>
      <c r="I1510" t="n">
        <v>7</v>
      </c>
      <c r="J1510" t="n">
        <v>247.9</v>
      </c>
      <c r="K1510" t="n">
        <v>56.94</v>
      </c>
      <c r="L1510" t="n">
        <v>15.5</v>
      </c>
      <c r="M1510" t="n">
        <v>5</v>
      </c>
      <c r="N1510" t="n">
        <v>60.46</v>
      </c>
      <c r="O1510" t="n">
        <v>30808.68</v>
      </c>
      <c r="P1510" t="n">
        <v>114.97</v>
      </c>
      <c r="Q1510" t="n">
        <v>198.06</v>
      </c>
      <c r="R1510" t="n">
        <v>31.29</v>
      </c>
      <c r="S1510" t="n">
        <v>21.27</v>
      </c>
      <c r="T1510" t="n">
        <v>2298.44</v>
      </c>
      <c r="U1510" t="n">
        <v>0.68</v>
      </c>
      <c r="V1510" t="n">
        <v>0.76</v>
      </c>
      <c r="W1510" t="n">
        <v>0.12</v>
      </c>
      <c r="X1510" t="n">
        <v>0.13</v>
      </c>
      <c r="Y1510" t="n">
        <v>1</v>
      </c>
      <c r="Z1510" t="n">
        <v>10</v>
      </c>
    </row>
    <row r="1511">
      <c r="A1511" t="n">
        <v>59</v>
      </c>
      <c r="B1511" t="n">
        <v>115</v>
      </c>
      <c r="C1511" t="inlineStr">
        <is>
          <t xml:space="preserve">CONCLUIDO	</t>
        </is>
      </c>
      <c r="D1511" t="n">
        <v>9.129899999999999</v>
      </c>
      <c r="E1511" t="n">
        <v>10.95</v>
      </c>
      <c r="F1511" t="n">
        <v>7.99</v>
      </c>
      <c r="G1511" t="n">
        <v>68.44</v>
      </c>
      <c r="H1511" t="n">
        <v>1.13</v>
      </c>
      <c r="I1511" t="n">
        <v>7</v>
      </c>
      <c r="J1511" t="n">
        <v>248.35</v>
      </c>
      <c r="K1511" t="n">
        <v>56.94</v>
      </c>
      <c r="L1511" t="n">
        <v>15.75</v>
      </c>
      <c r="M1511" t="n">
        <v>5</v>
      </c>
      <c r="N1511" t="n">
        <v>60.66</v>
      </c>
      <c r="O1511" t="n">
        <v>30863.74</v>
      </c>
      <c r="P1511" t="n">
        <v>114.85</v>
      </c>
      <c r="Q1511" t="n">
        <v>198.05</v>
      </c>
      <c r="R1511" t="n">
        <v>31.41</v>
      </c>
      <c r="S1511" t="n">
        <v>21.27</v>
      </c>
      <c r="T1511" t="n">
        <v>2356.24</v>
      </c>
      <c r="U1511" t="n">
        <v>0.68</v>
      </c>
      <c r="V1511" t="n">
        <v>0.76</v>
      </c>
      <c r="W1511" t="n">
        <v>0.12</v>
      </c>
      <c r="X1511" t="n">
        <v>0.13</v>
      </c>
      <c r="Y1511" t="n">
        <v>1</v>
      </c>
      <c r="Z1511" t="n">
        <v>10</v>
      </c>
    </row>
    <row r="1512">
      <c r="A1512" t="n">
        <v>60</v>
      </c>
      <c r="B1512" t="n">
        <v>115</v>
      </c>
      <c r="C1512" t="inlineStr">
        <is>
          <t xml:space="preserve">CONCLUIDO	</t>
        </is>
      </c>
      <c r="D1512" t="n">
        <v>9.135400000000001</v>
      </c>
      <c r="E1512" t="n">
        <v>10.95</v>
      </c>
      <c r="F1512" t="n">
        <v>7.98</v>
      </c>
      <c r="G1512" t="n">
        <v>68.39</v>
      </c>
      <c r="H1512" t="n">
        <v>1.14</v>
      </c>
      <c r="I1512" t="n">
        <v>7</v>
      </c>
      <c r="J1512" t="n">
        <v>248.79</v>
      </c>
      <c r="K1512" t="n">
        <v>56.94</v>
      </c>
      <c r="L1512" t="n">
        <v>16</v>
      </c>
      <c r="M1512" t="n">
        <v>5</v>
      </c>
      <c r="N1512" t="n">
        <v>60.85</v>
      </c>
      <c r="O1512" t="n">
        <v>30918.88</v>
      </c>
      <c r="P1512" t="n">
        <v>114.6</v>
      </c>
      <c r="Q1512" t="n">
        <v>198.05</v>
      </c>
      <c r="R1512" t="n">
        <v>31.14</v>
      </c>
      <c r="S1512" t="n">
        <v>21.27</v>
      </c>
      <c r="T1512" t="n">
        <v>2223.58</v>
      </c>
      <c r="U1512" t="n">
        <v>0.68</v>
      </c>
      <c r="V1512" t="n">
        <v>0.76</v>
      </c>
      <c r="W1512" t="n">
        <v>0.12</v>
      </c>
      <c r="X1512" t="n">
        <v>0.13</v>
      </c>
      <c r="Y1512" t="n">
        <v>1</v>
      </c>
      <c r="Z1512" t="n">
        <v>10</v>
      </c>
    </row>
    <row r="1513">
      <c r="A1513" t="n">
        <v>61</v>
      </c>
      <c r="B1513" t="n">
        <v>115</v>
      </c>
      <c r="C1513" t="inlineStr">
        <is>
          <t xml:space="preserve">CONCLUIDO	</t>
        </is>
      </c>
      <c r="D1513" t="n">
        <v>9.132</v>
      </c>
      <c r="E1513" t="n">
        <v>10.95</v>
      </c>
      <c r="F1513" t="n">
        <v>7.98</v>
      </c>
      <c r="G1513" t="n">
        <v>68.42</v>
      </c>
      <c r="H1513" t="n">
        <v>1.16</v>
      </c>
      <c r="I1513" t="n">
        <v>7</v>
      </c>
      <c r="J1513" t="n">
        <v>249.24</v>
      </c>
      <c r="K1513" t="n">
        <v>56.94</v>
      </c>
      <c r="L1513" t="n">
        <v>16.25</v>
      </c>
      <c r="M1513" t="n">
        <v>5</v>
      </c>
      <c r="N1513" t="n">
        <v>61.05</v>
      </c>
      <c r="O1513" t="n">
        <v>30974.09</v>
      </c>
      <c r="P1513" t="n">
        <v>114.38</v>
      </c>
      <c r="Q1513" t="n">
        <v>198.05</v>
      </c>
      <c r="R1513" t="n">
        <v>31.39</v>
      </c>
      <c r="S1513" t="n">
        <v>21.27</v>
      </c>
      <c r="T1513" t="n">
        <v>2349.64</v>
      </c>
      <c r="U1513" t="n">
        <v>0.68</v>
      </c>
      <c r="V1513" t="n">
        <v>0.76</v>
      </c>
      <c r="W1513" t="n">
        <v>0.12</v>
      </c>
      <c r="X1513" t="n">
        <v>0.13</v>
      </c>
      <c r="Y1513" t="n">
        <v>1</v>
      </c>
      <c r="Z1513" t="n">
        <v>10</v>
      </c>
    </row>
    <row r="1514">
      <c r="A1514" t="n">
        <v>62</v>
      </c>
      <c r="B1514" t="n">
        <v>115</v>
      </c>
      <c r="C1514" t="inlineStr">
        <is>
          <t xml:space="preserve">CONCLUIDO	</t>
        </is>
      </c>
      <c r="D1514" t="n">
        <v>9.195600000000001</v>
      </c>
      <c r="E1514" t="n">
        <v>10.87</v>
      </c>
      <c r="F1514" t="n">
        <v>7.95</v>
      </c>
      <c r="G1514" t="n">
        <v>79.51000000000001</v>
      </c>
      <c r="H1514" t="n">
        <v>1.18</v>
      </c>
      <c r="I1514" t="n">
        <v>6</v>
      </c>
      <c r="J1514" t="n">
        <v>249.69</v>
      </c>
      <c r="K1514" t="n">
        <v>56.94</v>
      </c>
      <c r="L1514" t="n">
        <v>16.5</v>
      </c>
      <c r="M1514" t="n">
        <v>4</v>
      </c>
      <c r="N1514" t="n">
        <v>61.25</v>
      </c>
      <c r="O1514" t="n">
        <v>31029.37</v>
      </c>
      <c r="P1514" t="n">
        <v>113.8</v>
      </c>
      <c r="Q1514" t="n">
        <v>198.05</v>
      </c>
      <c r="R1514" t="n">
        <v>30.24</v>
      </c>
      <c r="S1514" t="n">
        <v>21.27</v>
      </c>
      <c r="T1514" t="n">
        <v>1776.45</v>
      </c>
      <c r="U1514" t="n">
        <v>0.7</v>
      </c>
      <c r="V1514" t="n">
        <v>0.76</v>
      </c>
      <c r="W1514" t="n">
        <v>0.12</v>
      </c>
      <c r="X1514" t="n">
        <v>0.1</v>
      </c>
      <c r="Y1514" t="n">
        <v>1</v>
      </c>
      <c r="Z1514" t="n">
        <v>10</v>
      </c>
    </row>
    <row r="1515">
      <c r="A1515" t="n">
        <v>63</v>
      </c>
      <c r="B1515" t="n">
        <v>115</v>
      </c>
      <c r="C1515" t="inlineStr">
        <is>
          <t xml:space="preserve">CONCLUIDO	</t>
        </is>
      </c>
      <c r="D1515" t="n">
        <v>9.2142</v>
      </c>
      <c r="E1515" t="n">
        <v>10.85</v>
      </c>
      <c r="F1515" t="n">
        <v>7.93</v>
      </c>
      <c r="G1515" t="n">
        <v>79.29000000000001</v>
      </c>
      <c r="H1515" t="n">
        <v>1.19</v>
      </c>
      <c r="I1515" t="n">
        <v>6</v>
      </c>
      <c r="J1515" t="n">
        <v>250.14</v>
      </c>
      <c r="K1515" t="n">
        <v>56.94</v>
      </c>
      <c r="L1515" t="n">
        <v>16.75</v>
      </c>
      <c r="M1515" t="n">
        <v>4</v>
      </c>
      <c r="N1515" t="n">
        <v>61.45</v>
      </c>
      <c r="O1515" t="n">
        <v>31084.72</v>
      </c>
      <c r="P1515" t="n">
        <v>113.4</v>
      </c>
      <c r="Q1515" t="n">
        <v>198.05</v>
      </c>
      <c r="R1515" t="n">
        <v>29.52</v>
      </c>
      <c r="S1515" t="n">
        <v>21.27</v>
      </c>
      <c r="T1515" t="n">
        <v>1418.44</v>
      </c>
      <c r="U1515" t="n">
        <v>0.72</v>
      </c>
      <c r="V1515" t="n">
        <v>0.77</v>
      </c>
      <c r="W1515" t="n">
        <v>0.12</v>
      </c>
      <c r="X1515" t="n">
        <v>0.08</v>
      </c>
      <c r="Y1515" t="n">
        <v>1</v>
      </c>
      <c r="Z1515" t="n">
        <v>10</v>
      </c>
    </row>
    <row r="1516">
      <c r="A1516" t="n">
        <v>64</v>
      </c>
      <c r="B1516" t="n">
        <v>115</v>
      </c>
      <c r="C1516" t="inlineStr">
        <is>
          <t xml:space="preserve">CONCLUIDO	</t>
        </is>
      </c>
      <c r="D1516" t="n">
        <v>9.2041</v>
      </c>
      <c r="E1516" t="n">
        <v>10.86</v>
      </c>
      <c r="F1516" t="n">
        <v>7.94</v>
      </c>
      <c r="G1516" t="n">
        <v>79.41</v>
      </c>
      <c r="H1516" t="n">
        <v>1.21</v>
      </c>
      <c r="I1516" t="n">
        <v>6</v>
      </c>
      <c r="J1516" t="n">
        <v>250.59</v>
      </c>
      <c r="K1516" t="n">
        <v>56.94</v>
      </c>
      <c r="L1516" t="n">
        <v>17</v>
      </c>
      <c r="M1516" t="n">
        <v>4</v>
      </c>
      <c r="N1516" t="n">
        <v>61.65</v>
      </c>
      <c r="O1516" t="n">
        <v>31140.15</v>
      </c>
      <c r="P1516" t="n">
        <v>113.8</v>
      </c>
      <c r="Q1516" t="n">
        <v>198.05</v>
      </c>
      <c r="R1516" t="n">
        <v>29.99</v>
      </c>
      <c r="S1516" t="n">
        <v>21.27</v>
      </c>
      <c r="T1516" t="n">
        <v>1653.54</v>
      </c>
      <c r="U1516" t="n">
        <v>0.71</v>
      </c>
      <c r="V1516" t="n">
        <v>0.76</v>
      </c>
      <c r="W1516" t="n">
        <v>0.12</v>
      </c>
      <c r="X1516" t="n">
        <v>0.09</v>
      </c>
      <c r="Y1516" t="n">
        <v>1</v>
      </c>
      <c r="Z1516" t="n">
        <v>10</v>
      </c>
    </row>
    <row r="1517">
      <c r="A1517" t="n">
        <v>65</v>
      </c>
      <c r="B1517" t="n">
        <v>115</v>
      </c>
      <c r="C1517" t="inlineStr">
        <is>
          <t xml:space="preserve">CONCLUIDO	</t>
        </is>
      </c>
      <c r="D1517" t="n">
        <v>9.1846</v>
      </c>
      <c r="E1517" t="n">
        <v>10.89</v>
      </c>
      <c r="F1517" t="n">
        <v>7.96</v>
      </c>
      <c r="G1517" t="n">
        <v>79.64</v>
      </c>
      <c r="H1517" t="n">
        <v>1.22</v>
      </c>
      <c r="I1517" t="n">
        <v>6</v>
      </c>
      <c r="J1517" t="n">
        <v>251.04</v>
      </c>
      <c r="K1517" t="n">
        <v>56.94</v>
      </c>
      <c r="L1517" t="n">
        <v>17.25</v>
      </c>
      <c r="M1517" t="n">
        <v>4</v>
      </c>
      <c r="N1517" t="n">
        <v>61.85</v>
      </c>
      <c r="O1517" t="n">
        <v>31195.65</v>
      </c>
      <c r="P1517" t="n">
        <v>114.15</v>
      </c>
      <c r="Q1517" t="n">
        <v>198.05</v>
      </c>
      <c r="R1517" t="n">
        <v>30.75</v>
      </c>
      <c r="S1517" t="n">
        <v>21.27</v>
      </c>
      <c r="T1517" t="n">
        <v>2032.69</v>
      </c>
      <c r="U1517" t="n">
        <v>0.6899999999999999</v>
      </c>
      <c r="V1517" t="n">
        <v>0.76</v>
      </c>
      <c r="W1517" t="n">
        <v>0.12</v>
      </c>
      <c r="X1517" t="n">
        <v>0.11</v>
      </c>
      <c r="Y1517" t="n">
        <v>1</v>
      </c>
      <c r="Z1517" t="n">
        <v>10</v>
      </c>
    </row>
    <row r="1518">
      <c r="A1518" t="n">
        <v>66</v>
      </c>
      <c r="B1518" t="n">
        <v>115</v>
      </c>
      <c r="C1518" t="inlineStr">
        <is>
          <t xml:space="preserve">CONCLUIDO	</t>
        </is>
      </c>
      <c r="D1518" t="n">
        <v>9.194000000000001</v>
      </c>
      <c r="E1518" t="n">
        <v>10.88</v>
      </c>
      <c r="F1518" t="n">
        <v>7.95</v>
      </c>
      <c r="G1518" t="n">
        <v>79.53</v>
      </c>
      <c r="H1518" t="n">
        <v>1.24</v>
      </c>
      <c r="I1518" t="n">
        <v>6</v>
      </c>
      <c r="J1518" t="n">
        <v>251.49</v>
      </c>
      <c r="K1518" t="n">
        <v>56.94</v>
      </c>
      <c r="L1518" t="n">
        <v>17.5</v>
      </c>
      <c r="M1518" t="n">
        <v>4</v>
      </c>
      <c r="N1518" t="n">
        <v>62.05</v>
      </c>
      <c r="O1518" t="n">
        <v>31251.22</v>
      </c>
      <c r="P1518" t="n">
        <v>113.96</v>
      </c>
      <c r="Q1518" t="n">
        <v>198.05</v>
      </c>
      <c r="R1518" t="n">
        <v>30.37</v>
      </c>
      <c r="S1518" t="n">
        <v>21.27</v>
      </c>
      <c r="T1518" t="n">
        <v>1844.63</v>
      </c>
      <c r="U1518" t="n">
        <v>0.7</v>
      </c>
      <c r="V1518" t="n">
        <v>0.76</v>
      </c>
      <c r="W1518" t="n">
        <v>0.12</v>
      </c>
      <c r="X1518" t="n">
        <v>0.1</v>
      </c>
      <c r="Y1518" t="n">
        <v>1</v>
      </c>
      <c r="Z1518" t="n">
        <v>10</v>
      </c>
    </row>
    <row r="1519">
      <c r="A1519" t="n">
        <v>67</v>
      </c>
      <c r="B1519" t="n">
        <v>115</v>
      </c>
      <c r="C1519" t="inlineStr">
        <is>
          <t xml:space="preserve">CONCLUIDO	</t>
        </is>
      </c>
      <c r="D1519" t="n">
        <v>9.186299999999999</v>
      </c>
      <c r="E1519" t="n">
        <v>10.89</v>
      </c>
      <c r="F1519" t="n">
        <v>7.96</v>
      </c>
      <c r="G1519" t="n">
        <v>79.62</v>
      </c>
      <c r="H1519" t="n">
        <v>1.25</v>
      </c>
      <c r="I1519" t="n">
        <v>6</v>
      </c>
      <c r="J1519" t="n">
        <v>251.94</v>
      </c>
      <c r="K1519" t="n">
        <v>56.94</v>
      </c>
      <c r="L1519" t="n">
        <v>17.75</v>
      </c>
      <c r="M1519" t="n">
        <v>4</v>
      </c>
      <c r="N1519" t="n">
        <v>62.25</v>
      </c>
      <c r="O1519" t="n">
        <v>31306.86</v>
      </c>
      <c r="P1519" t="n">
        <v>114.13</v>
      </c>
      <c r="Q1519" t="n">
        <v>198.05</v>
      </c>
      <c r="R1519" t="n">
        <v>30.72</v>
      </c>
      <c r="S1519" t="n">
        <v>21.27</v>
      </c>
      <c r="T1519" t="n">
        <v>2015.84</v>
      </c>
      <c r="U1519" t="n">
        <v>0.6899999999999999</v>
      </c>
      <c r="V1519" t="n">
        <v>0.76</v>
      </c>
      <c r="W1519" t="n">
        <v>0.12</v>
      </c>
      <c r="X1519" t="n">
        <v>0.11</v>
      </c>
      <c r="Y1519" t="n">
        <v>1</v>
      </c>
      <c r="Z1519" t="n">
        <v>10</v>
      </c>
    </row>
    <row r="1520">
      <c r="A1520" t="n">
        <v>68</v>
      </c>
      <c r="B1520" t="n">
        <v>115</v>
      </c>
      <c r="C1520" t="inlineStr">
        <is>
          <t xml:space="preserve">CONCLUIDO	</t>
        </is>
      </c>
      <c r="D1520" t="n">
        <v>9.185499999999999</v>
      </c>
      <c r="E1520" t="n">
        <v>10.89</v>
      </c>
      <c r="F1520" t="n">
        <v>7.96</v>
      </c>
      <c r="G1520" t="n">
        <v>79.62</v>
      </c>
      <c r="H1520" t="n">
        <v>1.27</v>
      </c>
      <c r="I1520" t="n">
        <v>6</v>
      </c>
      <c r="J1520" t="n">
        <v>252.39</v>
      </c>
      <c r="K1520" t="n">
        <v>56.94</v>
      </c>
      <c r="L1520" t="n">
        <v>18</v>
      </c>
      <c r="M1520" t="n">
        <v>4</v>
      </c>
      <c r="N1520" t="n">
        <v>62.45</v>
      </c>
      <c r="O1520" t="n">
        <v>31362.58</v>
      </c>
      <c r="P1520" t="n">
        <v>114.16</v>
      </c>
      <c r="Q1520" t="n">
        <v>198.05</v>
      </c>
      <c r="R1520" t="n">
        <v>30.64</v>
      </c>
      <c r="S1520" t="n">
        <v>21.27</v>
      </c>
      <c r="T1520" t="n">
        <v>1979.95</v>
      </c>
      <c r="U1520" t="n">
        <v>0.6899999999999999</v>
      </c>
      <c r="V1520" t="n">
        <v>0.76</v>
      </c>
      <c r="W1520" t="n">
        <v>0.12</v>
      </c>
      <c r="X1520" t="n">
        <v>0.11</v>
      </c>
      <c r="Y1520" t="n">
        <v>1</v>
      </c>
      <c r="Z1520" t="n">
        <v>10</v>
      </c>
    </row>
    <row r="1521">
      <c r="A1521" t="n">
        <v>69</v>
      </c>
      <c r="B1521" t="n">
        <v>115</v>
      </c>
      <c r="C1521" t="inlineStr">
        <is>
          <t xml:space="preserve">CONCLUIDO	</t>
        </is>
      </c>
      <c r="D1521" t="n">
        <v>9.1905</v>
      </c>
      <c r="E1521" t="n">
        <v>10.88</v>
      </c>
      <c r="F1521" t="n">
        <v>7.96</v>
      </c>
      <c r="G1521" t="n">
        <v>79.56999999999999</v>
      </c>
      <c r="H1521" t="n">
        <v>1.28</v>
      </c>
      <c r="I1521" t="n">
        <v>6</v>
      </c>
      <c r="J1521" t="n">
        <v>252.84</v>
      </c>
      <c r="K1521" t="n">
        <v>56.94</v>
      </c>
      <c r="L1521" t="n">
        <v>18.25</v>
      </c>
      <c r="M1521" t="n">
        <v>4</v>
      </c>
      <c r="N1521" t="n">
        <v>62.65</v>
      </c>
      <c r="O1521" t="n">
        <v>31418.38</v>
      </c>
      <c r="P1521" t="n">
        <v>113.92</v>
      </c>
      <c r="Q1521" t="n">
        <v>198.05</v>
      </c>
      <c r="R1521" t="n">
        <v>30.47</v>
      </c>
      <c r="S1521" t="n">
        <v>21.27</v>
      </c>
      <c r="T1521" t="n">
        <v>1893</v>
      </c>
      <c r="U1521" t="n">
        <v>0.7</v>
      </c>
      <c r="V1521" t="n">
        <v>0.76</v>
      </c>
      <c r="W1521" t="n">
        <v>0.12</v>
      </c>
      <c r="X1521" t="n">
        <v>0.1</v>
      </c>
      <c r="Y1521" t="n">
        <v>1</v>
      </c>
      <c r="Z1521" t="n">
        <v>10</v>
      </c>
    </row>
    <row r="1522">
      <c r="A1522" t="n">
        <v>70</v>
      </c>
      <c r="B1522" t="n">
        <v>115</v>
      </c>
      <c r="C1522" t="inlineStr">
        <is>
          <t xml:space="preserve">CONCLUIDO	</t>
        </is>
      </c>
      <c r="D1522" t="n">
        <v>9.1898</v>
      </c>
      <c r="E1522" t="n">
        <v>10.88</v>
      </c>
      <c r="F1522" t="n">
        <v>7.96</v>
      </c>
      <c r="G1522" t="n">
        <v>79.58</v>
      </c>
      <c r="H1522" t="n">
        <v>1.3</v>
      </c>
      <c r="I1522" t="n">
        <v>6</v>
      </c>
      <c r="J1522" t="n">
        <v>253.3</v>
      </c>
      <c r="K1522" t="n">
        <v>56.94</v>
      </c>
      <c r="L1522" t="n">
        <v>18.5</v>
      </c>
      <c r="M1522" t="n">
        <v>4</v>
      </c>
      <c r="N1522" t="n">
        <v>62.86</v>
      </c>
      <c r="O1522" t="n">
        <v>31474.25</v>
      </c>
      <c r="P1522" t="n">
        <v>113.79</v>
      </c>
      <c r="Q1522" t="n">
        <v>198.05</v>
      </c>
      <c r="R1522" t="n">
        <v>30.56</v>
      </c>
      <c r="S1522" t="n">
        <v>21.27</v>
      </c>
      <c r="T1522" t="n">
        <v>1940.49</v>
      </c>
      <c r="U1522" t="n">
        <v>0.7</v>
      </c>
      <c r="V1522" t="n">
        <v>0.76</v>
      </c>
      <c r="W1522" t="n">
        <v>0.12</v>
      </c>
      <c r="X1522" t="n">
        <v>0.1</v>
      </c>
      <c r="Y1522" t="n">
        <v>1</v>
      </c>
      <c r="Z1522" t="n">
        <v>10</v>
      </c>
    </row>
    <row r="1523">
      <c r="A1523" t="n">
        <v>71</v>
      </c>
      <c r="B1523" t="n">
        <v>115</v>
      </c>
      <c r="C1523" t="inlineStr">
        <is>
          <t xml:space="preserve">CONCLUIDO	</t>
        </is>
      </c>
      <c r="D1523" t="n">
        <v>9.1928</v>
      </c>
      <c r="E1523" t="n">
        <v>10.88</v>
      </c>
      <c r="F1523" t="n">
        <v>7.95</v>
      </c>
      <c r="G1523" t="n">
        <v>79.54000000000001</v>
      </c>
      <c r="H1523" t="n">
        <v>1.31</v>
      </c>
      <c r="I1523" t="n">
        <v>6</v>
      </c>
      <c r="J1523" t="n">
        <v>253.75</v>
      </c>
      <c r="K1523" t="n">
        <v>56.94</v>
      </c>
      <c r="L1523" t="n">
        <v>18.75</v>
      </c>
      <c r="M1523" t="n">
        <v>4</v>
      </c>
      <c r="N1523" t="n">
        <v>63.06</v>
      </c>
      <c r="O1523" t="n">
        <v>31530.19</v>
      </c>
      <c r="P1523" t="n">
        <v>113.67</v>
      </c>
      <c r="Q1523" t="n">
        <v>198.05</v>
      </c>
      <c r="R1523" t="n">
        <v>30.36</v>
      </c>
      <c r="S1523" t="n">
        <v>21.27</v>
      </c>
      <c r="T1523" t="n">
        <v>1838.88</v>
      </c>
      <c r="U1523" t="n">
        <v>0.7</v>
      </c>
      <c r="V1523" t="n">
        <v>0.76</v>
      </c>
      <c r="W1523" t="n">
        <v>0.12</v>
      </c>
      <c r="X1523" t="n">
        <v>0.1</v>
      </c>
      <c r="Y1523" t="n">
        <v>1</v>
      </c>
      <c r="Z1523" t="n">
        <v>10</v>
      </c>
    </row>
    <row r="1524">
      <c r="A1524" t="n">
        <v>72</v>
      </c>
      <c r="B1524" t="n">
        <v>115</v>
      </c>
      <c r="C1524" t="inlineStr">
        <is>
          <t xml:space="preserve">CONCLUIDO	</t>
        </is>
      </c>
      <c r="D1524" t="n">
        <v>9.206200000000001</v>
      </c>
      <c r="E1524" t="n">
        <v>10.86</v>
      </c>
      <c r="F1524" t="n">
        <v>7.94</v>
      </c>
      <c r="G1524" t="n">
        <v>79.38</v>
      </c>
      <c r="H1524" t="n">
        <v>1.33</v>
      </c>
      <c r="I1524" t="n">
        <v>6</v>
      </c>
      <c r="J1524" t="n">
        <v>254.21</v>
      </c>
      <c r="K1524" t="n">
        <v>56.94</v>
      </c>
      <c r="L1524" t="n">
        <v>19</v>
      </c>
      <c r="M1524" t="n">
        <v>4</v>
      </c>
      <c r="N1524" t="n">
        <v>63.26</v>
      </c>
      <c r="O1524" t="n">
        <v>31586.21</v>
      </c>
      <c r="P1524" t="n">
        <v>113.22</v>
      </c>
      <c r="Q1524" t="n">
        <v>198.05</v>
      </c>
      <c r="R1524" t="n">
        <v>29.8</v>
      </c>
      <c r="S1524" t="n">
        <v>21.27</v>
      </c>
      <c r="T1524" t="n">
        <v>1558.76</v>
      </c>
      <c r="U1524" t="n">
        <v>0.71</v>
      </c>
      <c r="V1524" t="n">
        <v>0.76</v>
      </c>
      <c r="W1524" t="n">
        <v>0.12</v>
      </c>
      <c r="X1524" t="n">
        <v>0.09</v>
      </c>
      <c r="Y1524" t="n">
        <v>1</v>
      </c>
      <c r="Z1524" t="n">
        <v>10</v>
      </c>
    </row>
    <row r="1525">
      <c r="A1525" t="n">
        <v>73</v>
      </c>
      <c r="B1525" t="n">
        <v>115</v>
      </c>
      <c r="C1525" t="inlineStr">
        <is>
          <t xml:space="preserve">CONCLUIDO	</t>
        </is>
      </c>
      <c r="D1525" t="n">
        <v>9.201700000000001</v>
      </c>
      <c r="E1525" t="n">
        <v>10.87</v>
      </c>
      <c r="F1525" t="n">
        <v>7.94</v>
      </c>
      <c r="G1525" t="n">
        <v>79.43000000000001</v>
      </c>
      <c r="H1525" t="n">
        <v>1.34</v>
      </c>
      <c r="I1525" t="n">
        <v>6</v>
      </c>
      <c r="J1525" t="n">
        <v>254.66</v>
      </c>
      <c r="K1525" t="n">
        <v>56.94</v>
      </c>
      <c r="L1525" t="n">
        <v>19.25</v>
      </c>
      <c r="M1525" t="n">
        <v>4</v>
      </c>
      <c r="N1525" t="n">
        <v>63.47</v>
      </c>
      <c r="O1525" t="n">
        <v>31642.3</v>
      </c>
      <c r="P1525" t="n">
        <v>113.02</v>
      </c>
      <c r="Q1525" t="n">
        <v>198.09</v>
      </c>
      <c r="R1525" t="n">
        <v>30.12</v>
      </c>
      <c r="S1525" t="n">
        <v>21.27</v>
      </c>
      <c r="T1525" t="n">
        <v>1719.8</v>
      </c>
      <c r="U1525" t="n">
        <v>0.71</v>
      </c>
      <c r="V1525" t="n">
        <v>0.76</v>
      </c>
      <c r="W1525" t="n">
        <v>0.12</v>
      </c>
      <c r="X1525" t="n">
        <v>0.09</v>
      </c>
      <c r="Y1525" t="n">
        <v>1</v>
      </c>
      <c r="Z1525" t="n">
        <v>10</v>
      </c>
    </row>
    <row r="1526">
      <c r="A1526" t="n">
        <v>74</v>
      </c>
      <c r="B1526" t="n">
        <v>115</v>
      </c>
      <c r="C1526" t="inlineStr">
        <is>
          <t xml:space="preserve">CONCLUIDO	</t>
        </is>
      </c>
      <c r="D1526" t="n">
        <v>9.181100000000001</v>
      </c>
      <c r="E1526" t="n">
        <v>10.89</v>
      </c>
      <c r="F1526" t="n">
        <v>7.97</v>
      </c>
      <c r="G1526" t="n">
        <v>79.68000000000001</v>
      </c>
      <c r="H1526" t="n">
        <v>1.36</v>
      </c>
      <c r="I1526" t="n">
        <v>6</v>
      </c>
      <c r="J1526" t="n">
        <v>255.12</v>
      </c>
      <c r="K1526" t="n">
        <v>56.94</v>
      </c>
      <c r="L1526" t="n">
        <v>19.5</v>
      </c>
      <c r="M1526" t="n">
        <v>4</v>
      </c>
      <c r="N1526" t="n">
        <v>63.67</v>
      </c>
      <c r="O1526" t="n">
        <v>31698.47</v>
      </c>
      <c r="P1526" t="n">
        <v>113.27</v>
      </c>
      <c r="Q1526" t="n">
        <v>198.05</v>
      </c>
      <c r="R1526" t="n">
        <v>30.91</v>
      </c>
      <c r="S1526" t="n">
        <v>21.27</v>
      </c>
      <c r="T1526" t="n">
        <v>2110.64</v>
      </c>
      <c r="U1526" t="n">
        <v>0.6899999999999999</v>
      </c>
      <c r="V1526" t="n">
        <v>0.76</v>
      </c>
      <c r="W1526" t="n">
        <v>0.12</v>
      </c>
      <c r="X1526" t="n">
        <v>0.12</v>
      </c>
      <c r="Y1526" t="n">
        <v>1</v>
      </c>
      <c r="Z1526" t="n">
        <v>10</v>
      </c>
    </row>
    <row r="1527">
      <c r="A1527" t="n">
        <v>75</v>
      </c>
      <c r="B1527" t="n">
        <v>115</v>
      </c>
      <c r="C1527" t="inlineStr">
        <is>
          <t xml:space="preserve">CONCLUIDO	</t>
        </is>
      </c>
      <c r="D1527" t="n">
        <v>9.1851</v>
      </c>
      <c r="E1527" t="n">
        <v>10.89</v>
      </c>
      <c r="F1527" t="n">
        <v>7.96</v>
      </c>
      <c r="G1527" t="n">
        <v>79.63</v>
      </c>
      <c r="H1527" t="n">
        <v>1.37</v>
      </c>
      <c r="I1527" t="n">
        <v>6</v>
      </c>
      <c r="J1527" t="n">
        <v>255.57</v>
      </c>
      <c r="K1527" t="n">
        <v>56.94</v>
      </c>
      <c r="L1527" t="n">
        <v>19.75</v>
      </c>
      <c r="M1527" t="n">
        <v>4</v>
      </c>
      <c r="N1527" t="n">
        <v>63.88</v>
      </c>
      <c r="O1527" t="n">
        <v>31754.72</v>
      </c>
      <c r="P1527" t="n">
        <v>112.93</v>
      </c>
      <c r="Q1527" t="n">
        <v>198.05</v>
      </c>
      <c r="R1527" t="n">
        <v>30.69</v>
      </c>
      <c r="S1527" t="n">
        <v>21.27</v>
      </c>
      <c r="T1527" t="n">
        <v>2002.22</v>
      </c>
      <c r="U1527" t="n">
        <v>0.6899999999999999</v>
      </c>
      <c r="V1527" t="n">
        <v>0.76</v>
      </c>
      <c r="W1527" t="n">
        <v>0.12</v>
      </c>
      <c r="X1527" t="n">
        <v>0.11</v>
      </c>
      <c r="Y1527" t="n">
        <v>1</v>
      </c>
      <c r="Z1527" t="n">
        <v>10</v>
      </c>
    </row>
    <row r="1528">
      <c r="A1528" t="n">
        <v>76</v>
      </c>
      <c r="B1528" t="n">
        <v>115</v>
      </c>
      <c r="C1528" t="inlineStr">
        <is>
          <t xml:space="preserve">CONCLUIDO	</t>
        </is>
      </c>
      <c r="D1528" t="n">
        <v>9.182499999999999</v>
      </c>
      <c r="E1528" t="n">
        <v>10.89</v>
      </c>
      <c r="F1528" t="n">
        <v>7.97</v>
      </c>
      <c r="G1528" t="n">
        <v>79.66</v>
      </c>
      <c r="H1528" t="n">
        <v>1.39</v>
      </c>
      <c r="I1528" t="n">
        <v>6</v>
      </c>
      <c r="J1528" t="n">
        <v>256.03</v>
      </c>
      <c r="K1528" t="n">
        <v>56.94</v>
      </c>
      <c r="L1528" t="n">
        <v>20</v>
      </c>
      <c r="M1528" t="n">
        <v>4</v>
      </c>
      <c r="N1528" t="n">
        <v>64.09</v>
      </c>
      <c r="O1528" t="n">
        <v>31811.04</v>
      </c>
      <c r="P1528" t="n">
        <v>112.6</v>
      </c>
      <c r="Q1528" t="n">
        <v>198.05</v>
      </c>
      <c r="R1528" t="n">
        <v>30.87</v>
      </c>
      <c r="S1528" t="n">
        <v>21.27</v>
      </c>
      <c r="T1528" t="n">
        <v>2092.35</v>
      </c>
      <c r="U1528" t="n">
        <v>0.6899999999999999</v>
      </c>
      <c r="V1528" t="n">
        <v>0.76</v>
      </c>
      <c r="W1528" t="n">
        <v>0.12</v>
      </c>
      <c r="X1528" t="n">
        <v>0.11</v>
      </c>
      <c r="Y1528" t="n">
        <v>1</v>
      </c>
      <c r="Z1528" t="n">
        <v>10</v>
      </c>
    </row>
    <row r="1529">
      <c r="A1529" t="n">
        <v>77</v>
      </c>
      <c r="B1529" t="n">
        <v>115</v>
      </c>
      <c r="C1529" t="inlineStr">
        <is>
          <t xml:space="preserve">CONCLUIDO	</t>
        </is>
      </c>
      <c r="D1529" t="n">
        <v>9.241400000000001</v>
      </c>
      <c r="E1529" t="n">
        <v>10.82</v>
      </c>
      <c r="F1529" t="n">
        <v>7.94</v>
      </c>
      <c r="G1529" t="n">
        <v>95.29000000000001</v>
      </c>
      <c r="H1529" t="n">
        <v>1.4</v>
      </c>
      <c r="I1529" t="n">
        <v>5</v>
      </c>
      <c r="J1529" t="n">
        <v>256.49</v>
      </c>
      <c r="K1529" t="n">
        <v>56.94</v>
      </c>
      <c r="L1529" t="n">
        <v>20.25</v>
      </c>
      <c r="M1529" t="n">
        <v>3</v>
      </c>
      <c r="N1529" t="n">
        <v>64.29000000000001</v>
      </c>
      <c r="O1529" t="n">
        <v>31867.44</v>
      </c>
      <c r="P1529" t="n">
        <v>112.14</v>
      </c>
      <c r="Q1529" t="n">
        <v>198.07</v>
      </c>
      <c r="R1529" t="n">
        <v>29.95</v>
      </c>
      <c r="S1529" t="n">
        <v>21.27</v>
      </c>
      <c r="T1529" t="n">
        <v>1637.33</v>
      </c>
      <c r="U1529" t="n">
        <v>0.71</v>
      </c>
      <c r="V1529" t="n">
        <v>0.76</v>
      </c>
      <c r="W1529" t="n">
        <v>0.12</v>
      </c>
      <c r="X1529" t="n">
        <v>0.09</v>
      </c>
      <c r="Y1529" t="n">
        <v>1</v>
      </c>
      <c r="Z1529" t="n">
        <v>10</v>
      </c>
    </row>
    <row r="1530">
      <c r="A1530" t="n">
        <v>78</v>
      </c>
      <c r="B1530" t="n">
        <v>115</v>
      </c>
      <c r="C1530" t="inlineStr">
        <is>
          <t xml:space="preserve">CONCLUIDO	</t>
        </is>
      </c>
      <c r="D1530" t="n">
        <v>9.2524</v>
      </c>
      <c r="E1530" t="n">
        <v>10.81</v>
      </c>
      <c r="F1530" t="n">
        <v>7.93</v>
      </c>
      <c r="G1530" t="n">
        <v>95.13</v>
      </c>
      <c r="H1530" t="n">
        <v>1.42</v>
      </c>
      <c r="I1530" t="n">
        <v>5</v>
      </c>
      <c r="J1530" t="n">
        <v>256.94</v>
      </c>
      <c r="K1530" t="n">
        <v>56.94</v>
      </c>
      <c r="L1530" t="n">
        <v>20.5</v>
      </c>
      <c r="M1530" t="n">
        <v>3</v>
      </c>
      <c r="N1530" t="n">
        <v>64.5</v>
      </c>
      <c r="O1530" t="n">
        <v>31924.04</v>
      </c>
      <c r="P1530" t="n">
        <v>111.98</v>
      </c>
      <c r="Q1530" t="n">
        <v>198.05</v>
      </c>
      <c r="R1530" t="n">
        <v>29.55</v>
      </c>
      <c r="S1530" t="n">
        <v>21.27</v>
      </c>
      <c r="T1530" t="n">
        <v>1436.09</v>
      </c>
      <c r="U1530" t="n">
        <v>0.72</v>
      </c>
      <c r="V1530" t="n">
        <v>0.77</v>
      </c>
      <c r="W1530" t="n">
        <v>0.12</v>
      </c>
      <c r="X1530" t="n">
        <v>0.07000000000000001</v>
      </c>
      <c r="Y1530" t="n">
        <v>1</v>
      </c>
      <c r="Z1530" t="n">
        <v>10</v>
      </c>
    </row>
    <row r="1531">
      <c r="A1531" t="n">
        <v>79</v>
      </c>
      <c r="B1531" t="n">
        <v>115</v>
      </c>
      <c r="C1531" t="inlineStr">
        <is>
          <t xml:space="preserve">CONCLUIDO	</t>
        </is>
      </c>
      <c r="D1531" t="n">
        <v>9.2478</v>
      </c>
      <c r="E1531" t="n">
        <v>10.81</v>
      </c>
      <c r="F1531" t="n">
        <v>7.93</v>
      </c>
      <c r="G1531" t="n">
        <v>95.2</v>
      </c>
      <c r="H1531" t="n">
        <v>1.43</v>
      </c>
      <c r="I1531" t="n">
        <v>5</v>
      </c>
      <c r="J1531" t="n">
        <v>257.4</v>
      </c>
      <c r="K1531" t="n">
        <v>56.94</v>
      </c>
      <c r="L1531" t="n">
        <v>20.75</v>
      </c>
      <c r="M1531" t="n">
        <v>3</v>
      </c>
      <c r="N1531" t="n">
        <v>64.70999999999999</v>
      </c>
      <c r="O1531" t="n">
        <v>31980.59</v>
      </c>
      <c r="P1531" t="n">
        <v>112.29</v>
      </c>
      <c r="Q1531" t="n">
        <v>198.05</v>
      </c>
      <c r="R1531" t="n">
        <v>29.76</v>
      </c>
      <c r="S1531" t="n">
        <v>21.27</v>
      </c>
      <c r="T1531" t="n">
        <v>1544.06</v>
      </c>
      <c r="U1531" t="n">
        <v>0.71</v>
      </c>
      <c r="V1531" t="n">
        <v>0.77</v>
      </c>
      <c r="W1531" t="n">
        <v>0.12</v>
      </c>
      <c r="X1531" t="n">
        <v>0.08</v>
      </c>
      <c r="Y1531" t="n">
        <v>1</v>
      </c>
      <c r="Z1531" t="n">
        <v>10</v>
      </c>
    </row>
    <row r="1532">
      <c r="A1532" t="n">
        <v>80</v>
      </c>
      <c r="B1532" t="n">
        <v>115</v>
      </c>
      <c r="C1532" t="inlineStr">
        <is>
          <t xml:space="preserve">CONCLUIDO	</t>
        </is>
      </c>
      <c r="D1532" t="n">
        <v>9.2514</v>
      </c>
      <c r="E1532" t="n">
        <v>10.81</v>
      </c>
      <c r="F1532" t="n">
        <v>7.93</v>
      </c>
      <c r="G1532" t="n">
        <v>95.15000000000001</v>
      </c>
      <c r="H1532" t="n">
        <v>1.45</v>
      </c>
      <c r="I1532" t="n">
        <v>5</v>
      </c>
      <c r="J1532" t="n">
        <v>257.86</v>
      </c>
      <c r="K1532" t="n">
        <v>56.94</v>
      </c>
      <c r="L1532" t="n">
        <v>21</v>
      </c>
      <c r="M1532" t="n">
        <v>3</v>
      </c>
      <c r="N1532" t="n">
        <v>64.92</v>
      </c>
      <c r="O1532" t="n">
        <v>32037.22</v>
      </c>
      <c r="P1532" t="n">
        <v>112.34</v>
      </c>
      <c r="Q1532" t="n">
        <v>198.05</v>
      </c>
      <c r="R1532" t="n">
        <v>29.54</v>
      </c>
      <c r="S1532" t="n">
        <v>21.27</v>
      </c>
      <c r="T1532" t="n">
        <v>1433.98</v>
      </c>
      <c r="U1532" t="n">
        <v>0.72</v>
      </c>
      <c r="V1532" t="n">
        <v>0.77</v>
      </c>
      <c r="W1532" t="n">
        <v>0.12</v>
      </c>
      <c r="X1532" t="n">
        <v>0.08</v>
      </c>
      <c r="Y1532" t="n">
        <v>1</v>
      </c>
      <c r="Z1532" t="n">
        <v>10</v>
      </c>
    </row>
    <row r="1533">
      <c r="A1533" t="n">
        <v>81</v>
      </c>
      <c r="B1533" t="n">
        <v>115</v>
      </c>
      <c r="C1533" t="inlineStr">
        <is>
          <t xml:space="preserve">CONCLUIDO	</t>
        </is>
      </c>
      <c r="D1533" t="n">
        <v>9.2645</v>
      </c>
      <c r="E1533" t="n">
        <v>10.79</v>
      </c>
      <c r="F1533" t="n">
        <v>7.91</v>
      </c>
      <c r="G1533" t="n">
        <v>94.95999999999999</v>
      </c>
      <c r="H1533" t="n">
        <v>1.46</v>
      </c>
      <c r="I1533" t="n">
        <v>5</v>
      </c>
      <c r="J1533" t="n">
        <v>258.32</v>
      </c>
      <c r="K1533" t="n">
        <v>56.94</v>
      </c>
      <c r="L1533" t="n">
        <v>21.25</v>
      </c>
      <c r="M1533" t="n">
        <v>3</v>
      </c>
      <c r="N1533" t="n">
        <v>65.13</v>
      </c>
      <c r="O1533" t="n">
        <v>32093.94</v>
      </c>
      <c r="P1533" t="n">
        <v>112.05</v>
      </c>
      <c r="Q1533" t="n">
        <v>198.05</v>
      </c>
      <c r="R1533" t="n">
        <v>29.12</v>
      </c>
      <c r="S1533" t="n">
        <v>21.27</v>
      </c>
      <c r="T1533" t="n">
        <v>1224.87</v>
      </c>
      <c r="U1533" t="n">
        <v>0.73</v>
      </c>
      <c r="V1533" t="n">
        <v>0.77</v>
      </c>
      <c r="W1533" t="n">
        <v>0.11</v>
      </c>
      <c r="X1533" t="n">
        <v>0.06</v>
      </c>
      <c r="Y1533" t="n">
        <v>1</v>
      </c>
      <c r="Z1533" t="n">
        <v>10</v>
      </c>
    </row>
    <row r="1534">
      <c r="A1534" t="n">
        <v>82</v>
      </c>
      <c r="B1534" t="n">
        <v>115</v>
      </c>
      <c r="C1534" t="inlineStr">
        <is>
          <t xml:space="preserve">CONCLUIDO	</t>
        </is>
      </c>
      <c r="D1534" t="n">
        <v>9.2552</v>
      </c>
      <c r="E1534" t="n">
        <v>10.8</v>
      </c>
      <c r="F1534" t="n">
        <v>7.92</v>
      </c>
      <c r="G1534" t="n">
        <v>95.09</v>
      </c>
      <c r="H1534" t="n">
        <v>1.48</v>
      </c>
      <c r="I1534" t="n">
        <v>5</v>
      </c>
      <c r="J1534" t="n">
        <v>258.78</v>
      </c>
      <c r="K1534" t="n">
        <v>56.94</v>
      </c>
      <c r="L1534" t="n">
        <v>21.5</v>
      </c>
      <c r="M1534" t="n">
        <v>3</v>
      </c>
      <c r="N1534" t="n">
        <v>65.34</v>
      </c>
      <c r="O1534" t="n">
        <v>32150.72</v>
      </c>
      <c r="P1534" t="n">
        <v>112.36</v>
      </c>
      <c r="Q1534" t="n">
        <v>198.05</v>
      </c>
      <c r="R1534" t="n">
        <v>29.48</v>
      </c>
      <c r="S1534" t="n">
        <v>21.27</v>
      </c>
      <c r="T1534" t="n">
        <v>1404.1</v>
      </c>
      <c r="U1534" t="n">
        <v>0.72</v>
      </c>
      <c r="V1534" t="n">
        <v>0.77</v>
      </c>
      <c r="W1534" t="n">
        <v>0.12</v>
      </c>
      <c r="X1534" t="n">
        <v>0.07000000000000001</v>
      </c>
      <c r="Y1534" t="n">
        <v>1</v>
      </c>
      <c r="Z1534" t="n">
        <v>10</v>
      </c>
    </row>
    <row r="1535">
      <c r="A1535" t="n">
        <v>83</v>
      </c>
      <c r="B1535" t="n">
        <v>115</v>
      </c>
      <c r="C1535" t="inlineStr">
        <is>
          <t xml:space="preserve">CONCLUIDO	</t>
        </is>
      </c>
      <c r="D1535" t="n">
        <v>9.2417</v>
      </c>
      <c r="E1535" t="n">
        <v>10.82</v>
      </c>
      <c r="F1535" t="n">
        <v>7.94</v>
      </c>
      <c r="G1535" t="n">
        <v>95.28</v>
      </c>
      <c r="H1535" t="n">
        <v>1.49</v>
      </c>
      <c r="I1535" t="n">
        <v>5</v>
      </c>
      <c r="J1535" t="n">
        <v>259.24</v>
      </c>
      <c r="K1535" t="n">
        <v>56.94</v>
      </c>
      <c r="L1535" t="n">
        <v>21.75</v>
      </c>
      <c r="M1535" t="n">
        <v>3</v>
      </c>
      <c r="N1535" t="n">
        <v>65.55</v>
      </c>
      <c r="O1535" t="n">
        <v>32207.59</v>
      </c>
      <c r="P1535" t="n">
        <v>112.51</v>
      </c>
      <c r="Q1535" t="n">
        <v>198.05</v>
      </c>
      <c r="R1535" t="n">
        <v>30.08</v>
      </c>
      <c r="S1535" t="n">
        <v>21.27</v>
      </c>
      <c r="T1535" t="n">
        <v>1701.16</v>
      </c>
      <c r="U1535" t="n">
        <v>0.71</v>
      </c>
      <c r="V1535" t="n">
        <v>0.76</v>
      </c>
      <c r="W1535" t="n">
        <v>0.12</v>
      </c>
      <c r="X1535" t="n">
        <v>0.09</v>
      </c>
      <c r="Y1535" t="n">
        <v>1</v>
      </c>
      <c r="Z1535" t="n">
        <v>10</v>
      </c>
    </row>
    <row r="1536">
      <c r="A1536" t="n">
        <v>84</v>
      </c>
      <c r="B1536" t="n">
        <v>115</v>
      </c>
      <c r="C1536" t="inlineStr">
        <is>
          <t xml:space="preserve">CONCLUIDO	</t>
        </is>
      </c>
      <c r="D1536" t="n">
        <v>9.245699999999999</v>
      </c>
      <c r="E1536" t="n">
        <v>10.82</v>
      </c>
      <c r="F1536" t="n">
        <v>7.94</v>
      </c>
      <c r="G1536" t="n">
        <v>95.23</v>
      </c>
      <c r="H1536" t="n">
        <v>1.51</v>
      </c>
      <c r="I1536" t="n">
        <v>5</v>
      </c>
      <c r="J1536" t="n">
        <v>259.71</v>
      </c>
      <c r="K1536" t="n">
        <v>56.94</v>
      </c>
      <c r="L1536" t="n">
        <v>22</v>
      </c>
      <c r="M1536" t="n">
        <v>3</v>
      </c>
      <c r="N1536" t="n">
        <v>65.76000000000001</v>
      </c>
      <c r="O1536" t="n">
        <v>32264.54</v>
      </c>
      <c r="P1536" t="n">
        <v>112.56</v>
      </c>
      <c r="Q1536" t="n">
        <v>198.05</v>
      </c>
      <c r="R1536" t="n">
        <v>29.81</v>
      </c>
      <c r="S1536" t="n">
        <v>21.27</v>
      </c>
      <c r="T1536" t="n">
        <v>1569.2</v>
      </c>
      <c r="U1536" t="n">
        <v>0.71</v>
      </c>
      <c r="V1536" t="n">
        <v>0.77</v>
      </c>
      <c r="W1536" t="n">
        <v>0.12</v>
      </c>
      <c r="X1536" t="n">
        <v>0.08</v>
      </c>
      <c r="Y1536" t="n">
        <v>1</v>
      </c>
      <c r="Z1536" t="n">
        <v>10</v>
      </c>
    </row>
    <row r="1537">
      <c r="A1537" t="n">
        <v>85</v>
      </c>
      <c r="B1537" t="n">
        <v>115</v>
      </c>
      <c r="C1537" t="inlineStr">
        <is>
          <t xml:space="preserve">CONCLUIDO	</t>
        </is>
      </c>
      <c r="D1537" t="n">
        <v>9.246700000000001</v>
      </c>
      <c r="E1537" t="n">
        <v>10.81</v>
      </c>
      <c r="F1537" t="n">
        <v>7.93</v>
      </c>
      <c r="G1537" t="n">
        <v>95.20999999999999</v>
      </c>
      <c r="H1537" t="n">
        <v>1.52</v>
      </c>
      <c r="I1537" t="n">
        <v>5</v>
      </c>
      <c r="J1537" t="n">
        <v>260.17</v>
      </c>
      <c r="K1537" t="n">
        <v>56.94</v>
      </c>
      <c r="L1537" t="n">
        <v>22.25</v>
      </c>
      <c r="M1537" t="n">
        <v>3</v>
      </c>
      <c r="N1537" t="n">
        <v>65.98</v>
      </c>
      <c r="O1537" t="n">
        <v>32321.56</v>
      </c>
      <c r="P1537" t="n">
        <v>112.47</v>
      </c>
      <c r="Q1537" t="n">
        <v>198.05</v>
      </c>
      <c r="R1537" t="n">
        <v>29.85</v>
      </c>
      <c r="S1537" t="n">
        <v>21.27</v>
      </c>
      <c r="T1537" t="n">
        <v>1589.73</v>
      </c>
      <c r="U1537" t="n">
        <v>0.71</v>
      </c>
      <c r="V1537" t="n">
        <v>0.77</v>
      </c>
      <c r="W1537" t="n">
        <v>0.12</v>
      </c>
      <c r="X1537" t="n">
        <v>0.08</v>
      </c>
      <c r="Y1537" t="n">
        <v>1</v>
      </c>
      <c r="Z1537" t="n">
        <v>10</v>
      </c>
    </row>
    <row r="1538">
      <c r="A1538" t="n">
        <v>86</v>
      </c>
      <c r="B1538" t="n">
        <v>115</v>
      </c>
      <c r="C1538" t="inlineStr">
        <is>
          <t xml:space="preserve">CONCLUIDO	</t>
        </is>
      </c>
      <c r="D1538" t="n">
        <v>9.240500000000001</v>
      </c>
      <c r="E1538" t="n">
        <v>10.82</v>
      </c>
      <c r="F1538" t="n">
        <v>7.94</v>
      </c>
      <c r="G1538" t="n">
        <v>95.3</v>
      </c>
      <c r="H1538" t="n">
        <v>1.54</v>
      </c>
      <c r="I1538" t="n">
        <v>5</v>
      </c>
      <c r="J1538" t="n">
        <v>260.63</v>
      </c>
      <c r="K1538" t="n">
        <v>56.94</v>
      </c>
      <c r="L1538" t="n">
        <v>22.5</v>
      </c>
      <c r="M1538" t="n">
        <v>3</v>
      </c>
      <c r="N1538" t="n">
        <v>66.19</v>
      </c>
      <c r="O1538" t="n">
        <v>32378.67</v>
      </c>
      <c r="P1538" t="n">
        <v>112.6</v>
      </c>
      <c r="Q1538" t="n">
        <v>198.06</v>
      </c>
      <c r="R1538" t="n">
        <v>30.02</v>
      </c>
      <c r="S1538" t="n">
        <v>21.27</v>
      </c>
      <c r="T1538" t="n">
        <v>1675.29</v>
      </c>
      <c r="U1538" t="n">
        <v>0.71</v>
      </c>
      <c r="V1538" t="n">
        <v>0.76</v>
      </c>
      <c r="W1538" t="n">
        <v>0.12</v>
      </c>
      <c r="X1538" t="n">
        <v>0.09</v>
      </c>
      <c r="Y1538" t="n">
        <v>1</v>
      </c>
      <c r="Z1538" t="n">
        <v>10</v>
      </c>
    </row>
    <row r="1539">
      <c r="A1539" t="n">
        <v>87</v>
      </c>
      <c r="B1539" t="n">
        <v>115</v>
      </c>
      <c r="C1539" t="inlineStr">
        <is>
          <t xml:space="preserve">CONCLUIDO	</t>
        </is>
      </c>
      <c r="D1539" t="n">
        <v>9.246700000000001</v>
      </c>
      <c r="E1539" t="n">
        <v>10.81</v>
      </c>
      <c r="F1539" t="n">
        <v>7.93</v>
      </c>
      <c r="G1539" t="n">
        <v>95.20999999999999</v>
      </c>
      <c r="H1539" t="n">
        <v>1.55</v>
      </c>
      <c r="I1539" t="n">
        <v>5</v>
      </c>
      <c r="J1539" t="n">
        <v>261.09</v>
      </c>
      <c r="K1539" t="n">
        <v>56.94</v>
      </c>
      <c r="L1539" t="n">
        <v>22.75</v>
      </c>
      <c r="M1539" t="n">
        <v>3</v>
      </c>
      <c r="N1539" t="n">
        <v>66.40000000000001</v>
      </c>
      <c r="O1539" t="n">
        <v>32435.86</v>
      </c>
      <c r="P1539" t="n">
        <v>112.59</v>
      </c>
      <c r="Q1539" t="n">
        <v>198.07</v>
      </c>
      <c r="R1539" t="n">
        <v>29.79</v>
      </c>
      <c r="S1539" t="n">
        <v>21.27</v>
      </c>
      <c r="T1539" t="n">
        <v>1559.71</v>
      </c>
      <c r="U1539" t="n">
        <v>0.71</v>
      </c>
      <c r="V1539" t="n">
        <v>0.77</v>
      </c>
      <c r="W1539" t="n">
        <v>0.12</v>
      </c>
      <c r="X1539" t="n">
        <v>0.08</v>
      </c>
      <c r="Y1539" t="n">
        <v>1</v>
      </c>
      <c r="Z1539" t="n">
        <v>10</v>
      </c>
    </row>
    <row r="1540">
      <c r="A1540" t="n">
        <v>88</v>
      </c>
      <c r="B1540" t="n">
        <v>115</v>
      </c>
      <c r="C1540" t="inlineStr">
        <is>
          <t xml:space="preserve">CONCLUIDO	</t>
        </is>
      </c>
      <c r="D1540" t="n">
        <v>9.248100000000001</v>
      </c>
      <c r="E1540" t="n">
        <v>10.81</v>
      </c>
      <c r="F1540" t="n">
        <v>7.93</v>
      </c>
      <c r="G1540" t="n">
        <v>95.19</v>
      </c>
      <c r="H1540" t="n">
        <v>1.56</v>
      </c>
      <c r="I1540" t="n">
        <v>5</v>
      </c>
      <c r="J1540" t="n">
        <v>261.56</v>
      </c>
      <c r="K1540" t="n">
        <v>56.94</v>
      </c>
      <c r="L1540" t="n">
        <v>23</v>
      </c>
      <c r="M1540" t="n">
        <v>3</v>
      </c>
      <c r="N1540" t="n">
        <v>66.62</v>
      </c>
      <c r="O1540" t="n">
        <v>32493.12</v>
      </c>
      <c r="P1540" t="n">
        <v>112.56</v>
      </c>
      <c r="Q1540" t="n">
        <v>198.05</v>
      </c>
      <c r="R1540" t="n">
        <v>29.71</v>
      </c>
      <c r="S1540" t="n">
        <v>21.27</v>
      </c>
      <c r="T1540" t="n">
        <v>1516.74</v>
      </c>
      <c r="U1540" t="n">
        <v>0.72</v>
      </c>
      <c r="V1540" t="n">
        <v>0.77</v>
      </c>
      <c r="W1540" t="n">
        <v>0.12</v>
      </c>
      <c r="X1540" t="n">
        <v>0.08</v>
      </c>
      <c r="Y1540" t="n">
        <v>1</v>
      </c>
      <c r="Z1540" t="n">
        <v>10</v>
      </c>
    </row>
    <row r="1541">
      <c r="A1541" t="n">
        <v>89</v>
      </c>
      <c r="B1541" t="n">
        <v>115</v>
      </c>
      <c r="C1541" t="inlineStr">
        <is>
          <t xml:space="preserve">CONCLUIDO	</t>
        </is>
      </c>
      <c r="D1541" t="n">
        <v>9.251899999999999</v>
      </c>
      <c r="E1541" t="n">
        <v>10.81</v>
      </c>
      <c r="F1541" t="n">
        <v>7.93</v>
      </c>
      <c r="G1541" t="n">
        <v>95.14</v>
      </c>
      <c r="H1541" t="n">
        <v>1.58</v>
      </c>
      <c r="I1541" t="n">
        <v>5</v>
      </c>
      <c r="J1541" t="n">
        <v>262.02</v>
      </c>
      <c r="K1541" t="n">
        <v>56.94</v>
      </c>
      <c r="L1541" t="n">
        <v>23.25</v>
      </c>
      <c r="M1541" t="n">
        <v>3</v>
      </c>
      <c r="N1541" t="n">
        <v>66.83</v>
      </c>
      <c r="O1541" t="n">
        <v>32550.47</v>
      </c>
      <c r="P1541" t="n">
        <v>112.44</v>
      </c>
      <c r="Q1541" t="n">
        <v>198.05</v>
      </c>
      <c r="R1541" t="n">
        <v>29.53</v>
      </c>
      <c r="S1541" t="n">
        <v>21.27</v>
      </c>
      <c r="T1541" t="n">
        <v>1428.89</v>
      </c>
      <c r="U1541" t="n">
        <v>0.72</v>
      </c>
      <c r="V1541" t="n">
        <v>0.77</v>
      </c>
      <c r="W1541" t="n">
        <v>0.12</v>
      </c>
      <c r="X1541" t="n">
        <v>0.08</v>
      </c>
      <c r="Y1541" t="n">
        <v>1</v>
      </c>
      <c r="Z1541" t="n">
        <v>10</v>
      </c>
    </row>
    <row r="1542">
      <c r="A1542" t="n">
        <v>90</v>
      </c>
      <c r="B1542" t="n">
        <v>115</v>
      </c>
      <c r="C1542" t="inlineStr">
        <is>
          <t xml:space="preserve">CONCLUIDO	</t>
        </is>
      </c>
      <c r="D1542" t="n">
        <v>9.2593</v>
      </c>
      <c r="E1542" t="n">
        <v>10.8</v>
      </c>
      <c r="F1542" t="n">
        <v>7.92</v>
      </c>
      <c r="G1542" t="n">
        <v>95.04000000000001</v>
      </c>
      <c r="H1542" t="n">
        <v>1.59</v>
      </c>
      <c r="I1542" t="n">
        <v>5</v>
      </c>
      <c r="J1542" t="n">
        <v>262.49</v>
      </c>
      <c r="K1542" t="n">
        <v>56.94</v>
      </c>
      <c r="L1542" t="n">
        <v>23.5</v>
      </c>
      <c r="M1542" t="n">
        <v>3</v>
      </c>
      <c r="N1542" t="n">
        <v>67.05</v>
      </c>
      <c r="O1542" t="n">
        <v>32607.89</v>
      </c>
      <c r="P1542" t="n">
        <v>112.07</v>
      </c>
      <c r="Q1542" t="n">
        <v>198.05</v>
      </c>
      <c r="R1542" t="n">
        <v>29.31</v>
      </c>
      <c r="S1542" t="n">
        <v>21.27</v>
      </c>
      <c r="T1542" t="n">
        <v>1317.35</v>
      </c>
      <c r="U1542" t="n">
        <v>0.73</v>
      </c>
      <c r="V1542" t="n">
        <v>0.77</v>
      </c>
      <c r="W1542" t="n">
        <v>0.12</v>
      </c>
      <c r="X1542" t="n">
        <v>0.07000000000000001</v>
      </c>
      <c r="Y1542" t="n">
        <v>1</v>
      </c>
      <c r="Z1542" t="n">
        <v>10</v>
      </c>
    </row>
    <row r="1543">
      <c r="A1543" t="n">
        <v>91</v>
      </c>
      <c r="B1543" t="n">
        <v>115</v>
      </c>
      <c r="C1543" t="inlineStr">
        <is>
          <t xml:space="preserve">CONCLUIDO	</t>
        </is>
      </c>
      <c r="D1543" t="n">
        <v>9.249000000000001</v>
      </c>
      <c r="E1543" t="n">
        <v>10.81</v>
      </c>
      <c r="F1543" t="n">
        <v>7.93</v>
      </c>
      <c r="G1543" t="n">
        <v>95.18000000000001</v>
      </c>
      <c r="H1543" t="n">
        <v>1.61</v>
      </c>
      <c r="I1543" t="n">
        <v>5</v>
      </c>
      <c r="J1543" t="n">
        <v>262.96</v>
      </c>
      <c r="K1543" t="n">
        <v>56.94</v>
      </c>
      <c r="L1543" t="n">
        <v>23.75</v>
      </c>
      <c r="M1543" t="n">
        <v>3</v>
      </c>
      <c r="N1543" t="n">
        <v>67.26000000000001</v>
      </c>
      <c r="O1543" t="n">
        <v>32665.4</v>
      </c>
      <c r="P1543" t="n">
        <v>112.16</v>
      </c>
      <c r="Q1543" t="n">
        <v>198.05</v>
      </c>
      <c r="R1543" t="n">
        <v>29.73</v>
      </c>
      <c r="S1543" t="n">
        <v>21.27</v>
      </c>
      <c r="T1543" t="n">
        <v>1530.19</v>
      </c>
      <c r="U1543" t="n">
        <v>0.72</v>
      </c>
      <c r="V1543" t="n">
        <v>0.77</v>
      </c>
      <c r="W1543" t="n">
        <v>0.11</v>
      </c>
      <c r="X1543" t="n">
        <v>0.08</v>
      </c>
      <c r="Y1543" t="n">
        <v>1</v>
      </c>
      <c r="Z1543" t="n">
        <v>10</v>
      </c>
    </row>
    <row r="1544">
      <c r="A1544" t="n">
        <v>92</v>
      </c>
      <c r="B1544" t="n">
        <v>115</v>
      </c>
      <c r="C1544" t="inlineStr">
        <is>
          <t xml:space="preserve">CONCLUIDO	</t>
        </is>
      </c>
      <c r="D1544" t="n">
        <v>9.2341</v>
      </c>
      <c r="E1544" t="n">
        <v>10.83</v>
      </c>
      <c r="F1544" t="n">
        <v>7.95</v>
      </c>
      <c r="G1544" t="n">
        <v>95.39</v>
      </c>
      <c r="H1544" t="n">
        <v>1.62</v>
      </c>
      <c r="I1544" t="n">
        <v>5</v>
      </c>
      <c r="J1544" t="n">
        <v>263.42</v>
      </c>
      <c r="K1544" t="n">
        <v>56.94</v>
      </c>
      <c r="L1544" t="n">
        <v>24</v>
      </c>
      <c r="M1544" t="n">
        <v>3</v>
      </c>
      <c r="N1544" t="n">
        <v>67.48</v>
      </c>
      <c r="O1544" t="n">
        <v>32722.99</v>
      </c>
      <c r="P1544" t="n">
        <v>112.27</v>
      </c>
      <c r="Q1544" t="n">
        <v>198.06</v>
      </c>
      <c r="R1544" t="n">
        <v>30.3</v>
      </c>
      <c r="S1544" t="n">
        <v>21.27</v>
      </c>
      <c r="T1544" t="n">
        <v>1813.9</v>
      </c>
      <c r="U1544" t="n">
        <v>0.7</v>
      </c>
      <c r="V1544" t="n">
        <v>0.76</v>
      </c>
      <c r="W1544" t="n">
        <v>0.12</v>
      </c>
      <c r="X1544" t="n">
        <v>0.1</v>
      </c>
      <c r="Y1544" t="n">
        <v>1</v>
      </c>
      <c r="Z1544" t="n">
        <v>10</v>
      </c>
    </row>
    <row r="1545">
      <c r="A1545" t="n">
        <v>93</v>
      </c>
      <c r="B1545" t="n">
        <v>115</v>
      </c>
      <c r="C1545" t="inlineStr">
        <is>
          <t xml:space="preserve">CONCLUIDO	</t>
        </is>
      </c>
      <c r="D1545" t="n">
        <v>9.242599999999999</v>
      </c>
      <c r="E1545" t="n">
        <v>10.82</v>
      </c>
      <c r="F1545" t="n">
        <v>7.94</v>
      </c>
      <c r="G1545" t="n">
        <v>95.27</v>
      </c>
      <c r="H1545" t="n">
        <v>1.64</v>
      </c>
      <c r="I1545" t="n">
        <v>5</v>
      </c>
      <c r="J1545" t="n">
        <v>263.89</v>
      </c>
      <c r="K1545" t="n">
        <v>56.94</v>
      </c>
      <c r="L1545" t="n">
        <v>24.25</v>
      </c>
      <c r="M1545" t="n">
        <v>3</v>
      </c>
      <c r="N1545" t="n">
        <v>67.7</v>
      </c>
      <c r="O1545" t="n">
        <v>32780.66</v>
      </c>
      <c r="P1545" t="n">
        <v>111.95</v>
      </c>
      <c r="Q1545" t="n">
        <v>198.05</v>
      </c>
      <c r="R1545" t="n">
        <v>29.92</v>
      </c>
      <c r="S1545" t="n">
        <v>21.27</v>
      </c>
      <c r="T1545" t="n">
        <v>1624.38</v>
      </c>
      <c r="U1545" t="n">
        <v>0.71</v>
      </c>
      <c r="V1545" t="n">
        <v>0.76</v>
      </c>
      <c r="W1545" t="n">
        <v>0.12</v>
      </c>
      <c r="X1545" t="n">
        <v>0.09</v>
      </c>
      <c r="Y1545" t="n">
        <v>1</v>
      </c>
      <c r="Z1545" t="n">
        <v>10</v>
      </c>
    </row>
    <row r="1546">
      <c r="A1546" t="n">
        <v>94</v>
      </c>
      <c r="B1546" t="n">
        <v>115</v>
      </c>
      <c r="C1546" t="inlineStr">
        <is>
          <t xml:space="preserve">CONCLUIDO	</t>
        </is>
      </c>
      <c r="D1546" t="n">
        <v>9.2407</v>
      </c>
      <c r="E1546" t="n">
        <v>10.82</v>
      </c>
      <c r="F1546" t="n">
        <v>7.94</v>
      </c>
      <c r="G1546" t="n">
        <v>95.3</v>
      </c>
      <c r="H1546" t="n">
        <v>1.65</v>
      </c>
      <c r="I1546" t="n">
        <v>5</v>
      </c>
      <c r="J1546" t="n">
        <v>264.36</v>
      </c>
      <c r="K1546" t="n">
        <v>56.94</v>
      </c>
      <c r="L1546" t="n">
        <v>24.5</v>
      </c>
      <c r="M1546" t="n">
        <v>3</v>
      </c>
      <c r="N1546" t="n">
        <v>67.92</v>
      </c>
      <c r="O1546" t="n">
        <v>32838.42</v>
      </c>
      <c r="P1546" t="n">
        <v>111.65</v>
      </c>
      <c r="Q1546" t="n">
        <v>198.05</v>
      </c>
      <c r="R1546" t="n">
        <v>30.04</v>
      </c>
      <c r="S1546" t="n">
        <v>21.27</v>
      </c>
      <c r="T1546" t="n">
        <v>1683.68</v>
      </c>
      <c r="U1546" t="n">
        <v>0.71</v>
      </c>
      <c r="V1546" t="n">
        <v>0.76</v>
      </c>
      <c r="W1546" t="n">
        <v>0.12</v>
      </c>
      <c r="X1546" t="n">
        <v>0.09</v>
      </c>
      <c r="Y1546" t="n">
        <v>1</v>
      </c>
      <c r="Z1546" t="n">
        <v>10</v>
      </c>
    </row>
    <row r="1547">
      <c r="A1547" t="n">
        <v>95</v>
      </c>
      <c r="B1547" t="n">
        <v>115</v>
      </c>
      <c r="C1547" t="inlineStr">
        <is>
          <t xml:space="preserve">CONCLUIDO	</t>
        </is>
      </c>
      <c r="D1547" t="n">
        <v>9.2407</v>
      </c>
      <c r="E1547" t="n">
        <v>10.82</v>
      </c>
      <c r="F1547" t="n">
        <v>7.94</v>
      </c>
      <c r="G1547" t="n">
        <v>95.3</v>
      </c>
      <c r="H1547" t="n">
        <v>1.66</v>
      </c>
      <c r="I1547" t="n">
        <v>5</v>
      </c>
      <c r="J1547" t="n">
        <v>264.83</v>
      </c>
      <c r="K1547" t="n">
        <v>56.94</v>
      </c>
      <c r="L1547" t="n">
        <v>24.75</v>
      </c>
      <c r="M1547" t="n">
        <v>3</v>
      </c>
      <c r="N1547" t="n">
        <v>68.13</v>
      </c>
      <c r="O1547" t="n">
        <v>32896.26</v>
      </c>
      <c r="P1547" t="n">
        <v>111.63</v>
      </c>
      <c r="Q1547" t="n">
        <v>198.07</v>
      </c>
      <c r="R1547" t="n">
        <v>30.06</v>
      </c>
      <c r="S1547" t="n">
        <v>21.27</v>
      </c>
      <c r="T1547" t="n">
        <v>1690.68</v>
      </c>
      <c r="U1547" t="n">
        <v>0.71</v>
      </c>
      <c r="V1547" t="n">
        <v>0.76</v>
      </c>
      <c r="W1547" t="n">
        <v>0.12</v>
      </c>
      <c r="X1547" t="n">
        <v>0.09</v>
      </c>
      <c r="Y1547" t="n">
        <v>1</v>
      </c>
      <c r="Z1547" t="n">
        <v>10</v>
      </c>
    </row>
    <row r="1548">
      <c r="A1548" t="n">
        <v>96</v>
      </c>
      <c r="B1548" t="n">
        <v>115</v>
      </c>
      <c r="C1548" t="inlineStr">
        <is>
          <t xml:space="preserve">CONCLUIDO	</t>
        </is>
      </c>
      <c r="D1548" t="n">
        <v>9.2433</v>
      </c>
      <c r="E1548" t="n">
        <v>10.82</v>
      </c>
      <c r="F1548" t="n">
        <v>7.94</v>
      </c>
      <c r="G1548" t="n">
        <v>95.26000000000001</v>
      </c>
      <c r="H1548" t="n">
        <v>1.68</v>
      </c>
      <c r="I1548" t="n">
        <v>5</v>
      </c>
      <c r="J1548" t="n">
        <v>265.3</v>
      </c>
      <c r="K1548" t="n">
        <v>56.94</v>
      </c>
      <c r="L1548" t="n">
        <v>25</v>
      </c>
      <c r="M1548" t="n">
        <v>3</v>
      </c>
      <c r="N1548" t="n">
        <v>68.34999999999999</v>
      </c>
      <c r="O1548" t="n">
        <v>32954.18</v>
      </c>
      <c r="P1548" t="n">
        <v>111.31</v>
      </c>
      <c r="Q1548" t="n">
        <v>198.05</v>
      </c>
      <c r="R1548" t="n">
        <v>29.92</v>
      </c>
      <c r="S1548" t="n">
        <v>21.27</v>
      </c>
      <c r="T1548" t="n">
        <v>1622.76</v>
      </c>
      <c r="U1548" t="n">
        <v>0.71</v>
      </c>
      <c r="V1548" t="n">
        <v>0.76</v>
      </c>
      <c r="W1548" t="n">
        <v>0.12</v>
      </c>
      <c r="X1548" t="n">
        <v>0.09</v>
      </c>
      <c r="Y1548" t="n">
        <v>1</v>
      </c>
      <c r="Z1548" t="n">
        <v>10</v>
      </c>
    </row>
    <row r="1549">
      <c r="A1549" t="n">
        <v>97</v>
      </c>
      <c r="B1549" t="n">
        <v>115</v>
      </c>
      <c r="C1549" t="inlineStr">
        <is>
          <t xml:space="preserve">CONCLUIDO	</t>
        </is>
      </c>
      <c r="D1549" t="n">
        <v>9.246700000000001</v>
      </c>
      <c r="E1549" t="n">
        <v>10.81</v>
      </c>
      <c r="F1549" t="n">
        <v>7.93</v>
      </c>
      <c r="G1549" t="n">
        <v>95.20999999999999</v>
      </c>
      <c r="H1549" t="n">
        <v>1.69</v>
      </c>
      <c r="I1549" t="n">
        <v>5</v>
      </c>
      <c r="J1549" t="n">
        <v>265.77</v>
      </c>
      <c r="K1549" t="n">
        <v>56.94</v>
      </c>
      <c r="L1549" t="n">
        <v>25.25</v>
      </c>
      <c r="M1549" t="n">
        <v>3</v>
      </c>
      <c r="N1549" t="n">
        <v>68.56999999999999</v>
      </c>
      <c r="O1549" t="n">
        <v>33012.18</v>
      </c>
      <c r="P1549" t="n">
        <v>110.71</v>
      </c>
      <c r="Q1549" t="n">
        <v>198.05</v>
      </c>
      <c r="R1549" t="n">
        <v>29.76</v>
      </c>
      <c r="S1549" t="n">
        <v>21.27</v>
      </c>
      <c r="T1549" t="n">
        <v>1542.72</v>
      </c>
      <c r="U1549" t="n">
        <v>0.71</v>
      </c>
      <c r="V1549" t="n">
        <v>0.77</v>
      </c>
      <c r="W1549" t="n">
        <v>0.12</v>
      </c>
      <c r="X1549" t="n">
        <v>0.08</v>
      </c>
      <c r="Y1549" t="n">
        <v>1</v>
      </c>
      <c r="Z1549" t="n">
        <v>10</v>
      </c>
    </row>
    <row r="1550">
      <c r="A1550" t="n">
        <v>98</v>
      </c>
      <c r="B1550" t="n">
        <v>115</v>
      </c>
      <c r="C1550" t="inlineStr">
        <is>
          <t xml:space="preserve">CONCLUIDO	</t>
        </is>
      </c>
      <c r="D1550" t="n">
        <v>9.254</v>
      </c>
      <c r="E1550" t="n">
        <v>10.81</v>
      </c>
      <c r="F1550" t="n">
        <v>7.93</v>
      </c>
      <c r="G1550" t="n">
        <v>95.11</v>
      </c>
      <c r="H1550" t="n">
        <v>1.7</v>
      </c>
      <c r="I1550" t="n">
        <v>5</v>
      </c>
      <c r="J1550" t="n">
        <v>266.24</v>
      </c>
      <c r="K1550" t="n">
        <v>56.94</v>
      </c>
      <c r="L1550" t="n">
        <v>25.5</v>
      </c>
      <c r="M1550" t="n">
        <v>3</v>
      </c>
      <c r="N1550" t="n">
        <v>68.8</v>
      </c>
      <c r="O1550" t="n">
        <v>33070.26</v>
      </c>
      <c r="P1550" t="n">
        <v>110.56</v>
      </c>
      <c r="Q1550" t="n">
        <v>198.05</v>
      </c>
      <c r="R1550" t="n">
        <v>29.51</v>
      </c>
      <c r="S1550" t="n">
        <v>21.27</v>
      </c>
      <c r="T1550" t="n">
        <v>1420.26</v>
      </c>
      <c r="U1550" t="n">
        <v>0.72</v>
      </c>
      <c r="V1550" t="n">
        <v>0.77</v>
      </c>
      <c r="W1550" t="n">
        <v>0.12</v>
      </c>
      <c r="X1550" t="n">
        <v>0.07000000000000001</v>
      </c>
      <c r="Y1550" t="n">
        <v>1</v>
      </c>
      <c r="Z1550" t="n">
        <v>10</v>
      </c>
    </row>
    <row r="1551">
      <c r="A1551" t="n">
        <v>99</v>
      </c>
      <c r="B1551" t="n">
        <v>115</v>
      </c>
      <c r="C1551" t="inlineStr">
        <is>
          <t xml:space="preserve">CONCLUIDO	</t>
        </is>
      </c>
      <c r="D1551" t="n">
        <v>9.253500000000001</v>
      </c>
      <c r="E1551" t="n">
        <v>10.81</v>
      </c>
      <c r="F1551" t="n">
        <v>7.93</v>
      </c>
      <c r="G1551" t="n">
        <v>95.12</v>
      </c>
      <c r="H1551" t="n">
        <v>1.72</v>
      </c>
      <c r="I1551" t="n">
        <v>5</v>
      </c>
      <c r="J1551" t="n">
        <v>266.71</v>
      </c>
      <c r="K1551" t="n">
        <v>56.94</v>
      </c>
      <c r="L1551" t="n">
        <v>25.75</v>
      </c>
      <c r="M1551" t="n">
        <v>3</v>
      </c>
      <c r="N1551" t="n">
        <v>69.02</v>
      </c>
      <c r="O1551" t="n">
        <v>33128.44</v>
      </c>
      <c r="P1551" t="n">
        <v>110.28</v>
      </c>
      <c r="Q1551" t="n">
        <v>198.05</v>
      </c>
      <c r="R1551" t="n">
        <v>29.58</v>
      </c>
      <c r="S1551" t="n">
        <v>21.27</v>
      </c>
      <c r="T1551" t="n">
        <v>1450.89</v>
      </c>
      <c r="U1551" t="n">
        <v>0.72</v>
      </c>
      <c r="V1551" t="n">
        <v>0.77</v>
      </c>
      <c r="W1551" t="n">
        <v>0.11</v>
      </c>
      <c r="X1551" t="n">
        <v>0.07000000000000001</v>
      </c>
      <c r="Y1551" t="n">
        <v>1</v>
      </c>
      <c r="Z1551" t="n">
        <v>10</v>
      </c>
    </row>
    <row r="1552">
      <c r="A1552" t="n">
        <v>100</v>
      </c>
      <c r="B1552" t="n">
        <v>115</v>
      </c>
      <c r="C1552" t="inlineStr">
        <is>
          <t xml:space="preserve">CONCLUIDO	</t>
        </is>
      </c>
      <c r="D1552" t="n">
        <v>9.2402</v>
      </c>
      <c r="E1552" t="n">
        <v>10.82</v>
      </c>
      <c r="F1552" t="n">
        <v>7.94</v>
      </c>
      <c r="G1552" t="n">
        <v>95.3</v>
      </c>
      <c r="H1552" t="n">
        <v>1.73</v>
      </c>
      <c r="I1552" t="n">
        <v>5</v>
      </c>
      <c r="J1552" t="n">
        <v>267.18</v>
      </c>
      <c r="K1552" t="n">
        <v>56.94</v>
      </c>
      <c r="L1552" t="n">
        <v>26</v>
      </c>
      <c r="M1552" t="n">
        <v>3</v>
      </c>
      <c r="N1552" t="n">
        <v>69.23999999999999</v>
      </c>
      <c r="O1552" t="n">
        <v>33186.69</v>
      </c>
      <c r="P1552" t="n">
        <v>110.16</v>
      </c>
      <c r="Q1552" t="n">
        <v>198.05</v>
      </c>
      <c r="R1552" t="n">
        <v>30.16</v>
      </c>
      <c r="S1552" t="n">
        <v>21.27</v>
      </c>
      <c r="T1552" t="n">
        <v>1742.3</v>
      </c>
      <c r="U1552" t="n">
        <v>0.71</v>
      </c>
      <c r="V1552" t="n">
        <v>0.76</v>
      </c>
      <c r="W1552" t="n">
        <v>0.11</v>
      </c>
      <c r="X1552" t="n">
        <v>0.09</v>
      </c>
      <c r="Y1552" t="n">
        <v>1</v>
      </c>
      <c r="Z1552" t="n">
        <v>10</v>
      </c>
    </row>
    <row r="1553">
      <c r="A1553" t="n">
        <v>101</v>
      </c>
      <c r="B1553" t="n">
        <v>115</v>
      </c>
      <c r="C1553" t="inlineStr">
        <is>
          <t xml:space="preserve">CONCLUIDO	</t>
        </is>
      </c>
      <c r="D1553" t="n">
        <v>9.302300000000001</v>
      </c>
      <c r="E1553" t="n">
        <v>10.75</v>
      </c>
      <c r="F1553" t="n">
        <v>7.91</v>
      </c>
      <c r="G1553" t="n">
        <v>118.7</v>
      </c>
      <c r="H1553" t="n">
        <v>1.75</v>
      </c>
      <c r="I1553" t="n">
        <v>4</v>
      </c>
      <c r="J1553" t="n">
        <v>267.66</v>
      </c>
      <c r="K1553" t="n">
        <v>56.94</v>
      </c>
      <c r="L1553" t="n">
        <v>26.25</v>
      </c>
      <c r="M1553" t="n">
        <v>2</v>
      </c>
      <c r="N1553" t="n">
        <v>69.45999999999999</v>
      </c>
      <c r="O1553" t="n">
        <v>33245.03</v>
      </c>
      <c r="P1553" t="n">
        <v>109.55</v>
      </c>
      <c r="Q1553" t="n">
        <v>198.05</v>
      </c>
      <c r="R1553" t="n">
        <v>29.15</v>
      </c>
      <c r="S1553" t="n">
        <v>21.27</v>
      </c>
      <c r="T1553" t="n">
        <v>1243.88</v>
      </c>
      <c r="U1553" t="n">
        <v>0.73</v>
      </c>
      <c r="V1553" t="n">
        <v>0.77</v>
      </c>
      <c r="W1553" t="n">
        <v>0.11</v>
      </c>
      <c r="X1553" t="n">
        <v>0.06</v>
      </c>
      <c r="Y1553" t="n">
        <v>1</v>
      </c>
      <c r="Z1553" t="n">
        <v>10</v>
      </c>
    </row>
    <row r="1554">
      <c r="A1554" t="n">
        <v>102</v>
      </c>
      <c r="B1554" t="n">
        <v>115</v>
      </c>
      <c r="C1554" t="inlineStr">
        <is>
          <t xml:space="preserve">CONCLUIDO	</t>
        </is>
      </c>
      <c r="D1554" t="n">
        <v>9.3026</v>
      </c>
      <c r="E1554" t="n">
        <v>10.75</v>
      </c>
      <c r="F1554" t="n">
        <v>7.91</v>
      </c>
      <c r="G1554" t="n">
        <v>118.7</v>
      </c>
      <c r="H1554" t="n">
        <v>1.76</v>
      </c>
      <c r="I1554" t="n">
        <v>4</v>
      </c>
      <c r="J1554" t="n">
        <v>268.13</v>
      </c>
      <c r="K1554" t="n">
        <v>56.94</v>
      </c>
      <c r="L1554" t="n">
        <v>26.5</v>
      </c>
      <c r="M1554" t="n">
        <v>2</v>
      </c>
      <c r="N1554" t="n">
        <v>69.69</v>
      </c>
      <c r="O1554" t="n">
        <v>33303.46</v>
      </c>
      <c r="P1554" t="n">
        <v>109.79</v>
      </c>
      <c r="Q1554" t="n">
        <v>198.05</v>
      </c>
      <c r="R1554" t="n">
        <v>29.16</v>
      </c>
      <c r="S1554" t="n">
        <v>21.27</v>
      </c>
      <c r="T1554" t="n">
        <v>1246.11</v>
      </c>
      <c r="U1554" t="n">
        <v>0.73</v>
      </c>
      <c r="V1554" t="n">
        <v>0.77</v>
      </c>
      <c r="W1554" t="n">
        <v>0.11</v>
      </c>
      <c r="X1554" t="n">
        <v>0.06</v>
      </c>
      <c r="Y1554" t="n">
        <v>1</v>
      </c>
      <c r="Z1554" t="n">
        <v>10</v>
      </c>
    </row>
    <row r="1555">
      <c r="A1555" t="n">
        <v>103</v>
      </c>
      <c r="B1555" t="n">
        <v>115</v>
      </c>
      <c r="C1555" t="inlineStr">
        <is>
          <t xml:space="preserve">CONCLUIDO	</t>
        </is>
      </c>
      <c r="D1555" t="n">
        <v>9.3033</v>
      </c>
      <c r="E1555" t="n">
        <v>10.75</v>
      </c>
      <c r="F1555" t="n">
        <v>7.91</v>
      </c>
      <c r="G1555" t="n">
        <v>118.69</v>
      </c>
      <c r="H1555" t="n">
        <v>1.77</v>
      </c>
      <c r="I1555" t="n">
        <v>4</v>
      </c>
      <c r="J1555" t="n">
        <v>268.6</v>
      </c>
      <c r="K1555" t="n">
        <v>56.94</v>
      </c>
      <c r="L1555" t="n">
        <v>26.75</v>
      </c>
      <c r="M1555" t="n">
        <v>2</v>
      </c>
      <c r="N1555" t="n">
        <v>69.91</v>
      </c>
      <c r="O1555" t="n">
        <v>33361.97</v>
      </c>
      <c r="P1555" t="n">
        <v>109.82</v>
      </c>
      <c r="Q1555" t="n">
        <v>198.05</v>
      </c>
      <c r="R1555" t="n">
        <v>29.14</v>
      </c>
      <c r="S1555" t="n">
        <v>21.27</v>
      </c>
      <c r="T1555" t="n">
        <v>1238.94</v>
      </c>
      <c r="U1555" t="n">
        <v>0.73</v>
      </c>
      <c r="V1555" t="n">
        <v>0.77</v>
      </c>
      <c r="W1555" t="n">
        <v>0.11</v>
      </c>
      <c r="X1555" t="n">
        <v>0.06</v>
      </c>
      <c r="Y1555" t="n">
        <v>1</v>
      </c>
      <c r="Z1555" t="n">
        <v>10</v>
      </c>
    </row>
    <row r="1556">
      <c r="A1556" t="n">
        <v>104</v>
      </c>
      <c r="B1556" t="n">
        <v>115</v>
      </c>
      <c r="C1556" t="inlineStr">
        <is>
          <t xml:space="preserve">CONCLUIDO	</t>
        </is>
      </c>
      <c r="D1556" t="n">
        <v>9.3018</v>
      </c>
      <c r="E1556" t="n">
        <v>10.75</v>
      </c>
      <c r="F1556" t="n">
        <v>7.91</v>
      </c>
      <c r="G1556" t="n">
        <v>118.71</v>
      </c>
      <c r="H1556" t="n">
        <v>1.79</v>
      </c>
      <c r="I1556" t="n">
        <v>4</v>
      </c>
      <c r="J1556" t="n">
        <v>269.08</v>
      </c>
      <c r="K1556" t="n">
        <v>56.94</v>
      </c>
      <c r="L1556" t="n">
        <v>27</v>
      </c>
      <c r="M1556" t="n">
        <v>2</v>
      </c>
      <c r="N1556" t="n">
        <v>70.14</v>
      </c>
      <c r="O1556" t="n">
        <v>33420.56</v>
      </c>
      <c r="P1556" t="n">
        <v>109.92</v>
      </c>
      <c r="Q1556" t="n">
        <v>198.05</v>
      </c>
      <c r="R1556" t="n">
        <v>29.18</v>
      </c>
      <c r="S1556" t="n">
        <v>21.27</v>
      </c>
      <c r="T1556" t="n">
        <v>1255.62</v>
      </c>
      <c r="U1556" t="n">
        <v>0.73</v>
      </c>
      <c r="V1556" t="n">
        <v>0.77</v>
      </c>
      <c r="W1556" t="n">
        <v>0.11</v>
      </c>
      <c r="X1556" t="n">
        <v>0.06</v>
      </c>
      <c r="Y1556" t="n">
        <v>1</v>
      </c>
      <c r="Z1556" t="n">
        <v>10</v>
      </c>
    </row>
    <row r="1557">
      <c r="A1557" t="n">
        <v>105</v>
      </c>
      <c r="B1557" t="n">
        <v>115</v>
      </c>
      <c r="C1557" t="inlineStr">
        <is>
          <t xml:space="preserve">CONCLUIDO	</t>
        </is>
      </c>
      <c r="D1557" t="n">
        <v>9.305899999999999</v>
      </c>
      <c r="E1557" t="n">
        <v>10.75</v>
      </c>
      <c r="F1557" t="n">
        <v>7.91</v>
      </c>
      <c r="G1557" t="n">
        <v>118.64</v>
      </c>
      <c r="H1557" t="n">
        <v>1.8</v>
      </c>
      <c r="I1557" t="n">
        <v>4</v>
      </c>
      <c r="J1557" t="n">
        <v>269.55</v>
      </c>
      <c r="K1557" t="n">
        <v>56.94</v>
      </c>
      <c r="L1557" t="n">
        <v>27.25</v>
      </c>
      <c r="M1557" t="n">
        <v>2</v>
      </c>
      <c r="N1557" t="n">
        <v>70.36</v>
      </c>
      <c r="O1557" t="n">
        <v>33479.25</v>
      </c>
      <c r="P1557" t="n">
        <v>109.94</v>
      </c>
      <c r="Q1557" t="n">
        <v>198.05</v>
      </c>
      <c r="R1557" t="n">
        <v>28.95</v>
      </c>
      <c r="S1557" t="n">
        <v>21.27</v>
      </c>
      <c r="T1557" t="n">
        <v>1143.46</v>
      </c>
      <c r="U1557" t="n">
        <v>0.73</v>
      </c>
      <c r="V1557" t="n">
        <v>0.77</v>
      </c>
      <c r="W1557" t="n">
        <v>0.12</v>
      </c>
      <c r="X1557" t="n">
        <v>0.06</v>
      </c>
      <c r="Y1557" t="n">
        <v>1</v>
      </c>
      <c r="Z1557" t="n">
        <v>10</v>
      </c>
    </row>
    <row r="1558">
      <c r="A1558" t="n">
        <v>106</v>
      </c>
      <c r="B1558" t="n">
        <v>115</v>
      </c>
      <c r="C1558" t="inlineStr">
        <is>
          <t xml:space="preserve">CONCLUIDO	</t>
        </is>
      </c>
      <c r="D1558" t="n">
        <v>9.3134</v>
      </c>
      <c r="E1558" t="n">
        <v>10.74</v>
      </c>
      <c r="F1558" t="n">
        <v>7.9</v>
      </c>
      <c r="G1558" t="n">
        <v>118.51</v>
      </c>
      <c r="H1558" t="n">
        <v>1.81</v>
      </c>
      <c r="I1558" t="n">
        <v>4</v>
      </c>
      <c r="J1558" t="n">
        <v>270.03</v>
      </c>
      <c r="K1558" t="n">
        <v>56.94</v>
      </c>
      <c r="L1558" t="n">
        <v>27.5</v>
      </c>
      <c r="M1558" t="n">
        <v>2</v>
      </c>
      <c r="N1558" t="n">
        <v>70.59</v>
      </c>
      <c r="O1558" t="n">
        <v>33538.02</v>
      </c>
      <c r="P1558" t="n">
        <v>109.79</v>
      </c>
      <c r="Q1558" t="n">
        <v>198.05</v>
      </c>
      <c r="R1558" t="n">
        <v>28.65</v>
      </c>
      <c r="S1558" t="n">
        <v>21.27</v>
      </c>
      <c r="T1558" t="n">
        <v>994.77</v>
      </c>
      <c r="U1558" t="n">
        <v>0.74</v>
      </c>
      <c r="V1558" t="n">
        <v>0.77</v>
      </c>
      <c r="W1558" t="n">
        <v>0.12</v>
      </c>
      <c r="X1558" t="n">
        <v>0.05</v>
      </c>
      <c r="Y1558" t="n">
        <v>1</v>
      </c>
      <c r="Z1558" t="n">
        <v>10</v>
      </c>
    </row>
    <row r="1559">
      <c r="A1559" t="n">
        <v>107</v>
      </c>
      <c r="B1559" t="n">
        <v>115</v>
      </c>
      <c r="C1559" t="inlineStr">
        <is>
          <t xml:space="preserve">CONCLUIDO	</t>
        </is>
      </c>
      <c r="D1559" t="n">
        <v>9.3127</v>
      </c>
      <c r="E1559" t="n">
        <v>10.74</v>
      </c>
      <c r="F1559" t="n">
        <v>7.9</v>
      </c>
      <c r="G1559" t="n">
        <v>118.53</v>
      </c>
      <c r="H1559" t="n">
        <v>1.83</v>
      </c>
      <c r="I1559" t="n">
        <v>4</v>
      </c>
      <c r="J1559" t="n">
        <v>270.51</v>
      </c>
      <c r="K1559" t="n">
        <v>56.94</v>
      </c>
      <c r="L1559" t="n">
        <v>27.75</v>
      </c>
      <c r="M1559" t="n">
        <v>2</v>
      </c>
      <c r="N1559" t="n">
        <v>70.81999999999999</v>
      </c>
      <c r="O1559" t="n">
        <v>33596.87</v>
      </c>
      <c r="P1559" t="n">
        <v>109.81</v>
      </c>
      <c r="Q1559" t="n">
        <v>198.05</v>
      </c>
      <c r="R1559" t="n">
        <v>28.78</v>
      </c>
      <c r="S1559" t="n">
        <v>21.27</v>
      </c>
      <c r="T1559" t="n">
        <v>1056.85</v>
      </c>
      <c r="U1559" t="n">
        <v>0.74</v>
      </c>
      <c r="V1559" t="n">
        <v>0.77</v>
      </c>
      <c r="W1559" t="n">
        <v>0.11</v>
      </c>
      <c r="X1559" t="n">
        <v>0.05</v>
      </c>
      <c r="Y1559" t="n">
        <v>1</v>
      </c>
      <c r="Z1559" t="n">
        <v>10</v>
      </c>
    </row>
    <row r="1560">
      <c r="A1560" t="n">
        <v>108</v>
      </c>
      <c r="B1560" t="n">
        <v>115</v>
      </c>
      <c r="C1560" t="inlineStr">
        <is>
          <t xml:space="preserve">CONCLUIDO	</t>
        </is>
      </c>
      <c r="D1560" t="n">
        <v>9.3033</v>
      </c>
      <c r="E1560" t="n">
        <v>10.75</v>
      </c>
      <c r="F1560" t="n">
        <v>7.91</v>
      </c>
      <c r="G1560" t="n">
        <v>118.69</v>
      </c>
      <c r="H1560" t="n">
        <v>1.84</v>
      </c>
      <c r="I1560" t="n">
        <v>4</v>
      </c>
      <c r="J1560" t="n">
        <v>270.99</v>
      </c>
      <c r="K1560" t="n">
        <v>56.94</v>
      </c>
      <c r="L1560" t="n">
        <v>28</v>
      </c>
      <c r="M1560" t="n">
        <v>2</v>
      </c>
      <c r="N1560" t="n">
        <v>71.04000000000001</v>
      </c>
      <c r="O1560" t="n">
        <v>33655.82</v>
      </c>
      <c r="P1560" t="n">
        <v>109.91</v>
      </c>
      <c r="Q1560" t="n">
        <v>198.05</v>
      </c>
      <c r="R1560" t="n">
        <v>29.13</v>
      </c>
      <c r="S1560" t="n">
        <v>21.27</v>
      </c>
      <c r="T1560" t="n">
        <v>1235.47</v>
      </c>
      <c r="U1560" t="n">
        <v>0.73</v>
      </c>
      <c r="V1560" t="n">
        <v>0.77</v>
      </c>
      <c r="W1560" t="n">
        <v>0.11</v>
      </c>
      <c r="X1560" t="n">
        <v>0.06</v>
      </c>
      <c r="Y1560" t="n">
        <v>1</v>
      </c>
      <c r="Z1560" t="n">
        <v>10</v>
      </c>
    </row>
    <row r="1561">
      <c r="A1561" t="n">
        <v>109</v>
      </c>
      <c r="B1561" t="n">
        <v>115</v>
      </c>
      <c r="C1561" t="inlineStr">
        <is>
          <t xml:space="preserve">CONCLUIDO	</t>
        </is>
      </c>
      <c r="D1561" t="n">
        <v>9.3011</v>
      </c>
      <c r="E1561" t="n">
        <v>10.75</v>
      </c>
      <c r="F1561" t="n">
        <v>7.92</v>
      </c>
      <c r="G1561" t="n">
        <v>118.72</v>
      </c>
      <c r="H1561" t="n">
        <v>1.85</v>
      </c>
      <c r="I1561" t="n">
        <v>4</v>
      </c>
      <c r="J1561" t="n">
        <v>271.46</v>
      </c>
      <c r="K1561" t="n">
        <v>56.94</v>
      </c>
      <c r="L1561" t="n">
        <v>28.25</v>
      </c>
      <c r="M1561" t="n">
        <v>2</v>
      </c>
      <c r="N1561" t="n">
        <v>71.27</v>
      </c>
      <c r="O1561" t="n">
        <v>33714.85</v>
      </c>
      <c r="P1561" t="n">
        <v>110.04</v>
      </c>
      <c r="Q1561" t="n">
        <v>198.05</v>
      </c>
      <c r="R1561" t="n">
        <v>29.19</v>
      </c>
      <c r="S1561" t="n">
        <v>21.27</v>
      </c>
      <c r="T1561" t="n">
        <v>1263.55</v>
      </c>
      <c r="U1561" t="n">
        <v>0.73</v>
      </c>
      <c r="V1561" t="n">
        <v>0.77</v>
      </c>
      <c r="W1561" t="n">
        <v>0.11</v>
      </c>
      <c r="X1561" t="n">
        <v>0.06</v>
      </c>
      <c r="Y1561" t="n">
        <v>1</v>
      </c>
      <c r="Z1561" t="n">
        <v>10</v>
      </c>
    </row>
    <row r="1562">
      <c r="A1562" t="n">
        <v>110</v>
      </c>
      <c r="B1562" t="n">
        <v>115</v>
      </c>
      <c r="C1562" t="inlineStr">
        <is>
          <t xml:space="preserve">CONCLUIDO	</t>
        </is>
      </c>
      <c r="D1562" t="n">
        <v>9.302300000000001</v>
      </c>
      <c r="E1562" t="n">
        <v>10.75</v>
      </c>
      <c r="F1562" t="n">
        <v>7.91</v>
      </c>
      <c r="G1562" t="n">
        <v>118.7</v>
      </c>
      <c r="H1562" t="n">
        <v>1.87</v>
      </c>
      <c r="I1562" t="n">
        <v>4</v>
      </c>
      <c r="J1562" t="n">
        <v>271.94</v>
      </c>
      <c r="K1562" t="n">
        <v>56.94</v>
      </c>
      <c r="L1562" t="n">
        <v>28.5</v>
      </c>
      <c r="M1562" t="n">
        <v>2</v>
      </c>
      <c r="N1562" t="n">
        <v>71.5</v>
      </c>
      <c r="O1562" t="n">
        <v>33773.97</v>
      </c>
      <c r="P1562" t="n">
        <v>109.96</v>
      </c>
      <c r="Q1562" t="n">
        <v>198.05</v>
      </c>
      <c r="R1562" t="n">
        <v>29.15</v>
      </c>
      <c r="S1562" t="n">
        <v>21.27</v>
      </c>
      <c r="T1562" t="n">
        <v>1242.04</v>
      </c>
      <c r="U1562" t="n">
        <v>0.73</v>
      </c>
      <c r="V1562" t="n">
        <v>0.77</v>
      </c>
      <c r="W1562" t="n">
        <v>0.11</v>
      </c>
      <c r="X1562" t="n">
        <v>0.06</v>
      </c>
      <c r="Y1562" t="n">
        <v>1</v>
      </c>
      <c r="Z1562" t="n">
        <v>10</v>
      </c>
    </row>
    <row r="1563">
      <c r="A1563" t="n">
        <v>111</v>
      </c>
      <c r="B1563" t="n">
        <v>115</v>
      </c>
      <c r="C1563" t="inlineStr">
        <is>
          <t xml:space="preserve">CONCLUIDO	</t>
        </is>
      </c>
      <c r="D1563" t="n">
        <v>9.3004</v>
      </c>
      <c r="E1563" t="n">
        <v>10.75</v>
      </c>
      <c r="F1563" t="n">
        <v>7.92</v>
      </c>
      <c r="G1563" t="n">
        <v>118.74</v>
      </c>
      <c r="H1563" t="n">
        <v>1.88</v>
      </c>
      <c r="I1563" t="n">
        <v>4</v>
      </c>
      <c r="J1563" t="n">
        <v>272.43</v>
      </c>
      <c r="K1563" t="n">
        <v>56.94</v>
      </c>
      <c r="L1563" t="n">
        <v>28.75</v>
      </c>
      <c r="M1563" t="n">
        <v>2</v>
      </c>
      <c r="N1563" t="n">
        <v>71.73</v>
      </c>
      <c r="O1563" t="n">
        <v>33833.3</v>
      </c>
      <c r="P1563" t="n">
        <v>109.95</v>
      </c>
      <c r="Q1563" t="n">
        <v>198.05</v>
      </c>
      <c r="R1563" t="n">
        <v>29.24</v>
      </c>
      <c r="S1563" t="n">
        <v>21.27</v>
      </c>
      <c r="T1563" t="n">
        <v>1290.37</v>
      </c>
      <c r="U1563" t="n">
        <v>0.73</v>
      </c>
      <c r="V1563" t="n">
        <v>0.77</v>
      </c>
      <c r="W1563" t="n">
        <v>0.11</v>
      </c>
      <c r="X1563" t="n">
        <v>0.06</v>
      </c>
      <c r="Y1563" t="n">
        <v>1</v>
      </c>
      <c r="Z1563" t="n">
        <v>10</v>
      </c>
    </row>
    <row r="1564">
      <c r="A1564" t="n">
        <v>112</v>
      </c>
      <c r="B1564" t="n">
        <v>115</v>
      </c>
      <c r="C1564" t="inlineStr">
        <is>
          <t xml:space="preserve">CONCLUIDO	</t>
        </is>
      </c>
      <c r="D1564" t="n">
        <v>9.298999999999999</v>
      </c>
      <c r="E1564" t="n">
        <v>10.75</v>
      </c>
      <c r="F1564" t="n">
        <v>7.92</v>
      </c>
      <c r="G1564" t="n">
        <v>118.76</v>
      </c>
      <c r="H1564" t="n">
        <v>1.89</v>
      </c>
      <c r="I1564" t="n">
        <v>4</v>
      </c>
      <c r="J1564" t="n">
        <v>272.91</v>
      </c>
      <c r="K1564" t="n">
        <v>56.94</v>
      </c>
      <c r="L1564" t="n">
        <v>29</v>
      </c>
      <c r="M1564" t="n">
        <v>2</v>
      </c>
      <c r="N1564" t="n">
        <v>71.95999999999999</v>
      </c>
      <c r="O1564" t="n">
        <v>33892.61</v>
      </c>
      <c r="P1564" t="n">
        <v>109.91</v>
      </c>
      <c r="Q1564" t="n">
        <v>198.05</v>
      </c>
      <c r="R1564" t="n">
        <v>29.29</v>
      </c>
      <c r="S1564" t="n">
        <v>21.27</v>
      </c>
      <c r="T1564" t="n">
        <v>1310.71</v>
      </c>
      <c r="U1564" t="n">
        <v>0.73</v>
      </c>
      <c r="V1564" t="n">
        <v>0.77</v>
      </c>
      <c r="W1564" t="n">
        <v>0.11</v>
      </c>
      <c r="X1564" t="n">
        <v>0.06</v>
      </c>
      <c r="Y1564" t="n">
        <v>1</v>
      </c>
      <c r="Z1564" t="n">
        <v>10</v>
      </c>
    </row>
    <row r="1565">
      <c r="A1565" t="n">
        <v>113</v>
      </c>
      <c r="B1565" t="n">
        <v>115</v>
      </c>
      <c r="C1565" t="inlineStr">
        <is>
          <t xml:space="preserve">CONCLUIDO	</t>
        </is>
      </c>
      <c r="D1565" t="n">
        <v>9.305</v>
      </c>
      <c r="E1565" t="n">
        <v>10.75</v>
      </c>
      <c r="F1565" t="n">
        <v>7.91</v>
      </c>
      <c r="G1565" t="n">
        <v>118.66</v>
      </c>
      <c r="H1565" t="n">
        <v>1.9</v>
      </c>
      <c r="I1565" t="n">
        <v>4</v>
      </c>
      <c r="J1565" t="n">
        <v>273.39</v>
      </c>
      <c r="K1565" t="n">
        <v>56.94</v>
      </c>
      <c r="L1565" t="n">
        <v>29.25</v>
      </c>
      <c r="M1565" t="n">
        <v>2</v>
      </c>
      <c r="N1565" t="n">
        <v>72.19</v>
      </c>
      <c r="O1565" t="n">
        <v>33952</v>
      </c>
      <c r="P1565" t="n">
        <v>109.74</v>
      </c>
      <c r="Q1565" t="n">
        <v>198.05</v>
      </c>
      <c r="R1565" t="n">
        <v>28.99</v>
      </c>
      <c r="S1565" t="n">
        <v>21.27</v>
      </c>
      <c r="T1565" t="n">
        <v>1165.31</v>
      </c>
      <c r="U1565" t="n">
        <v>0.73</v>
      </c>
      <c r="V1565" t="n">
        <v>0.77</v>
      </c>
      <c r="W1565" t="n">
        <v>0.12</v>
      </c>
      <c r="X1565" t="n">
        <v>0.06</v>
      </c>
      <c r="Y1565" t="n">
        <v>1</v>
      </c>
      <c r="Z1565" t="n">
        <v>10</v>
      </c>
    </row>
    <row r="1566">
      <c r="A1566" t="n">
        <v>114</v>
      </c>
      <c r="B1566" t="n">
        <v>115</v>
      </c>
      <c r="C1566" t="inlineStr">
        <is>
          <t xml:space="preserve">CONCLUIDO	</t>
        </is>
      </c>
      <c r="D1566" t="n">
        <v>9.311500000000001</v>
      </c>
      <c r="E1566" t="n">
        <v>10.74</v>
      </c>
      <c r="F1566" t="n">
        <v>7.9</v>
      </c>
      <c r="G1566" t="n">
        <v>118.55</v>
      </c>
      <c r="H1566" t="n">
        <v>1.92</v>
      </c>
      <c r="I1566" t="n">
        <v>4</v>
      </c>
      <c r="J1566" t="n">
        <v>273.87</v>
      </c>
      <c r="K1566" t="n">
        <v>56.94</v>
      </c>
      <c r="L1566" t="n">
        <v>29.5</v>
      </c>
      <c r="M1566" t="n">
        <v>2</v>
      </c>
      <c r="N1566" t="n">
        <v>72.43000000000001</v>
      </c>
      <c r="O1566" t="n">
        <v>34011.48</v>
      </c>
      <c r="P1566" t="n">
        <v>109.66</v>
      </c>
      <c r="Q1566" t="n">
        <v>198.05</v>
      </c>
      <c r="R1566" t="n">
        <v>28.73</v>
      </c>
      <c r="S1566" t="n">
        <v>21.27</v>
      </c>
      <c r="T1566" t="n">
        <v>1033.47</v>
      </c>
      <c r="U1566" t="n">
        <v>0.74</v>
      </c>
      <c r="V1566" t="n">
        <v>0.77</v>
      </c>
      <c r="W1566" t="n">
        <v>0.12</v>
      </c>
      <c r="X1566" t="n">
        <v>0.05</v>
      </c>
      <c r="Y1566" t="n">
        <v>1</v>
      </c>
      <c r="Z1566" t="n">
        <v>10</v>
      </c>
    </row>
    <row r="1567">
      <c r="A1567" t="n">
        <v>115</v>
      </c>
      <c r="B1567" t="n">
        <v>115</v>
      </c>
      <c r="C1567" t="inlineStr">
        <is>
          <t xml:space="preserve">CONCLUIDO	</t>
        </is>
      </c>
      <c r="D1567" t="n">
        <v>9.311199999999999</v>
      </c>
      <c r="E1567" t="n">
        <v>10.74</v>
      </c>
      <c r="F1567" t="n">
        <v>7.9</v>
      </c>
      <c r="G1567" t="n">
        <v>118.55</v>
      </c>
      <c r="H1567" t="n">
        <v>1.93</v>
      </c>
      <c r="I1567" t="n">
        <v>4</v>
      </c>
      <c r="J1567" t="n">
        <v>274.35</v>
      </c>
      <c r="K1567" t="n">
        <v>56.94</v>
      </c>
      <c r="L1567" t="n">
        <v>29.75</v>
      </c>
      <c r="M1567" t="n">
        <v>2</v>
      </c>
      <c r="N1567" t="n">
        <v>72.66</v>
      </c>
      <c r="O1567" t="n">
        <v>34071.05</v>
      </c>
      <c r="P1567" t="n">
        <v>109.66</v>
      </c>
      <c r="Q1567" t="n">
        <v>198.05</v>
      </c>
      <c r="R1567" t="n">
        <v>28.84</v>
      </c>
      <c r="S1567" t="n">
        <v>21.27</v>
      </c>
      <c r="T1567" t="n">
        <v>1087.31</v>
      </c>
      <c r="U1567" t="n">
        <v>0.74</v>
      </c>
      <c r="V1567" t="n">
        <v>0.77</v>
      </c>
      <c r="W1567" t="n">
        <v>0.11</v>
      </c>
      <c r="X1567" t="n">
        <v>0.05</v>
      </c>
      <c r="Y1567" t="n">
        <v>1</v>
      </c>
      <c r="Z1567" t="n">
        <v>10</v>
      </c>
    </row>
    <row r="1568">
      <c r="A1568" t="n">
        <v>116</v>
      </c>
      <c r="B1568" t="n">
        <v>115</v>
      </c>
      <c r="C1568" t="inlineStr">
        <is>
          <t xml:space="preserve">CONCLUIDO	</t>
        </is>
      </c>
      <c r="D1568" t="n">
        <v>9.303000000000001</v>
      </c>
      <c r="E1568" t="n">
        <v>10.75</v>
      </c>
      <c r="F1568" t="n">
        <v>7.91</v>
      </c>
      <c r="G1568" t="n">
        <v>118.69</v>
      </c>
      <c r="H1568" t="n">
        <v>1.94</v>
      </c>
      <c r="I1568" t="n">
        <v>4</v>
      </c>
      <c r="J1568" t="n">
        <v>274.84</v>
      </c>
      <c r="K1568" t="n">
        <v>56.94</v>
      </c>
      <c r="L1568" t="n">
        <v>30</v>
      </c>
      <c r="M1568" t="n">
        <v>2</v>
      </c>
      <c r="N1568" t="n">
        <v>72.89</v>
      </c>
      <c r="O1568" t="n">
        <v>34130.71</v>
      </c>
      <c r="P1568" t="n">
        <v>109.82</v>
      </c>
      <c r="Q1568" t="n">
        <v>198.05</v>
      </c>
      <c r="R1568" t="n">
        <v>29.15</v>
      </c>
      <c r="S1568" t="n">
        <v>21.27</v>
      </c>
      <c r="T1568" t="n">
        <v>1242.76</v>
      </c>
      <c r="U1568" t="n">
        <v>0.73</v>
      </c>
      <c r="V1568" t="n">
        <v>0.77</v>
      </c>
      <c r="W1568" t="n">
        <v>0.11</v>
      </c>
      <c r="X1568" t="n">
        <v>0.06</v>
      </c>
      <c r="Y1568" t="n">
        <v>1</v>
      </c>
      <c r="Z1568" t="n">
        <v>10</v>
      </c>
    </row>
    <row r="1569">
      <c r="A1569" t="n">
        <v>117</v>
      </c>
      <c r="B1569" t="n">
        <v>115</v>
      </c>
      <c r="C1569" t="inlineStr">
        <is>
          <t xml:space="preserve">CONCLUIDO	</t>
        </is>
      </c>
      <c r="D1569" t="n">
        <v>9.301399999999999</v>
      </c>
      <c r="E1569" t="n">
        <v>10.75</v>
      </c>
      <c r="F1569" t="n">
        <v>7.91</v>
      </c>
      <c r="G1569" t="n">
        <v>118.72</v>
      </c>
      <c r="H1569" t="n">
        <v>1.96</v>
      </c>
      <c r="I1569" t="n">
        <v>4</v>
      </c>
      <c r="J1569" t="n">
        <v>275.32</v>
      </c>
      <c r="K1569" t="n">
        <v>56.94</v>
      </c>
      <c r="L1569" t="n">
        <v>30.25</v>
      </c>
      <c r="M1569" t="n">
        <v>2</v>
      </c>
      <c r="N1569" t="n">
        <v>73.13</v>
      </c>
      <c r="O1569" t="n">
        <v>34190.46</v>
      </c>
      <c r="P1569" t="n">
        <v>109.86</v>
      </c>
      <c r="Q1569" t="n">
        <v>198.05</v>
      </c>
      <c r="R1569" t="n">
        <v>29.21</v>
      </c>
      <c r="S1569" t="n">
        <v>21.27</v>
      </c>
      <c r="T1569" t="n">
        <v>1271.48</v>
      </c>
      <c r="U1569" t="n">
        <v>0.73</v>
      </c>
      <c r="V1569" t="n">
        <v>0.77</v>
      </c>
      <c r="W1569" t="n">
        <v>0.11</v>
      </c>
      <c r="X1569" t="n">
        <v>0.06</v>
      </c>
      <c r="Y1569" t="n">
        <v>1</v>
      </c>
      <c r="Z1569" t="n">
        <v>10</v>
      </c>
    </row>
    <row r="1570">
      <c r="A1570" t="n">
        <v>118</v>
      </c>
      <c r="B1570" t="n">
        <v>115</v>
      </c>
      <c r="C1570" t="inlineStr">
        <is>
          <t xml:space="preserve">CONCLUIDO	</t>
        </is>
      </c>
      <c r="D1570" t="n">
        <v>9.302099999999999</v>
      </c>
      <c r="E1570" t="n">
        <v>10.75</v>
      </c>
      <c r="F1570" t="n">
        <v>7.91</v>
      </c>
      <c r="G1570" t="n">
        <v>118.71</v>
      </c>
      <c r="H1570" t="n">
        <v>1.97</v>
      </c>
      <c r="I1570" t="n">
        <v>4</v>
      </c>
      <c r="J1570" t="n">
        <v>275.81</v>
      </c>
      <c r="K1570" t="n">
        <v>56.94</v>
      </c>
      <c r="L1570" t="n">
        <v>30.5</v>
      </c>
      <c r="M1570" t="n">
        <v>2</v>
      </c>
      <c r="N1570" t="n">
        <v>73.36</v>
      </c>
      <c r="O1570" t="n">
        <v>34250.31</v>
      </c>
      <c r="P1570" t="n">
        <v>109.85</v>
      </c>
      <c r="Q1570" t="n">
        <v>198.05</v>
      </c>
      <c r="R1570" t="n">
        <v>29.19</v>
      </c>
      <c r="S1570" t="n">
        <v>21.27</v>
      </c>
      <c r="T1570" t="n">
        <v>1263.05</v>
      </c>
      <c r="U1570" t="n">
        <v>0.73</v>
      </c>
      <c r="V1570" t="n">
        <v>0.77</v>
      </c>
      <c r="W1570" t="n">
        <v>0.11</v>
      </c>
      <c r="X1570" t="n">
        <v>0.06</v>
      </c>
      <c r="Y1570" t="n">
        <v>1</v>
      </c>
      <c r="Z1570" t="n">
        <v>10</v>
      </c>
    </row>
    <row r="1571">
      <c r="A1571" t="n">
        <v>119</v>
      </c>
      <c r="B1571" t="n">
        <v>115</v>
      </c>
      <c r="C1571" t="inlineStr">
        <is>
          <t xml:space="preserve">CONCLUIDO	</t>
        </is>
      </c>
      <c r="D1571" t="n">
        <v>9.298500000000001</v>
      </c>
      <c r="E1571" t="n">
        <v>10.75</v>
      </c>
      <c r="F1571" t="n">
        <v>7.92</v>
      </c>
      <c r="G1571" t="n">
        <v>118.77</v>
      </c>
      <c r="H1571" t="n">
        <v>1.98</v>
      </c>
      <c r="I1571" t="n">
        <v>4</v>
      </c>
      <c r="J1571" t="n">
        <v>276.29</v>
      </c>
      <c r="K1571" t="n">
        <v>56.94</v>
      </c>
      <c r="L1571" t="n">
        <v>30.75</v>
      </c>
      <c r="M1571" t="n">
        <v>2</v>
      </c>
      <c r="N1571" t="n">
        <v>73.59999999999999</v>
      </c>
      <c r="O1571" t="n">
        <v>34310.24</v>
      </c>
      <c r="P1571" t="n">
        <v>109.88</v>
      </c>
      <c r="Q1571" t="n">
        <v>198.05</v>
      </c>
      <c r="R1571" t="n">
        <v>29.31</v>
      </c>
      <c r="S1571" t="n">
        <v>21.27</v>
      </c>
      <c r="T1571" t="n">
        <v>1324.94</v>
      </c>
      <c r="U1571" t="n">
        <v>0.73</v>
      </c>
      <c r="V1571" t="n">
        <v>0.77</v>
      </c>
      <c r="W1571" t="n">
        <v>0.11</v>
      </c>
      <c r="X1571" t="n">
        <v>0.07000000000000001</v>
      </c>
      <c r="Y1571" t="n">
        <v>1</v>
      </c>
      <c r="Z1571" t="n">
        <v>10</v>
      </c>
    </row>
    <row r="1572">
      <c r="A1572" t="n">
        <v>120</v>
      </c>
      <c r="B1572" t="n">
        <v>115</v>
      </c>
      <c r="C1572" t="inlineStr">
        <is>
          <t xml:space="preserve">CONCLUIDO	</t>
        </is>
      </c>
      <c r="D1572" t="n">
        <v>9.2987</v>
      </c>
      <c r="E1572" t="n">
        <v>10.75</v>
      </c>
      <c r="F1572" t="n">
        <v>7.92</v>
      </c>
      <c r="G1572" t="n">
        <v>118.77</v>
      </c>
      <c r="H1572" t="n">
        <v>1.99</v>
      </c>
      <c r="I1572" t="n">
        <v>4</v>
      </c>
      <c r="J1572" t="n">
        <v>276.78</v>
      </c>
      <c r="K1572" t="n">
        <v>56.94</v>
      </c>
      <c r="L1572" t="n">
        <v>31</v>
      </c>
      <c r="M1572" t="n">
        <v>2</v>
      </c>
      <c r="N1572" t="n">
        <v>73.84</v>
      </c>
      <c r="O1572" t="n">
        <v>34370.27</v>
      </c>
      <c r="P1572" t="n">
        <v>109.72</v>
      </c>
      <c r="Q1572" t="n">
        <v>198.05</v>
      </c>
      <c r="R1572" t="n">
        <v>29.31</v>
      </c>
      <c r="S1572" t="n">
        <v>21.27</v>
      </c>
      <c r="T1572" t="n">
        <v>1321.39</v>
      </c>
      <c r="U1572" t="n">
        <v>0.73</v>
      </c>
      <c r="V1572" t="n">
        <v>0.77</v>
      </c>
      <c r="W1572" t="n">
        <v>0.12</v>
      </c>
      <c r="X1572" t="n">
        <v>0.07000000000000001</v>
      </c>
      <c r="Y1572" t="n">
        <v>1</v>
      </c>
      <c r="Z1572" t="n">
        <v>10</v>
      </c>
    </row>
    <row r="1573">
      <c r="A1573" t="n">
        <v>121</v>
      </c>
      <c r="B1573" t="n">
        <v>115</v>
      </c>
      <c r="C1573" t="inlineStr">
        <is>
          <t xml:space="preserve">CONCLUIDO	</t>
        </is>
      </c>
      <c r="D1573" t="n">
        <v>9.2997</v>
      </c>
      <c r="E1573" t="n">
        <v>10.75</v>
      </c>
      <c r="F1573" t="n">
        <v>7.92</v>
      </c>
      <c r="G1573" t="n">
        <v>118.75</v>
      </c>
      <c r="H1573" t="n">
        <v>2.01</v>
      </c>
      <c r="I1573" t="n">
        <v>4</v>
      </c>
      <c r="J1573" t="n">
        <v>277.27</v>
      </c>
      <c r="K1573" t="n">
        <v>56.94</v>
      </c>
      <c r="L1573" t="n">
        <v>31.25</v>
      </c>
      <c r="M1573" t="n">
        <v>2</v>
      </c>
      <c r="N1573" t="n">
        <v>74.06999999999999</v>
      </c>
      <c r="O1573" t="n">
        <v>34430.39</v>
      </c>
      <c r="P1573" t="n">
        <v>109.65</v>
      </c>
      <c r="Q1573" t="n">
        <v>198.05</v>
      </c>
      <c r="R1573" t="n">
        <v>29.22</v>
      </c>
      <c r="S1573" t="n">
        <v>21.27</v>
      </c>
      <c r="T1573" t="n">
        <v>1275.73</v>
      </c>
      <c r="U1573" t="n">
        <v>0.73</v>
      </c>
      <c r="V1573" t="n">
        <v>0.77</v>
      </c>
      <c r="W1573" t="n">
        <v>0.12</v>
      </c>
      <c r="X1573" t="n">
        <v>0.06</v>
      </c>
      <c r="Y1573" t="n">
        <v>1</v>
      </c>
      <c r="Z1573" t="n">
        <v>10</v>
      </c>
    </row>
    <row r="1574">
      <c r="A1574" t="n">
        <v>122</v>
      </c>
      <c r="B1574" t="n">
        <v>115</v>
      </c>
      <c r="C1574" t="inlineStr">
        <is>
          <t xml:space="preserve">CONCLUIDO	</t>
        </is>
      </c>
      <c r="D1574" t="n">
        <v>9.3093</v>
      </c>
      <c r="E1574" t="n">
        <v>10.74</v>
      </c>
      <c r="F1574" t="n">
        <v>7.91</v>
      </c>
      <c r="G1574" t="n">
        <v>118.58</v>
      </c>
      <c r="H1574" t="n">
        <v>2.02</v>
      </c>
      <c r="I1574" t="n">
        <v>4</v>
      </c>
      <c r="J1574" t="n">
        <v>277.75</v>
      </c>
      <c r="K1574" t="n">
        <v>56.94</v>
      </c>
      <c r="L1574" t="n">
        <v>31.5</v>
      </c>
      <c r="M1574" t="n">
        <v>2</v>
      </c>
      <c r="N1574" t="n">
        <v>74.31</v>
      </c>
      <c r="O1574" t="n">
        <v>34490.61</v>
      </c>
      <c r="P1574" t="n">
        <v>109.31</v>
      </c>
      <c r="Q1574" t="n">
        <v>198.05</v>
      </c>
      <c r="R1574" t="n">
        <v>28.83</v>
      </c>
      <c r="S1574" t="n">
        <v>21.27</v>
      </c>
      <c r="T1574" t="n">
        <v>1081.99</v>
      </c>
      <c r="U1574" t="n">
        <v>0.74</v>
      </c>
      <c r="V1574" t="n">
        <v>0.77</v>
      </c>
      <c r="W1574" t="n">
        <v>0.12</v>
      </c>
      <c r="X1574" t="n">
        <v>0.05</v>
      </c>
      <c r="Y1574" t="n">
        <v>1</v>
      </c>
      <c r="Z1574" t="n">
        <v>10</v>
      </c>
    </row>
    <row r="1575">
      <c r="A1575" t="n">
        <v>123</v>
      </c>
      <c r="B1575" t="n">
        <v>115</v>
      </c>
      <c r="C1575" t="inlineStr">
        <is>
          <t xml:space="preserve">CONCLUIDO	</t>
        </is>
      </c>
      <c r="D1575" t="n">
        <v>9.310499999999999</v>
      </c>
      <c r="E1575" t="n">
        <v>10.74</v>
      </c>
      <c r="F1575" t="n">
        <v>7.9</v>
      </c>
      <c r="G1575" t="n">
        <v>118.56</v>
      </c>
      <c r="H1575" t="n">
        <v>2.03</v>
      </c>
      <c r="I1575" t="n">
        <v>4</v>
      </c>
      <c r="J1575" t="n">
        <v>278.24</v>
      </c>
      <c r="K1575" t="n">
        <v>56.94</v>
      </c>
      <c r="L1575" t="n">
        <v>31.75</v>
      </c>
      <c r="M1575" t="n">
        <v>2</v>
      </c>
      <c r="N1575" t="n">
        <v>74.55</v>
      </c>
      <c r="O1575" t="n">
        <v>34550.91</v>
      </c>
      <c r="P1575" t="n">
        <v>109.2</v>
      </c>
      <c r="Q1575" t="n">
        <v>198.05</v>
      </c>
      <c r="R1575" t="n">
        <v>28.85</v>
      </c>
      <c r="S1575" t="n">
        <v>21.27</v>
      </c>
      <c r="T1575" t="n">
        <v>1095.14</v>
      </c>
      <c r="U1575" t="n">
        <v>0.74</v>
      </c>
      <c r="V1575" t="n">
        <v>0.77</v>
      </c>
      <c r="W1575" t="n">
        <v>0.11</v>
      </c>
      <c r="X1575" t="n">
        <v>0.05</v>
      </c>
      <c r="Y1575" t="n">
        <v>1</v>
      </c>
      <c r="Z1575" t="n">
        <v>10</v>
      </c>
    </row>
    <row r="1576">
      <c r="A1576" t="n">
        <v>124</v>
      </c>
      <c r="B1576" t="n">
        <v>115</v>
      </c>
      <c r="C1576" t="inlineStr">
        <is>
          <t xml:space="preserve">CONCLUIDO	</t>
        </is>
      </c>
      <c r="D1576" t="n">
        <v>9.3033</v>
      </c>
      <c r="E1576" t="n">
        <v>10.75</v>
      </c>
      <c r="F1576" t="n">
        <v>7.91</v>
      </c>
      <c r="G1576" t="n">
        <v>118.69</v>
      </c>
      <c r="H1576" t="n">
        <v>2.04</v>
      </c>
      <c r="I1576" t="n">
        <v>4</v>
      </c>
      <c r="J1576" t="n">
        <v>278.73</v>
      </c>
      <c r="K1576" t="n">
        <v>56.94</v>
      </c>
      <c r="L1576" t="n">
        <v>32</v>
      </c>
      <c r="M1576" t="n">
        <v>2</v>
      </c>
      <c r="N1576" t="n">
        <v>74.79000000000001</v>
      </c>
      <c r="O1576" t="n">
        <v>34611.32</v>
      </c>
      <c r="P1576" t="n">
        <v>109.12</v>
      </c>
      <c r="Q1576" t="n">
        <v>198.05</v>
      </c>
      <c r="R1576" t="n">
        <v>29.14</v>
      </c>
      <c r="S1576" t="n">
        <v>21.27</v>
      </c>
      <c r="T1576" t="n">
        <v>1238.46</v>
      </c>
      <c r="U1576" t="n">
        <v>0.73</v>
      </c>
      <c r="V1576" t="n">
        <v>0.77</v>
      </c>
      <c r="W1576" t="n">
        <v>0.11</v>
      </c>
      <c r="X1576" t="n">
        <v>0.06</v>
      </c>
      <c r="Y1576" t="n">
        <v>1</v>
      </c>
      <c r="Z1576" t="n">
        <v>10</v>
      </c>
    </row>
    <row r="1577">
      <c r="A1577" t="n">
        <v>125</v>
      </c>
      <c r="B1577" t="n">
        <v>115</v>
      </c>
      <c r="C1577" t="inlineStr">
        <is>
          <t xml:space="preserve">CONCLUIDO	</t>
        </is>
      </c>
      <c r="D1577" t="n">
        <v>9.2982</v>
      </c>
      <c r="E1577" t="n">
        <v>10.75</v>
      </c>
      <c r="F1577" t="n">
        <v>7.92</v>
      </c>
      <c r="G1577" t="n">
        <v>118.78</v>
      </c>
      <c r="H1577" t="n">
        <v>2.06</v>
      </c>
      <c r="I1577" t="n">
        <v>4</v>
      </c>
      <c r="J1577" t="n">
        <v>279.22</v>
      </c>
      <c r="K1577" t="n">
        <v>56.94</v>
      </c>
      <c r="L1577" t="n">
        <v>32.25</v>
      </c>
      <c r="M1577" t="n">
        <v>2</v>
      </c>
      <c r="N1577" t="n">
        <v>75.03</v>
      </c>
      <c r="O1577" t="n">
        <v>34671.81</v>
      </c>
      <c r="P1577" t="n">
        <v>109.26</v>
      </c>
      <c r="Q1577" t="n">
        <v>198.05</v>
      </c>
      <c r="R1577" t="n">
        <v>29.33</v>
      </c>
      <c r="S1577" t="n">
        <v>21.27</v>
      </c>
      <c r="T1577" t="n">
        <v>1333.44</v>
      </c>
      <c r="U1577" t="n">
        <v>0.73</v>
      </c>
      <c r="V1577" t="n">
        <v>0.77</v>
      </c>
      <c r="W1577" t="n">
        <v>0.11</v>
      </c>
      <c r="X1577" t="n">
        <v>0.07000000000000001</v>
      </c>
      <c r="Y1577" t="n">
        <v>1</v>
      </c>
      <c r="Z1577" t="n">
        <v>10</v>
      </c>
    </row>
    <row r="1578">
      <c r="A1578" t="n">
        <v>126</v>
      </c>
      <c r="B1578" t="n">
        <v>115</v>
      </c>
      <c r="C1578" t="inlineStr">
        <is>
          <t xml:space="preserve">CONCLUIDO	</t>
        </is>
      </c>
      <c r="D1578" t="n">
        <v>9.3002</v>
      </c>
      <c r="E1578" t="n">
        <v>10.75</v>
      </c>
      <c r="F1578" t="n">
        <v>7.92</v>
      </c>
      <c r="G1578" t="n">
        <v>118.74</v>
      </c>
      <c r="H1578" t="n">
        <v>2.07</v>
      </c>
      <c r="I1578" t="n">
        <v>4</v>
      </c>
      <c r="J1578" t="n">
        <v>279.72</v>
      </c>
      <c r="K1578" t="n">
        <v>56.94</v>
      </c>
      <c r="L1578" t="n">
        <v>32.5</v>
      </c>
      <c r="M1578" t="n">
        <v>2</v>
      </c>
      <c r="N1578" t="n">
        <v>75.27</v>
      </c>
      <c r="O1578" t="n">
        <v>34732.41</v>
      </c>
      <c r="P1578" t="n">
        <v>109.11</v>
      </c>
      <c r="Q1578" t="n">
        <v>198.05</v>
      </c>
      <c r="R1578" t="n">
        <v>29.25</v>
      </c>
      <c r="S1578" t="n">
        <v>21.27</v>
      </c>
      <c r="T1578" t="n">
        <v>1293.02</v>
      </c>
      <c r="U1578" t="n">
        <v>0.73</v>
      </c>
      <c r="V1578" t="n">
        <v>0.77</v>
      </c>
      <c r="W1578" t="n">
        <v>0.11</v>
      </c>
      <c r="X1578" t="n">
        <v>0.06</v>
      </c>
      <c r="Y1578" t="n">
        <v>1</v>
      </c>
      <c r="Z1578" t="n">
        <v>10</v>
      </c>
    </row>
    <row r="1579">
      <c r="A1579" t="n">
        <v>127</v>
      </c>
      <c r="B1579" t="n">
        <v>115</v>
      </c>
      <c r="C1579" t="inlineStr">
        <is>
          <t xml:space="preserve">CONCLUIDO	</t>
        </is>
      </c>
      <c r="D1579" t="n">
        <v>9.298</v>
      </c>
      <c r="E1579" t="n">
        <v>10.76</v>
      </c>
      <c r="F1579" t="n">
        <v>7.92</v>
      </c>
      <c r="G1579" t="n">
        <v>118.78</v>
      </c>
      <c r="H1579" t="n">
        <v>2.08</v>
      </c>
      <c r="I1579" t="n">
        <v>4</v>
      </c>
      <c r="J1579" t="n">
        <v>280.21</v>
      </c>
      <c r="K1579" t="n">
        <v>56.94</v>
      </c>
      <c r="L1579" t="n">
        <v>32.75</v>
      </c>
      <c r="M1579" t="n">
        <v>2</v>
      </c>
      <c r="N1579" t="n">
        <v>75.51000000000001</v>
      </c>
      <c r="O1579" t="n">
        <v>34793.09</v>
      </c>
      <c r="P1579" t="n">
        <v>108.92</v>
      </c>
      <c r="Q1579" t="n">
        <v>198.05</v>
      </c>
      <c r="R1579" t="n">
        <v>29.37</v>
      </c>
      <c r="S1579" t="n">
        <v>21.27</v>
      </c>
      <c r="T1579" t="n">
        <v>1355.16</v>
      </c>
      <c r="U1579" t="n">
        <v>0.72</v>
      </c>
      <c r="V1579" t="n">
        <v>0.77</v>
      </c>
      <c r="W1579" t="n">
        <v>0.11</v>
      </c>
      <c r="X1579" t="n">
        <v>0.07000000000000001</v>
      </c>
      <c r="Y1579" t="n">
        <v>1</v>
      </c>
      <c r="Z1579" t="n">
        <v>10</v>
      </c>
    </row>
    <row r="1580">
      <c r="A1580" t="n">
        <v>128</v>
      </c>
      <c r="B1580" t="n">
        <v>115</v>
      </c>
      <c r="C1580" t="inlineStr">
        <is>
          <t xml:space="preserve">CONCLUIDO	</t>
        </is>
      </c>
      <c r="D1580" t="n">
        <v>9.2963</v>
      </c>
      <c r="E1580" t="n">
        <v>10.76</v>
      </c>
      <c r="F1580" t="n">
        <v>7.92</v>
      </c>
      <c r="G1580" t="n">
        <v>118.81</v>
      </c>
      <c r="H1580" t="n">
        <v>2.09</v>
      </c>
      <c r="I1580" t="n">
        <v>4</v>
      </c>
      <c r="J1580" t="n">
        <v>280.7</v>
      </c>
      <c r="K1580" t="n">
        <v>56.94</v>
      </c>
      <c r="L1580" t="n">
        <v>33</v>
      </c>
      <c r="M1580" t="n">
        <v>2</v>
      </c>
      <c r="N1580" t="n">
        <v>75.76000000000001</v>
      </c>
      <c r="O1580" t="n">
        <v>34853.88</v>
      </c>
      <c r="P1580" t="n">
        <v>108.68</v>
      </c>
      <c r="Q1580" t="n">
        <v>198.05</v>
      </c>
      <c r="R1580" t="n">
        <v>29.4</v>
      </c>
      <c r="S1580" t="n">
        <v>21.27</v>
      </c>
      <c r="T1580" t="n">
        <v>1366.61</v>
      </c>
      <c r="U1580" t="n">
        <v>0.72</v>
      </c>
      <c r="V1580" t="n">
        <v>0.77</v>
      </c>
      <c r="W1580" t="n">
        <v>0.12</v>
      </c>
      <c r="X1580" t="n">
        <v>0.07000000000000001</v>
      </c>
      <c r="Y1580" t="n">
        <v>1</v>
      </c>
      <c r="Z1580" t="n">
        <v>10</v>
      </c>
    </row>
    <row r="1581">
      <c r="A1581" t="n">
        <v>129</v>
      </c>
      <c r="B1581" t="n">
        <v>115</v>
      </c>
      <c r="C1581" t="inlineStr">
        <is>
          <t xml:space="preserve">CONCLUIDO	</t>
        </is>
      </c>
      <c r="D1581" t="n">
        <v>9.2994</v>
      </c>
      <c r="E1581" t="n">
        <v>10.75</v>
      </c>
      <c r="F1581" t="n">
        <v>7.92</v>
      </c>
      <c r="G1581" t="n">
        <v>118.75</v>
      </c>
      <c r="H1581" t="n">
        <v>2.11</v>
      </c>
      <c r="I1581" t="n">
        <v>4</v>
      </c>
      <c r="J1581" t="n">
        <v>281.19</v>
      </c>
      <c r="K1581" t="n">
        <v>56.94</v>
      </c>
      <c r="L1581" t="n">
        <v>33.25</v>
      </c>
      <c r="M1581" t="n">
        <v>2</v>
      </c>
      <c r="N1581" t="n">
        <v>76</v>
      </c>
      <c r="O1581" t="n">
        <v>34914.76</v>
      </c>
      <c r="P1581" t="n">
        <v>108.43</v>
      </c>
      <c r="Q1581" t="n">
        <v>198.05</v>
      </c>
      <c r="R1581" t="n">
        <v>29.23</v>
      </c>
      <c r="S1581" t="n">
        <v>21.27</v>
      </c>
      <c r="T1581" t="n">
        <v>1282.44</v>
      </c>
      <c r="U1581" t="n">
        <v>0.73</v>
      </c>
      <c r="V1581" t="n">
        <v>0.77</v>
      </c>
      <c r="W1581" t="n">
        <v>0.12</v>
      </c>
      <c r="X1581" t="n">
        <v>0.06</v>
      </c>
      <c r="Y1581" t="n">
        <v>1</v>
      </c>
      <c r="Z1581" t="n">
        <v>10</v>
      </c>
    </row>
    <row r="1582">
      <c r="A1582" t="n">
        <v>130</v>
      </c>
      <c r="B1582" t="n">
        <v>115</v>
      </c>
      <c r="C1582" t="inlineStr">
        <is>
          <t xml:space="preserve">CONCLUIDO	</t>
        </is>
      </c>
      <c r="D1582" t="n">
        <v>9.305899999999999</v>
      </c>
      <c r="E1582" t="n">
        <v>10.75</v>
      </c>
      <c r="F1582" t="n">
        <v>7.91</v>
      </c>
      <c r="G1582" t="n">
        <v>118.64</v>
      </c>
      <c r="H1582" t="n">
        <v>2.12</v>
      </c>
      <c r="I1582" t="n">
        <v>4</v>
      </c>
      <c r="J1582" t="n">
        <v>281.69</v>
      </c>
      <c r="K1582" t="n">
        <v>56.94</v>
      </c>
      <c r="L1582" t="n">
        <v>33.5</v>
      </c>
      <c r="M1582" t="n">
        <v>2</v>
      </c>
      <c r="N1582" t="n">
        <v>76.25</v>
      </c>
      <c r="O1582" t="n">
        <v>34975.73</v>
      </c>
      <c r="P1582" t="n">
        <v>108.53</v>
      </c>
      <c r="Q1582" t="n">
        <v>198.05</v>
      </c>
      <c r="R1582" t="n">
        <v>28.96</v>
      </c>
      <c r="S1582" t="n">
        <v>21.27</v>
      </c>
      <c r="T1582" t="n">
        <v>1148.56</v>
      </c>
      <c r="U1582" t="n">
        <v>0.73</v>
      </c>
      <c r="V1582" t="n">
        <v>0.77</v>
      </c>
      <c r="W1582" t="n">
        <v>0.12</v>
      </c>
      <c r="X1582" t="n">
        <v>0.06</v>
      </c>
      <c r="Y1582" t="n">
        <v>1</v>
      </c>
      <c r="Z1582" t="n">
        <v>10</v>
      </c>
    </row>
    <row r="1583">
      <c r="A1583" t="n">
        <v>131</v>
      </c>
      <c r="B1583" t="n">
        <v>115</v>
      </c>
      <c r="C1583" t="inlineStr">
        <is>
          <t xml:space="preserve">CONCLUIDO	</t>
        </is>
      </c>
      <c r="D1583" t="n">
        <v>9.3095</v>
      </c>
      <c r="E1583" t="n">
        <v>10.74</v>
      </c>
      <c r="F1583" t="n">
        <v>7.91</v>
      </c>
      <c r="G1583" t="n">
        <v>118.58</v>
      </c>
      <c r="H1583" t="n">
        <v>2.13</v>
      </c>
      <c r="I1583" t="n">
        <v>4</v>
      </c>
      <c r="J1583" t="n">
        <v>282.18</v>
      </c>
      <c r="K1583" t="n">
        <v>56.94</v>
      </c>
      <c r="L1583" t="n">
        <v>33.75</v>
      </c>
      <c r="M1583" t="n">
        <v>2</v>
      </c>
      <c r="N1583" t="n">
        <v>76.48999999999999</v>
      </c>
      <c r="O1583" t="n">
        <v>35036.81</v>
      </c>
      <c r="P1583" t="n">
        <v>108.16</v>
      </c>
      <c r="Q1583" t="n">
        <v>198.05</v>
      </c>
      <c r="R1583" t="n">
        <v>28.9</v>
      </c>
      <c r="S1583" t="n">
        <v>21.27</v>
      </c>
      <c r="T1583" t="n">
        <v>1117.71</v>
      </c>
      <c r="U1583" t="n">
        <v>0.74</v>
      </c>
      <c r="V1583" t="n">
        <v>0.77</v>
      </c>
      <c r="W1583" t="n">
        <v>0.11</v>
      </c>
      <c r="X1583" t="n">
        <v>0.05</v>
      </c>
      <c r="Y1583" t="n">
        <v>1</v>
      </c>
      <c r="Z1583" t="n">
        <v>10</v>
      </c>
    </row>
    <row r="1584">
      <c r="A1584" t="n">
        <v>132</v>
      </c>
      <c r="B1584" t="n">
        <v>115</v>
      </c>
      <c r="C1584" t="inlineStr">
        <is>
          <t xml:space="preserve">CONCLUIDO	</t>
        </is>
      </c>
      <c r="D1584" t="n">
        <v>9.3042</v>
      </c>
      <c r="E1584" t="n">
        <v>10.75</v>
      </c>
      <c r="F1584" t="n">
        <v>7.91</v>
      </c>
      <c r="G1584" t="n">
        <v>118.67</v>
      </c>
      <c r="H1584" t="n">
        <v>2.14</v>
      </c>
      <c r="I1584" t="n">
        <v>4</v>
      </c>
      <c r="J1584" t="n">
        <v>282.68</v>
      </c>
      <c r="K1584" t="n">
        <v>56.94</v>
      </c>
      <c r="L1584" t="n">
        <v>34</v>
      </c>
      <c r="M1584" t="n">
        <v>2</v>
      </c>
      <c r="N1584" t="n">
        <v>76.73999999999999</v>
      </c>
      <c r="O1584" t="n">
        <v>35097.98</v>
      </c>
      <c r="P1584" t="n">
        <v>108.07</v>
      </c>
      <c r="Q1584" t="n">
        <v>198.05</v>
      </c>
      <c r="R1584" t="n">
        <v>29.12</v>
      </c>
      <c r="S1584" t="n">
        <v>21.27</v>
      </c>
      <c r="T1584" t="n">
        <v>1227.8</v>
      </c>
      <c r="U1584" t="n">
        <v>0.73</v>
      </c>
      <c r="V1584" t="n">
        <v>0.77</v>
      </c>
      <c r="W1584" t="n">
        <v>0.11</v>
      </c>
      <c r="X1584" t="n">
        <v>0.06</v>
      </c>
      <c r="Y1584" t="n">
        <v>1</v>
      </c>
      <c r="Z1584" t="n">
        <v>10</v>
      </c>
    </row>
    <row r="1585">
      <c r="A1585" t="n">
        <v>133</v>
      </c>
      <c r="B1585" t="n">
        <v>115</v>
      </c>
      <c r="C1585" t="inlineStr">
        <is>
          <t xml:space="preserve">CONCLUIDO	</t>
        </is>
      </c>
      <c r="D1585" t="n">
        <v>9.2973</v>
      </c>
      <c r="E1585" t="n">
        <v>10.76</v>
      </c>
      <c r="F1585" t="n">
        <v>7.92</v>
      </c>
      <c r="G1585" t="n">
        <v>118.79</v>
      </c>
      <c r="H1585" t="n">
        <v>2.15</v>
      </c>
      <c r="I1585" t="n">
        <v>4</v>
      </c>
      <c r="J1585" t="n">
        <v>283.18</v>
      </c>
      <c r="K1585" t="n">
        <v>56.94</v>
      </c>
      <c r="L1585" t="n">
        <v>34.25</v>
      </c>
      <c r="M1585" t="n">
        <v>2</v>
      </c>
      <c r="N1585" t="n">
        <v>76.98</v>
      </c>
      <c r="O1585" t="n">
        <v>35159.25</v>
      </c>
      <c r="P1585" t="n">
        <v>107.9</v>
      </c>
      <c r="Q1585" t="n">
        <v>198.05</v>
      </c>
      <c r="R1585" t="n">
        <v>29.38</v>
      </c>
      <c r="S1585" t="n">
        <v>21.27</v>
      </c>
      <c r="T1585" t="n">
        <v>1360.04</v>
      </c>
      <c r="U1585" t="n">
        <v>0.72</v>
      </c>
      <c r="V1585" t="n">
        <v>0.77</v>
      </c>
      <c r="W1585" t="n">
        <v>0.11</v>
      </c>
      <c r="X1585" t="n">
        <v>0.07000000000000001</v>
      </c>
      <c r="Y1585" t="n">
        <v>1</v>
      </c>
      <c r="Z1585" t="n">
        <v>10</v>
      </c>
    </row>
    <row r="1586">
      <c r="A1586" t="n">
        <v>134</v>
      </c>
      <c r="B1586" t="n">
        <v>115</v>
      </c>
      <c r="C1586" t="inlineStr">
        <is>
          <t xml:space="preserve">CONCLUIDO	</t>
        </is>
      </c>
      <c r="D1586" t="n">
        <v>9.299200000000001</v>
      </c>
      <c r="E1586" t="n">
        <v>10.75</v>
      </c>
      <c r="F1586" t="n">
        <v>7.92</v>
      </c>
      <c r="G1586" t="n">
        <v>118.76</v>
      </c>
      <c r="H1586" t="n">
        <v>2.17</v>
      </c>
      <c r="I1586" t="n">
        <v>4</v>
      </c>
      <c r="J1586" t="n">
        <v>283.67</v>
      </c>
      <c r="K1586" t="n">
        <v>56.94</v>
      </c>
      <c r="L1586" t="n">
        <v>34.5</v>
      </c>
      <c r="M1586" t="n">
        <v>2</v>
      </c>
      <c r="N1586" t="n">
        <v>77.23</v>
      </c>
      <c r="O1586" t="n">
        <v>35220.61</v>
      </c>
      <c r="P1586" t="n">
        <v>107.53</v>
      </c>
      <c r="Q1586" t="n">
        <v>198.05</v>
      </c>
      <c r="R1586" t="n">
        <v>29.3</v>
      </c>
      <c r="S1586" t="n">
        <v>21.27</v>
      </c>
      <c r="T1586" t="n">
        <v>1317.59</v>
      </c>
      <c r="U1586" t="n">
        <v>0.73</v>
      </c>
      <c r="V1586" t="n">
        <v>0.77</v>
      </c>
      <c r="W1586" t="n">
        <v>0.11</v>
      </c>
      <c r="X1586" t="n">
        <v>0.06</v>
      </c>
      <c r="Y1586" t="n">
        <v>1</v>
      </c>
      <c r="Z1586" t="n">
        <v>10</v>
      </c>
    </row>
    <row r="1587">
      <c r="A1587" t="n">
        <v>135</v>
      </c>
      <c r="B1587" t="n">
        <v>115</v>
      </c>
      <c r="C1587" t="inlineStr">
        <is>
          <t xml:space="preserve">CONCLUIDO	</t>
        </is>
      </c>
      <c r="D1587" t="n">
        <v>9.2966</v>
      </c>
      <c r="E1587" t="n">
        <v>10.76</v>
      </c>
      <c r="F1587" t="n">
        <v>7.92</v>
      </c>
      <c r="G1587" t="n">
        <v>118.8</v>
      </c>
      <c r="H1587" t="n">
        <v>2.18</v>
      </c>
      <c r="I1587" t="n">
        <v>4</v>
      </c>
      <c r="J1587" t="n">
        <v>284.17</v>
      </c>
      <c r="K1587" t="n">
        <v>56.94</v>
      </c>
      <c r="L1587" t="n">
        <v>34.75</v>
      </c>
      <c r="M1587" t="n">
        <v>2</v>
      </c>
      <c r="N1587" t="n">
        <v>77.48</v>
      </c>
      <c r="O1587" t="n">
        <v>35282.08</v>
      </c>
      <c r="P1587" t="n">
        <v>107.4</v>
      </c>
      <c r="Q1587" t="n">
        <v>198.05</v>
      </c>
      <c r="R1587" t="n">
        <v>29.43</v>
      </c>
      <c r="S1587" t="n">
        <v>21.27</v>
      </c>
      <c r="T1587" t="n">
        <v>1384.53</v>
      </c>
      <c r="U1587" t="n">
        <v>0.72</v>
      </c>
      <c r="V1587" t="n">
        <v>0.77</v>
      </c>
      <c r="W1587" t="n">
        <v>0.11</v>
      </c>
      <c r="X1587" t="n">
        <v>0.07000000000000001</v>
      </c>
      <c r="Y1587" t="n">
        <v>1</v>
      </c>
      <c r="Z1587" t="n">
        <v>10</v>
      </c>
    </row>
    <row r="1588">
      <c r="A1588" t="n">
        <v>136</v>
      </c>
      <c r="B1588" t="n">
        <v>115</v>
      </c>
      <c r="C1588" t="inlineStr">
        <is>
          <t xml:space="preserve">CONCLUIDO	</t>
        </is>
      </c>
      <c r="D1588" t="n">
        <v>9.2973</v>
      </c>
      <c r="E1588" t="n">
        <v>10.76</v>
      </c>
      <c r="F1588" t="n">
        <v>7.92</v>
      </c>
      <c r="G1588" t="n">
        <v>118.79</v>
      </c>
      <c r="H1588" t="n">
        <v>2.19</v>
      </c>
      <c r="I1588" t="n">
        <v>4</v>
      </c>
      <c r="J1588" t="n">
        <v>284.67</v>
      </c>
      <c r="K1588" t="n">
        <v>56.94</v>
      </c>
      <c r="L1588" t="n">
        <v>35</v>
      </c>
      <c r="M1588" t="n">
        <v>2</v>
      </c>
      <c r="N1588" t="n">
        <v>77.73</v>
      </c>
      <c r="O1588" t="n">
        <v>35343.65</v>
      </c>
      <c r="P1588" t="n">
        <v>107.26</v>
      </c>
      <c r="Q1588" t="n">
        <v>198.05</v>
      </c>
      <c r="R1588" t="n">
        <v>29.37</v>
      </c>
      <c r="S1588" t="n">
        <v>21.27</v>
      </c>
      <c r="T1588" t="n">
        <v>1350.67</v>
      </c>
      <c r="U1588" t="n">
        <v>0.72</v>
      </c>
      <c r="V1588" t="n">
        <v>0.77</v>
      </c>
      <c r="W1588" t="n">
        <v>0.11</v>
      </c>
      <c r="X1588" t="n">
        <v>0.07000000000000001</v>
      </c>
      <c r="Y1588" t="n">
        <v>1</v>
      </c>
      <c r="Z1588" t="n">
        <v>10</v>
      </c>
    </row>
    <row r="1589">
      <c r="A1589" t="n">
        <v>137</v>
      </c>
      <c r="B1589" t="n">
        <v>115</v>
      </c>
      <c r="C1589" t="inlineStr">
        <is>
          <t xml:space="preserve">CONCLUIDO	</t>
        </is>
      </c>
      <c r="D1589" t="n">
        <v>9.2958</v>
      </c>
      <c r="E1589" t="n">
        <v>10.76</v>
      </c>
      <c r="F1589" t="n">
        <v>7.92</v>
      </c>
      <c r="G1589" t="n">
        <v>118.82</v>
      </c>
      <c r="H1589" t="n">
        <v>2.2</v>
      </c>
      <c r="I1589" t="n">
        <v>4</v>
      </c>
      <c r="J1589" t="n">
        <v>285.17</v>
      </c>
      <c r="K1589" t="n">
        <v>56.94</v>
      </c>
      <c r="L1589" t="n">
        <v>35.25</v>
      </c>
      <c r="M1589" t="n">
        <v>2</v>
      </c>
      <c r="N1589" t="n">
        <v>77.98</v>
      </c>
      <c r="O1589" t="n">
        <v>35405.32</v>
      </c>
      <c r="P1589" t="n">
        <v>107.07</v>
      </c>
      <c r="Q1589" t="n">
        <v>198.05</v>
      </c>
      <c r="R1589" t="n">
        <v>29.37</v>
      </c>
      <c r="S1589" t="n">
        <v>21.27</v>
      </c>
      <c r="T1589" t="n">
        <v>1355.15</v>
      </c>
      <c r="U1589" t="n">
        <v>0.72</v>
      </c>
      <c r="V1589" t="n">
        <v>0.77</v>
      </c>
      <c r="W1589" t="n">
        <v>0.12</v>
      </c>
      <c r="X1589" t="n">
        <v>0.07000000000000001</v>
      </c>
      <c r="Y1589" t="n">
        <v>1</v>
      </c>
      <c r="Z1589" t="n">
        <v>10</v>
      </c>
    </row>
    <row r="1590">
      <c r="A1590" t="n">
        <v>138</v>
      </c>
      <c r="B1590" t="n">
        <v>115</v>
      </c>
      <c r="C1590" t="inlineStr">
        <is>
          <t xml:space="preserve">CONCLUIDO	</t>
        </is>
      </c>
      <c r="D1590" t="n">
        <v>9.304500000000001</v>
      </c>
      <c r="E1590" t="n">
        <v>10.75</v>
      </c>
      <c r="F1590" t="n">
        <v>7.91</v>
      </c>
      <c r="G1590" t="n">
        <v>118.67</v>
      </c>
      <c r="H1590" t="n">
        <v>2.21</v>
      </c>
      <c r="I1590" t="n">
        <v>4</v>
      </c>
      <c r="J1590" t="n">
        <v>285.67</v>
      </c>
      <c r="K1590" t="n">
        <v>56.94</v>
      </c>
      <c r="L1590" t="n">
        <v>35.5</v>
      </c>
      <c r="M1590" t="n">
        <v>2</v>
      </c>
      <c r="N1590" t="n">
        <v>78.23</v>
      </c>
      <c r="O1590" t="n">
        <v>35467.08</v>
      </c>
      <c r="P1590" t="n">
        <v>106.73</v>
      </c>
      <c r="Q1590" t="n">
        <v>198.05</v>
      </c>
      <c r="R1590" t="n">
        <v>29.02</v>
      </c>
      <c r="S1590" t="n">
        <v>21.27</v>
      </c>
      <c r="T1590" t="n">
        <v>1179.2</v>
      </c>
      <c r="U1590" t="n">
        <v>0.73</v>
      </c>
      <c r="V1590" t="n">
        <v>0.77</v>
      </c>
      <c r="W1590" t="n">
        <v>0.12</v>
      </c>
      <c r="X1590" t="n">
        <v>0.06</v>
      </c>
      <c r="Y1590" t="n">
        <v>1</v>
      </c>
      <c r="Z1590" t="n">
        <v>10</v>
      </c>
    </row>
    <row r="1591">
      <c r="A1591" t="n">
        <v>139</v>
      </c>
      <c r="B1591" t="n">
        <v>115</v>
      </c>
      <c r="C1591" t="inlineStr">
        <is>
          <t xml:space="preserve">CONCLUIDO	</t>
        </is>
      </c>
      <c r="D1591" t="n">
        <v>9.307399999999999</v>
      </c>
      <c r="E1591" t="n">
        <v>10.74</v>
      </c>
      <c r="F1591" t="n">
        <v>7.91</v>
      </c>
      <c r="G1591" t="n">
        <v>118.62</v>
      </c>
      <c r="H1591" t="n">
        <v>2.22</v>
      </c>
      <c r="I1591" t="n">
        <v>4</v>
      </c>
      <c r="J1591" t="n">
        <v>286.17</v>
      </c>
      <c r="K1591" t="n">
        <v>56.94</v>
      </c>
      <c r="L1591" t="n">
        <v>35.75</v>
      </c>
      <c r="M1591" t="n">
        <v>2</v>
      </c>
      <c r="N1591" t="n">
        <v>78.48</v>
      </c>
      <c r="O1591" t="n">
        <v>35528.95</v>
      </c>
      <c r="P1591" t="n">
        <v>106.22</v>
      </c>
      <c r="Q1591" t="n">
        <v>198.05</v>
      </c>
      <c r="R1591" t="n">
        <v>28.97</v>
      </c>
      <c r="S1591" t="n">
        <v>21.27</v>
      </c>
      <c r="T1591" t="n">
        <v>1155.14</v>
      </c>
      <c r="U1591" t="n">
        <v>0.73</v>
      </c>
      <c r="V1591" t="n">
        <v>0.77</v>
      </c>
      <c r="W1591" t="n">
        <v>0.11</v>
      </c>
      <c r="X1591" t="n">
        <v>0.06</v>
      </c>
      <c r="Y1591" t="n">
        <v>1</v>
      </c>
      <c r="Z1591" t="n">
        <v>10</v>
      </c>
    </row>
    <row r="1592">
      <c r="A1592" t="n">
        <v>140</v>
      </c>
      <c r="B1592" t="n">
        <v>115</v>
      </c>
      <c r="C1592" t="inlineStr">
        <is>
          <t xml:space="preserve">CONCLUIDO	</t>
        </is>
      </c>
      <c r="D1592" t="n">
        <v>9.3026</v>
      </c>
      <c r="E1592" t="n">
        <v>10.75</v>
      </c>
      <c r="F1592" t="n">
        <v>7.91</v>
      </c>
      <c r="G1592" t="n">
        <v>118.7</v>
      </c>
      <c r="H1592" t="n">
        <v>2.24</v>
      </c>
      <c r="I1592" t="n">
        <v>4</v>
      </c>
      <c r="J1592" t="n">
        <v>286.68</v>
      </c>
      <c r="K1592" t="n">
        <v>56.94</v>
      </c>
      <c r="L1592" t="n">
        <v>36</v>
      </c>
      <c r="M1592" t="n">
        <v>2</v>
      </c>
      <c r="N1592" t="n">
        <v>78.73</v>
      </c>
      <c r="O1592" t="n">
        <v>35591.05</v>
      </c>
      <c r="P1592" t="n">
        <v>106.07</v>
      </c>
      <c r="Q1592" t="n">
        <v>198.05</v>
      </c>
      <c r="R1592" t="n">
        <v>29.19</v>
      </c>
      <c r="S1592" t="n">
        <v>21.27</v>
      </c>
      <c r="T1592" t="n">
        <v>1261.59</v>
      </c>
      <c r="U1592" t="n">
        <v>0.73</v>
      </c>
      <c r="V1592" t="n">
        <v>0.77</v>
      </c>
      <c r="W1592" t="n">
        <v>0.11</v>
      </c>
      <c r="X1592" t="n">
        <v>0.06</v>
      </c>
      <c r="Y1592" t="n">
        <v>1</v>
      </c>
      <c r="Z1592" t="n">
        <v>10</v>
      </c>
    </row>
    <row r="1593">
      <c r="A1593" t="n">
        <v>141</v>
      </c>
      <c r="B1593" t="n">
        <v>115</v>
      </c>
      <c r="C1593" t="inlineStr">
        <is>
          <t xml:space="preserve">CONCLUIDO	</t>
        </is>
      </c>
      <c r="D1593" t="n">
        <v>9.2942</v>
      </c>
      <c r="E1593" t="n">
        <v>10.76</v>
      </c>
      <c r="F1593" t="n">
        <v>7.92</v>
      </c>
      <c r="G1593" t="n">
        <v>118.85</v>
      </c>
      <c r="H1593" t="n">
        <v>2.25</v>
      </c>
      <c r="I1593" t="n">
        <v>4</v>
      </c>
      <c r="J1593" t="n">
        <v>287.18</v>
      </c>
      <c r="K1593" t="n">
        <v>56.94</v>
      </c>
      <c r="L1593" t="n">
        <v>36.25</v>
      </c>
      <c r="M1593" t="n">
        <v>2</v>
      </c>
      <c r="N1593" t="n">
        <v>78.98999999999999</v>
      </c>
      <c r="O1593" t="n">
        <v>35653.12</v>
      </c>
      <c r="P1593" t="n">
        <v>105.84</v>
      </c>
      <c r="Q1593" t="n">
        <v>198.05</v>
      </c>
      <c r="R1593" t="n">
        <v>29.46</v>
      </c>
      <c r="S1593" t="n">
        <v>21.27</v>
      </c>
      <c r="T1593" t="n">
        <v>1399.09</v>
      </c>
      <c r="U1593" t="n">
        <v>0.72</v>
      </c>
      <c r="V1593" t="n">
        <v>0.77</v>
      </c>
      <c r="W1593" t="n">
        <v>0.12</v>
      </c>
      <c r="X1593" t="n">
        <v>0.07000000000000001</v>
      </c>
      <c r="Y1593" t="n">
        <v>1</v>
      </c>
      <c r="Z1593" t="n">
        <v>10</v>
      </c>
    </row>
    <row r="1594">
      <c r="A1594" t="n">
        <v>142</v>
      </c>
      <c r="B1594" t="n">
        <v>115</v>
      </c>
      <c r="C1594" t="inlineStr">
        <is>
          <t xml:space="preserve">CONCLUIDO	</t>
        </is>
      </c>
      <c r="D1594" t="n">
        <v>9.2958</v>
      </c>
      <c r="E1594" t="n">
        <v>10.76</v>
      </c>
      <c r="F1594" t="n">
        <v>7.92</v>
      </c>
      <c r="G1594" t="n">
        <v>118.82</v>
      </c>
      <c r="H1594" t="n">
        <v>2.26</v>
      </c>
      <c r="I1594" t="n">
        <v>4</v>
      </c>
      <c r="J1594" t="n">
        <v>287.68</v>
      </c>
      <c r="K1594" t="n">
        <v>56.94</v>
      </c>
      <c r="L1594" t="n">
        <v>36.5</v>
      </c>
      <c r="M1594" t="n">
        <v>2</v>
      </c>
      <c r="N1594" t="n">
        <v>79.23999999999999</v>
      </c>
      <c r="O1594" t="n">
        <v>35715.3</v>
      </c>
      <c r="P1594" t="n">
        <v>105.62</v>
      </c>
      <c r="Q1594" t="n">
        <v>198.05</v>
      </c>
      <c r="R1594" t="n">
        <v>29.42</v>
      </c>
      <c r="S1594" t="n">
        <v>21.27</v>
      </c>
      <c r="T1594" t="n">
        <v>1379.34</v>
      </c>
      <c r="U1594" t="n">
        <v>0.72</v>
      </c>
      <c r="V1594" t="n">
        <v>0.77</v>
      </c>
      <c r="W1594" t="n">
        <v>0.11</v>
      </c>
      <c r="X1594" t="n">
        <v>0.07000000000000001</v>
      </c>
      <c r="Y1594" t="n">
        <v>1</v>
      </c>
      <c r="Z1594" t="n">
        <v>10</v>
      </c>
    </row>
    <row r="1595">
      <c r="A1595" t="n">
        <v>143</v>
      </c>
      <c r="B1595" t="n">
        <v>115</v>
      </c>
      <c r="C1595" t="inlineStr">
        <is>
          <t xml:space="preserve">CONCLUIDO	</t>
        </is>
      </c>
      <c r="D1595" t="n">
        <v>9.295400000000001</v>
      </c>
      <c r="E1595" t="n">
        <v>10.76</v>
      </c>
      <c r="F1595" t="n">
        <v>7.92</v>
      </c>
      <c r="G1595" t="n">
        <v>118.83</v>
      </c>
      <c r="H1595" t="n">
        <v>2.27</v>
      </c>
      <c r="I1595" t="n">
        <v>4</v>
      </c>
      <c r="J1595" t="n">
        <v>288.19</v>
      </c>
      <c r="K1595" t="n">
        <v>56.94</v>
      </c>
      <c r="L1595" t="n">
        <v>36.75</v>
      </c>
      <c r="M1595" t="n">
        <v>2</v>
      </c>
      <c r="N1595" t="n">
        <v>79.5</v>
      </c>
      <c r="O1595" t="n">
        <v>35777.58</v>
      </c>
      <c r="P1595" t="n">
        <v>105.26</v>
      </c>
      <c r="Q1595" t="n">
        <v>198.05</v>
      </c>
      <c r="R1595" t="n">
        <v>29.46</v>
      </c>
      <c r="S1595" t="n">
        <v>21.27</v>
      </c>
      <c r="T1595" t="n">
        <v>1398.65</v>
      </c>
      <c r="U1595" t="n">
        <v>0.72</v>
      </c>
      <c r="V1595" t="n">
        <v>0.77</v>
      </c>
      <c r="W1595" t="n">
        <v>0.11</v>
      </c>
      <c r="X1595" t="n">
        <v>0.07000000000000001</v>
      </c>
      <c r="Y1595" t="n">
        <v>1</v>
      </c>
      <c r="Z1595" t="n">
        <v>10</v>
      </c>
    </row>
    <row r="1596">
      <c r="A1596" t="n">
        <v>144</v>
      </c>
      <c r="B1596" t="n">
        <v>115</v>
      </c>
      <c r="C1596" t="inlineStr">
        <is>
          <t xml:space="preserve">CONCLUIDO	</t>
        </is>
      </c>
      <c r="D1596" t="n">
        <v>9.297499999999999</v>
      </c>
      <c r="E1596" t="n">
        <v>10.76</v>
      </c>
      <c r="F1596" t="n">
        <v>7.92</v>
      </c>
      <c r="G1596" t="n">
        <v>118.79</v>
      </c>
      <c r="H1596" t="n">
        <v>2.28</v>
      </c>
      <c r="I1596" t="n">
        <v>4</v>
      </c>
      <c r="J1596" t="n">
        <v>288.7</v>
      </c>
      <c r="K1596" t="n">
        <v>56.94</v>
      </c>
      <c r="L1596" t="n">
        <v>37</v>
      </c>
      <c r="M1596" t="n">
        <v>2</v>
      </c>
      <c r="N1596" t="n">
        <v>79.75</v>
      </c>
      <c r="O1596" t="n">
        <v>35839.97</v>
      </c>
      <c r="P1596" t="n">
        <v>105.09</v>
      </c>
      <c r="Q1596" t="n">
        <v>198.05</v>
      </c>
      <c r="R1596" t="n">
        <v>29.35</v>
      </c>
      <c r="S1596" t="n">
        <v>21.27</v>
      </c>
      <c r="T1596" t="n">
        <v>1341.83</v>
      </c>
      <c r="U1596" t="n">
        <v>0.72</v>
      </c>
      <c r="V1596" t="n">
        <v>0.77</v>
      </c>
      <c r="W1596" t="n">
        <v>0.11</v>
      </c>
      <c r="X1596" t="n">
        <v>0.07000000000000001</v>
      </c>
      <c r="Y1596" t="n">
        <v>1</v>
      </c>
      <c r="Z1596" t="n">
        <v>10</v>
      </c>
    </row>
    <row r="1597">
      <c r="A1597" t="n">
        <v>145</v>
      </c>
      <c r="B1597" t="n">
        <v>115</v>
      </c>
      <c r="C1597" t="inlineStr">
        <is>
          <t xml:space="preserve">CONCLUIDO	</t>
        </is>
      </c>
      <c r="D1597" t="n">
        <v>9.363300000000001</v>
      </c>
      <c r="E1597" t="n">
        <v>10.68</v>
      </c>
      <c r="F1597" t="n">
        <v>7.89</v>
      </c>
      <c r="G1597" t="n">
        <v>157.75</v>
      </c>
      <c r="H1597" t="n">
        <v>2.29</v>
      </c>
      <c r="I1597" t="n">
        <v>3</v>
      </c>
      <c r="J1597" t="n">
        <v>289.2</v>
      </c>
      <c r="K1597" t="n">
        <v>56.94</v>
      </c>
      <c r="L1597" t="n">
        <v>37.25</v>
      </c>
      <c r="M1597" t="n">
        <v>1</v>
      </c>
      <c r="N1597" t="n">
        <v>80.01000000000001</v>
      </c>
      <c r="O1597" t="n">
        <v>35902.46</v>
      </c>
      <c r="P1597" t="n">
        <v>104.13</v>
      </c>
      <c r="Q1597" t="n">
        <v>198.05</v>
      </c>
      <c r="R1597" t="n">
        <v>28.29</v>
      </c>
      <c r="S1597" t="n">
        <v>21.27</v>
      </c>
      <c r="T1597" t="n">
        <v>815.84</v>
      </c>
      <c r="U1597" t="n">
        <v>0.75</v>
      </c>
      <c r="V1597" t="n">
        <v>0.77</v>
      </c>
      <c r="W1597" t="n">
        <v>0.11</v>
      </c>
      <c r="X1597" t="n">
        <v>0.03</v>
      </c>
      <c r="Y1597" t="n">
        <v>1</v>
      </c>
      <c r="Z1597" t="n">
        <v>10</v>
      </c>
    </row>
    <row r="1598">
      <c r="A1598" t="n">
        <v>146</v>
      </c>
      <c r="B1598" t="n">
        <v>115</v>
      </c>
      <c r="C1598" t="inlineStr">
        <is>
          <t xml:space="preserve">CONCLUIDO	</t>
        </is>
      </c>
      <c r="D1598" t="n">
        <v>9.365500000000001</v>
      </c>
      <c r="E1598" t="n">
        <v>10.68</v>
      </c>
      <c r="F1598" t="n">
        <v>7.88</v>
      </c>
      <c r="G1598" t="n">
        <v>157.7</v>
      </c>
      <c r="H1598" t="n">
        <v>2.31</v>
      </c>
      <c r="I1598" t="n">
        <v>3</v>
      </c>
      <c r="J1598" t="n">
        <v>289.71</v>
      </c>
      <c r="K1598" t="n">
        <v>56.94</v>
      </c>
      <c r="L1598" t="n">
        <v>37.5</v>
      </c>
      <c r="M1598" t="n">
        <v>1</v>
      </c>
      <c r="N1598" t="n">
        <v>80.27</v>
      </c>
      <c r="O1598" t="n">
        <v>35965.05</v>
      </c>
      <c r="P1598" t="n">
        <v>104.22</v>
      </c>
      <c r="Q1598" t="n">
        <v>198.05</v>
      </c>
      <c r="R1598" t="n">
        <v>28.19</v>
      </c>
      <c r="S1598" t="n">
        <v>21.27</v>
      </c>
      <c r="T1598" t="n">
        <v>769.54</v>
      </c>
      <c r="U1598" t="n">
        <v>0.75</v>
      </c>
      <c r="V1598" t="n">
        <v>0.77</v>
      </c>
      <c r="W1598" t="n">
        <v>0.11</v>
      </c>
      <c r="X1598" t="n">
        <v>0.03</v>
      </c>
      <c r="Y1598" t="n">
        <v>1</v>
      </c>
      <c r="Z1598" t="n">
        <v>10</v>
      </c>
    </row>
    <row r="1599">
      <c r="A1599" t="n">
        <v>147</v>
      </c>
      <c r="B1599" t="n">
        <v>115</v>
      </c>
      <c r="C1599" t="inlineStr">
        <is>
          <t xml:space="preserve">CONCLUIDO	</t>
        </is>
      </c>
      <c r="D1599" t="n">
        <v>9.3665</v>
      </c>
      <c r="E1599" t="n">
        <v>10.68</v>
      </c>
      <c r="F1599" t="n">
        <v>7.88</v>
      </c>
      <c r="G1599" t="n">
        <v>157.68</v>
      </c>
      <c r="H1599" t="n">
        <v>2.32</v>
      </c>
      <c r="I1599" t="n">
        <v>3</v>
      </c>
      <c r="J1599" t="n">
        <v>290.22</v>
      </c>
      <c r="K1599" t="n">
        <v>56.94</v>
      </c>
      <c r="L1599" t="n">
        <v>37.75</v>
      </c>
      <c r="M1599" t="n">
        <v>1</v>
      </c>
      <c r="N1599" t="n">
        <v>80.52</v>
      </c>
      <c r="O1599" t="n">
        <v>36027.75</v>
      </c>
      <c r="P1599" t="n">
        <v>104.3</v>
      </c>
      <c r="Q1599" t="n">
        <v>198.05</v>
      </c>
      <c r="R1599" t="n">
        <v>28.21</v>
      </c>
      <c r="S1599" t="n">
        <v>21.27</v>
      </c>
      <c r="T1599" t="n">
        <v>779.1</v>
      </c>
      <c r="U1599" t="n">
        <v>0.75</v>
      </c>
      <c r="V1599" t="n">
        <v>0.77</v>
      </c>
      <c r="W1599" t="n">
        <v>0.11</v>
      </c>
      <c r="X1599" t="n">
        <v>0.03</v>
      </c>
      <c r="Y1599" t="n">
        <v>1</v>
      </c>
      <c r="Z1599" t="n">
        <v>10</v>
      </c>
    </row>
    <row r="1600">
      <c r="A1600" t="n">
        <v>148</v>
      </c>
      <c r="B1600" t="n">
        <v>115</v>
      </c>
      <c r="C1600" t="inlineStr">
        <is>
          <t xml:space="preserve">CONCLUIDO	</t>
        </is>
      </c>
      <c r="D1600" t="n">
        <v>9.3643</v>
      </c>
      <c r="E1600" t="n">
        <v>10.68</v>
      </c>
      <c r="F1600" t="n">
        <v>7.89</v>
      </c>
      <c r="G1600" t="n">
        <v>157.73</v>
      </c>
      <c r="H1600" t="n">
        <v>2.33</v>
      </c>
      <c r="I1600" t="n">
        <v>3</v>
      </c>
      <c r="J1600" t="n">
        <v>290.73</v>
      </c>
      <c r="K1600" t="n">
        <v>56.94</v>
      </c>
      <c r="L1600" t="n">
        <v>38</v>
      </c>
      <c r="M1600" t="n">
        <v>1</v>
      </c>
      <c r="N1600" t="n">
        <v>80.78</v>
      </c>
      <c r="O1600" t="n">
        <v>36090.56</v>
      </c>
      <c r="P1600" t="n">
        <v>104.44</v>
      </c>
      <c r="Q1600" t="n">
        <v>198.05</v>
      </c>
      <c r="R1600" t="n">
        <v>28.3</v>
      </c>
      <c r="S1600" t="n">
        <v>21.27</v>
      </c>
      <c r="T1600" t="n">
        <v>824.24</v>
      </c>
      <c r="U1600" t="n">
        <v>0.75</v>
      </c>
      <c r="V1600" t="n">
        <v>0.77</v>
      </c>
      <c r="W1600" t="n">
        <v>0.11</v>
      </c>
      <c r="X1600" t="n">
        <v>0.03</v>
      </c>
      <c r="Y1600" t="n">
        <v>1</v>
      </c>
      <c r="Z1600" t="n">
        <v>10</v>
      </c>
    </row>
    <row r="1601">
      <c r="A1601" t="n">
        <v>149</v>
      </c>
      <c r="B1601" t="n">
        <v>115</v>
      </c>
      <c r="C1601" t="inlineStr">
        <is>
          <t xml:space="preserve">CONCLUIDO	</t>
        </is>
      </c>
      <c r="D1601" t="n">
        <v>9.3611</v>
      </c>
      <c r="E1601" t="n">
        <v>10.68</v>
      </c>
      <c r="F1601" t="n">
        <v>7.89</v>
      </c>
      <c r="G1601" t="n">
        <v>157.8</v>
      </c>
      <c r="H1601" t="n">
        <v>2.34</v>
      </c>
      <c r="I1601" t="n">
        <v>3</v>
      </c>
      <c r="J1601" t="n">
        <v>291.24</v>
      </c>
      <c r="K1601" t="n">
        <v>56.94</v>
      </c>
      <c r="L1601" t="n">
        <v>38.25</v>
      </c>
      <c r="M1601" t="n">
        <v>1</v>
      </c>
      <c r="N1601" t="n">
        <v>81.04000000000001</v>
      </c>
      <c r="O1601" t="n">
        <v>36153.47</v>
      </c>
      <c r="P1601" t="n">
        <v>104.62</v>
      </c>
      <c r="Q1601" t="n">
        <v>198.05</v>
      </c>
      <c r="R1601" t="n">
        <v>28.44</v>
      </c>
      <c r="S1601" t="n">
        <v>21.27</v>
      </c>
      <c r="T1601" t="n">
        <v>893.16</v>
      </c>
      <c r="U1601" t="n">
        <v>0.75</v>
      </c>
      <c r="V1601" t="n">
        <v>0.77</v>
      </c>
      <c r="W1601" t="n">
        <v>0.11</v>
      </c>
      <c r="X1601" t="n">
        <v>0.04</v>
      </c>
      <c r="Y1601" t="n">
        <v>1</v>
      </c>
      <c r="Z1601" t="n">
        <v>10</v>
      </c>
    </row>
    <row r="1602">
      <c r="A1602" t="n">
        <v>150</v>
      </c>
      <c r="B1602" t="n">
        <v>115</v>
      </c>
      <c r="C1602" t="inlineStr">
        <is>
          <t xml:space="preserve">CONCLUIDO	</t>
        </is>
      </c>
      <c r="D1602" t="n">
        <v>9.357200000000001</v>
      </c>
      <c r="E1602" t="n">
        <v>10.69</v>
      </c>
      <c r="F1602" t="n">
        <v>7.89</v>
      </c>
      <c r="G1602" t="n">
        <v>157.89</v>
      </c>
      <c r="H1602" t="n">
        <v>2.35</v>
      </c>
      <c r="I1602" t="n">
        <v>3</v>
      </c>
      <c r="J1602" t="n">
        <v>291.75</v>
      </c>
      <c r="K1602" t="n">
        <v>56.94</v>
      </c>
      <c r="L1602" t="n">
        <v>38.5</v>
      </c>
      <c r="M1602" t="n">
        <v>1</v>
      </c>
      <c r="N1602" t="n">
        <v>81.31</v>
      </c>
      <c r="O1602" t="n">
        <v>36216.49</v>
      </c>
      <c r="P1602" t="n">
        <v>104.96</v>
      </c>
      <c r="Q1602" t="n">
        <v>198.05</v>
      </c>
      <c r="R1602" t="n">
        <v>28.6</v>
      </c>
      <c r="S1602" t="n">
        <v>21.27</v>
      </c>
      <c r="T1602" t="n">
        <v>974.38</v>
      </c>
      <c r="U1602" t="n">
        <v>0.74</v>
      </c>
      <c r="V1602" t="n">
        <v>0.77</v>
      </c>
      <c r="W1602" t="n">
        <v>0.11</v>
      </c>
      <c r="X1602" t="n">
        <v>0.04</v>
      </c>
      <c r="Y1602" t="n">
        <v>1</v>
      </c>
      <c r="Z1602" t="n">
        <v>10</v>
      </c>
    </row>
    <row r="1603">
      <c r="A1603" t="n">
        <v>151</v>
      </c>
      <c r="B1603" t="n">
        <v>115</v>
      </c>
      <c r="C1603" t="inlineStr">
        <is>
          <t xml:space="preserve">CONCLUIDO	</t>
        </is>
      </c>
      <c r="D1603" t="n">
        <v>9.355499999999999</v>
      </c>
      <c r="E1603" t="n">
        <v>10.69</v>
      </c>
      <c r="F1603" t="n">
        <v>7.9</v>
      </c>
      <c r="G1603" t="n">
        <v>157.93</v>
      </c>
      <c r="H1603" t="n">
        <v>2.36</v>
      </c>
      <c r="I1603" t="n">
        <v>3</v>
      </c>
      <c r="J1603" t="n">
        <v>292.26</v>
      </c>
      <c r="K1603" t="n">
        <v>56.94</v>
      </c>
      <c r="L1603" t="n">
        <v>38.75</v>
      </c>
      <c r="M1603" t="n">
        <v>1</v>
      </c>
      <c r="N1603" t="n">
        <v>81.56999999999999</v>
      </c>
      <c r="O1603" t="n">
        <v>36279.61</v>
      </c>
      <c r="P1603" t="n">
        <v>105.1</v>
      </c>
      <c r="Q1603" t="n">
        <v>198.05</v>
      </c>
      <c r="R1603" t="n">
        <v>28.61</v>
      </c>
      <c r="S1603" t="n">
        <v>21.27</v>
      </c>
      <c r="T1603" t="n">
        <v>976.39</v>
      </c>
      <c r="U1603" t="n">
        <v>0.74</v>
      </c>
      <c r="V1603" t="n">
        <v>0.77</v>
      </c>
      <c r="W1603" t="n">
        <v>0.11</v>
      </c>
      <c r="X1603" t="n">
        <v>0.04</v>
      </c>
      <c r="Y1603" t="n">
        <v>1</v>
      </c>
      <c r="Z1603" t="n">
        <v>10</v>
      </c>
    </row>
    <row r="1604">
      <c r="A1604" t="n">
        <v>152</v>
      </c>
      <c r="B1604" t="n">
        <v>115</v>
      </c>
      <c r="C1604" t="inlineStr">
        <is>
          <t xml:space="preserve">CONCLUIDO	</t>
        </is>
      </c>
      <c r="D1604" t="n">
        <v>9.3604</v>
      </c>
      <c r="E1604" t="n">
        <v>10.68</v>
      </c>
      <c r="F1604" t="n">
        <v>7.89</v>
      </c>
      <c r="G1604" t="n">
        <v>157.82</v>
      </c>
      <c r="H1604" t="n">
        <v>2.37</v>
      </c>
      <c r="I1604" t="n">
        <v>3</v>
      </c>
      <c r="J1604" t="n">
        <v>292.77</v>
      </c>
      <c r="K1604" t="n">
        <v>56.94</v>
      </c>
      <c r="L1604" t="n">
        <v>39</v>
      </c>
      <c r="M1604" t="n">
        <v>1</v>
      </c>
      <c r="N1604" t="n">
        <v>81.83</v>
      </c>
      <c r="O1604" t="n">
        <v>36342.85</v>
      </c>
      <c r="P1604" t="n">
        <v>105.25</v>
      </c>
      <c r="Q1604" t="n">
        <v>198.05</v>
      </c>
      <c r="R1604" t="n">
        <v>28.41</v>
      </c>
      <c r="S1604" t="n">
        <v>21.27</v>
      </c>
      <c r="T1604" t="n">
        <v>880.04</v>
      </c>
      <c r="U1604" t="n">
        <v>0.75</v>
      </c>
      <c r="V1604" t="n">
        <v>0.77</v>
      </c>
      <c r="W1604" t="n">
        <v>0.11</v>
      </c>
      <c r="X1604" t="n">
        <v>0.04</v>
      </c>
      <c r="Y1604" t="n">
        <v>1</v>
      </c>
      <c r="Z1604" t="n">
        <v>10</v>
      </c>
    </row>
    <row r="1605">
      <c r="A1605" t="n">
        <v>153</v>
      </c>
      <c r="B1605" t="n">
        <v>115</v>
      </c>
      <c r="C1605" t="inlineStr">
        <is>
          <t xml:space="preserve">CONCLUIDO	</t>
        </is>
      </c>
      <c r="D1605" t="n">
        <v>9.363799999999999</v>
      </c>
      <c r="E1605" t="n">
        <v>10.68</v>
      </c>
      <c r="F1605" t="n">
        <v>7.89</v>
      </c>
      <c r="G1605" t="n">
        <v>157.74</v>
      </c>
      <c r="H1605" t="n">
        <v>2.38</v>
      </c>
      <c r="I1605" t="n">
        <v>3</v>
      </c>
      <c r="J1605" t="n">
        <v>293.29</v>
      </c>
      <c r="K1605" t="n">
        <v>56.94</v>
      </c>
      <c r="L1605" t="n">
        <v>39.25</v>
      </c>
      <c r="M1605" t="n">
        <v>1</v>
      </c>
      <c r="N1605" t="n">
        <v>82.09</v>
      </c>
      <c r="O1605" t="n">
        <v>36406.19</v>
      </c>
      <c r="P1605" t="n">
        <v>105.34</v>
      </c>
      <c r="Q1605" t="n">
        <v>198.05</v>
      </c>
      <c r="R1605" t="n">
        <v>28.27</v>
      </c>
      <c r="S1605" t="n">
        <v>21.27</v>
      </c>
      <c r="T1605" t="n">
        <v>807.0700000000001</v>
      </c>
      <c r="U1605" t="n">
        <v>0.75</v>
      </c>
      <c r="V1605" t="n">
        <v>0.77</v>
      </c>
      <c r="W1605" t="n">
        <v>0.11</v>
      </c>
      <c r="X1605" t="n">
        <v>0.03</v>
      </c>
      <c r="Y1605" t="n">
        <v>1</v>
      </c>
      <c r="Z1605" t="n">
        <v>10</v>
      </c>
    </row>
    <row r="1606">
      <c r="A1606" t="n">
        <v>154</v>
      </c>
      <c r="B1606" t="n">
        <v>115</v>
      </c>
      <c r="C1606" t="inlineStr">
        <is>
          <t xml:space="preserve">CONCLUIDO	</t>
        </is>
      </c>
      <c r="D1606" t="n">
        <v>9.3652</v>
      </c>
      <c r="E1606" t="n">
        <v>10.68</v>
      </c>
      <c r="F1606" t="n">
        <v>7.89</v>
      </c>
      <c r="G1606" t="n">
        <v>157.71</v>
      </c>
      <c r="H1606" t="n">
        <v>2.39</v>
      </c>
      <c r="I1606" t="n">
        <v>3</v>
      </c>
      <c r="J1606" t="n">
        <v>293.8</v>
      </c>
      <c r="K1606" t="n">
        <v>56.94</v>
      </c>
      <c r="L1606" t="n">
        <v>39.5</v>
      </c>
      <c r="M1606" t="n">
        <v>1</v>
      </c>
      <c r="N1606" t="n">
        <v>82.36</v>
      </c>
      <c r="O1606" t="n">
        <v>36469.64</v>
      </c>
      <c r="P1606" t="n">
        <v>105.56</v>
      </c>
      <c r="Q1606" t="n">
        <v>198.05</v>
      </c>
      <c r="R1606" t="n">
        <v>28.21</v>
      </c>
      <c r="S1606" t="n">
        <v>21.27</v>
      </c>
      <c r="T1606" t="n">
        <v>778</v>
      </c>
      <c r="U1606" t="n">
        <v>0.75</v>
      </c>
      <c r="V1606" t="n">
        <v>0.77</v>
      </c>
      <c r="W1606" t="n">
        <v>0.11</v>
      </c>
      <c r="X1606" t="n">
        <v>0.03</v>
      </c>
      <c r="Y1606" t="n">
        <v>1</v>
      </c>
      <c r="Z1606" t="n">
        <v>10</v>
      </c>
    </row>
    <row r="1607">
      <c r="A1607" t="n">
        <v>155</v>
      </c>
      <c r="B1607" t="n">
        <v>115</v>
      </c>
      <c r="C1607" t="inlineStr">
        <is>
          <t xml:space="preserve">CONCLUIDO	</t>
        </is>
      </c>
      <c r="D1607" t="n">
        <v>9.3652</v>
      </c>
      <c r="E1607" t="n">
        <v>10.68</v>
      </c>
      <c r="F1607" t="n">
        <v>7.89</v>
      </c>
      <c r="G1607" t="n">
        <v>157.71</v>
      </c>
      <c r="H1607" t="n">
        <v>2.41</v>
      </c>
      <c r="I1607" t="n">
        <v>3</v>
      </c>
      <c r="J1607" t="n">
        <v>294.32</v>
      </c>
      <c r="K1607" t="n">
        <v>56.94</v>
      </c>
      <c r="L1607" t="n">
        <v>39.75</v>
      </c>
      <c r="M1607" t="n">
        <v>1</v>
      </c>
      <c r="N1607" t="n">
        <v>82.62</v>
      </c>
      <c r="O1607" t="n">
        <v>36533.2</v>
      </c>
      <c r="P1607" t="n">
        <v>105.92</v>
      </c>
      <c r="Q1607" t="n">
        <v>198.05</v>
      </c>
      <c r="R1607" t="n">
        <v>28.26</v>
      </c>
      <c r="S1607" t="n">
        <v>21.27</v>
      </c>
      <c r="T1607" t="n">
        <v>802.4400000000001</v>
      </c>
      <c r="U1607" t="n">
        <v>0.75</v>
      </c>
      <c r="V1607" t="n">
        <v>0.77</v>
      </c>
      <c r="W1607" t="n">
        <v>0.11</v>
      </c>
      <c r="X1607" t="n">
        <v>0.03</v>
      </c>
      <c r="Y1607" t="n">
        <v>1</v>
      </c>
      <c r="Z1607" t="n">
        <v>10</v>
      </c>
    </row>
    <row r="1608">
      <c r="A1608" t="n">
        <v>156</v>
      </c>
      <c r="B1608" t="n">
        <v>115</v>
      </c>
      <c r="C1608" t="inlineStr">
        <is>
          <t xml:space="preserve">CONCLUIDO	</t>
        </is>
      </c>
      <c r="D1608" t="n">
        <v>9.361800000000001</v>
      </c>
      <c r="E1608" t="n">
        <v>10.68</v>
      </c>
      <c r="F1608" t="n">
        <v>7.89</v>
      </c>
      <c r="G1608" t="n">
        <v>157.78</v>
      </c>
      <c r="H1608" t="n">
        <v>2.42</v>
      </c>
      <c r="I1608" t="n">
        <v>3</v>
      </c>
      <c r="J1608" t="n">
        <v>294.83</v>
      </c>
      <c r="K1608" t="n">
        <v>56.94</v>
      </c>
      <c r="L1608" t="n">
        <v>40</v>
      </c>
      <c r="M1608" t="n">
        <v>1</v>
      </c>
      <c r="N1608" t="n">
        <v>82.89</v>
      </c>
      <c r="O1608" t="n">
        <v>36596.87</v>
      </c>
      <c r="P1608" t="n">
        <v>106.11</v>
      </c>
      <c r="Q1608" t="n">
        <v>198.07</v>
      </c>
      <c r="R1608" t="n">
        <v>28.37</v>
      </c>
      <c r="S1608" t="n">
        <v>21.27</v>
      </c>
      <c r="T1608" t="n">
        <v>858.29</v>
      </c>
      <c r="U1608" t="n">
        <v>0.75</v>
      </c>
      <c r="V1608" t="n">
        <v>0.77</v>
      </c>
      <c r="W1608" t="n">
        <v>0.11</v>
      </c>
      <c r="X1608" t="n">
        <v>0.04</v>
      </c>
      <c r="Y1608" t="n">
        <v>1</v>
      </c>
      <c r="Z1608" t="n">
        <v>10</v>
      </c>
    </row>
    <row r="1609">
      <c r="A1609" t="n">
        <v>0</v>
      </c>
      <c r="B1609" t="n">
        <v>35</v>
      </c>
      <c r="C1609" t="inlineStr">
        <is>
          <t xml:space="preserve">CONCLUIDO	</t>
        </is>
      </c>
      <c r="D1609" t="n">
        <v>8.6267</v>
      </c>
      <c r="E1609" t="n">
        <v>11.59</v>
      </c>
      <c r="F1609" t="n">
        <v>8.84</v>
      </c>
      <c r="G1609" t="n">
        <v>10.61</v>
      </c>
      <c r="H1609" t="n">
        <v>0.22</v>
      </c>
      <c r="I1609" t="n">
        <v>50</v>
      </c>
      <c r="J1609" t="n">
        <v>80.84</v>
      </c>
      <c r="K1609" t="n">
        <v>35.1</v>
      </c>
      <c r="L1609" t="n">
        <v>1</v>
      </c>
      <c r="M1609" t="n">
        <v>48</v>
      </c>
      <c r="N1609" t="n">
        <v>9.74</v>
      </c>
      <c r="O1609" t="n">
        <v>10204.21</v>
      </c>
      <c r="P1609" t="n">
        <v>67.55</v>
      </c>
      <c r="Q1609" t="n">
        <v>198.15</v>
      </c>
      <c r="R1609" t="n">
        <v>57.91</v>
      </c>
      <c r="S1609" t="n">
        <v>21.27</v>
      </c>
      <c r="T1609" t="n">
        <v>15390.77</v>
      </c>
      <c r="U1609" t="n">
        <v>0.37</v>
      </c>
      <c r="V1609" t="n">
        <v>0.6899999999999999</v>
      </c>
      <c r="W1609" t="n">
        <v>0.19</v>
      </c>
      <c r="X1609" t="n">
        <v>0.98</v>
      </c>
      <c r="Y1609" t="n">
        <v>1</v>
      </c>
      <c r="Z1609" t="n">
        <v>10</v>
      </c>
    </row>
    <row r="1610">
      <c r="A1610" t="n">
        <v>1</v>
      </c>
      <c r="B1610" t="n">
        <v>35</v>
      </c>
      <c r="C1610" t="inlineStr">
        <is>
          <t xml:space="preserve">CONCLUIDO	</t>
        </is>
      </c>
      <c r="D1610" t="n">
        <v>8.9664</v>
      </c>
      <c r="E1610" t="n">
        <v>11.15</v>
      </c>
      <c r="F1610" t="n">
        <v>8.59</v>
      </c>
      <c r="G1610" t="n">
        <v>13.21</v>
      </c>
      <c r="H1610" t="n">
        <v>0.27</v>
      </c>
      <c r="I1610" t="n">
        <v>39</v>
      </c>
      <c r="J1610" t="n">
        <v>81.14</v>
      </c>
      <c r="K1610" t="n">
        <v>35.1</v>
      </c>
      <c r="L1610" t="n">
        <v>1.25</v>
      </c>
      <c r="M1610" t="n">
        <v>37</v>
      </c>
      <c r="N1610" t="n">
        <v>9.789999999999999</v>
      </c>
      <c r="O1610" t="n">
        <v>10241.25</v>
      </c>
      <c r="P1610" t="n">
        <v>65.2</v>
      </c>
      <c r="Q1610" t="n">
        <v>198.06</v>
      </c>
      <c r="R1610" t="n">
        <v>49.84</v>
      </c>
      <c r="S1610" t="n">
        <v>21.27</v>
      </c>
      <c r="T1610" t="n">
        <v>11413.64</v>
      </c>
      <c r="U1610" t="n">
        <v>0.43</v>
      </c>
      <c r="V1610" t="n">
        <v>0.71</v>
      </c>
      <c r="W1610" t="n">
        <v>0.17</v>
      </c>
      <c r="X1610" t="n">
        <v>0.73</v>
      </c>
      <c r="Y1610" t="n">
        <v>1</v>
      </c>
      <c r="Z1610" t="n">
        <v>10</v>
      </c>
    </row>
    <row r="1611">
      <c r="A1611" t="n">
        <v>2</v>
      </c>
      <c r="B1611" t="n">
        <v>35</v>
      </c>
      <c r="C1611" t="inlineStr">
        <is>
          <t xml:space="preserve">CONCLUIDO	</t>
        </is>
      </c>
      <c r="D1611" t="n">
        <v>9.120200000000001</v>
      </c>
      <c r="E1611" t="n">
        <v>10.96</v>
      </c>
      <c r="F1611" t="n">
        <v>8.52</v>
      </c>
      <c r="G1611" t="n">
        <v>15.98</v>
      </c>
      <c r="H1611" t="n">
        <v>0.32</v>
      </c>
      <c r="I1611" t="n">
        <v>32</v>
      </c>
      <c r="J1611" t="n">
        <v>81.44</v>
      </c>
      <c r="K1611" t="n">
        <v>35.1</v>
      </c>
      <c r="L1611" t="n">
        <v>1.5</v>
      </c>
      <c r="M1611" t="n">
        <v>30</v>
      </c>
      <c r="N1611" t="n">
        <v>9.84</v>
      </c>
      <c r="O1611" t="n">
        <v>10278.32</v>
      </c>
      <c r="P1611" t="n">
        <v>64.16</v>
      </c>
      <c r="Q1611" t="n">
        <v>198.07</v>
      </c>
      <c r="R1611" t="n">
        <v>48.2</v>
      </c>
      <c r="S1611" t="n">
        <v>21.27</v>
      </c>
      <c r="T1611" t="n">
        <v>10628.67</v>
      </c>
      <c r="U1611" t="n">
        <v>0.44</v>
      </c>
      <c r="V1611" t="n">
        <v>0.71</v>
      </c>
      <c r="W1611" t="n">
        <v>0.16</v>
      </c>
      <c r="X1611" t="n">
        <v>0.67</v>
      </c>
      <c r="Y1611" t="n">
        <v>1</v>
      </c>
      <c r="Z1611" t="n">
        <v>10</v>
      </c>
    </row>
    <row r="1612">
      <c r="A1612" t="n">
        <v>3</v>
      </c>
      <c r="B1612" t="n">
        <v>35</v>
      </c>
      <c r="C1612" t="inlineStr">
        <is>
          <t xml:space="preserve">CONCLUIDO	</t>
        </is>
      </c>
      <c r="D1612" t="n">
        <v>9.3139</v>
      </c>
      <c r="E1612" t="n">
        <v>10.74</v>
      </c>
      <c r="F1612" t="n">
        <v>8.380000000000001</v>
      </c>
      <c r="G1612" t="n">
        <v>18.62</v>
      </c>
      <c r="H1612" t="n">
        <v>0.38</v>
      </c>
      <c r="I1612" t="n">
        <v>27</v>
      </c>
      <c r="J1612" t="n">
        <v>81.73999999999999</v>
      </c>
      <c r="K1612" t="n">
        <v>35.1</v>
      </c>
      <c r="L1612" t="n">
        <v>1.75</v>
      </c>
      <c r="M1612" t="n">
        <v>25</v>
      </c>
      <c r="N1612" t="n">
        <v>9.890000000000001</v>
      </c>
      <c r="O1612" t="n">
        <v>10315.41</v>
      </c>
      <c r="P1612" t="n">
        <v>62.68</v>
      </c>
      <c r="Q1612" t="n">
        <v>198.05</v>
      </c>
      <c r="R1612" t="n">
        <v>43.67</v>
      </c>
      <c r="S1612" t="n">
        <v>21.27</v>
      </c>
      <c r="T1612" t="n">
        <v>8387.07</v>
      </c>
      <c r="U1612" t="n">
        <v>0.49</v>
      </c>
      <c r="V1612" t="n">
        <v>0.72</v>
      </c>
      <c r="W1612" t="n">
        <v>0.15</v>
      </c>
      <c r="X1612" t="n">
        <v>0.53</v>
      </c>
      <c r="Y1612" t="n">
        <v>1</v>
      </c>
      <c r="Z1612" t="n">
        <v>10</v>
      </c>
    </row>
    <row r="1613">
      <c r="A1613" t="n">
        <v>4</v>
      </c>
      <c r="B1613" t="n">
        <v>35</v>
      </c>
      <c r="C1613" t="inlineStr">
        <is>
          <t xml:space="preserve">CONCLUIDO	</t>
        </is>
      </c>
      <c r="D1613" t="n">
        <v>9.447100000000001</v>
      </c>
      <c r="E1613" t="n">
        <v>10.59</v>
      </c>
      <c r="F1613" t="n">
        <v>8.300000000000001</v>
      </c>
      <c r="G1613" t="n">
        <v>21.64</v>
      </c>
      <c r="H1613" t="n">
        <v>0.43</v>
      </c>
      <c r="I1613" t="n">
        <v>23</v>
      </c>
      <c r="J1613" t="n">
        <v>82.04000000000001</v>
      </c>
      <c r="K1613" t="n">
        <v>35.1</v>
      </c>
      <c r="L1613" t="n">
        <v>2</v>
      </c>
      <c r="M1613" t="n">
        <v>21</v>
      </c>
      <c r="N1613" t="n">
        <v>9.94</v>
      </c>
      <c r="O1613" t="n">
        <v>10352.53</v>
      </c>
      <c r="P1613" t="n">
        <v>61.4</v>
      </c>
      <c r="Q1613" t="n">
        <v>198.06</v>
      </c>
      <c r="R1613" t="n">
        <v>41.08</v>
      </c>
      <c r="S1613" t="n">
        <v>21.27</v>
      </c>
      <c r="T1613" t="n">
        <v>7113.76</v>
      </c>
      <c r="U1613" t="n">
        <v>0.52</v>
      </c>
      <c r="V1613" t="n">
        <v>0.73</v>
      </c>
      <c r="W1613" t="n">
        <v>0.14</v>
      </c>
      <c r="X1613" t="n">
        <v>0.44</v>
      </c>
      <c r="Y1613" t="n">
        <v>1</v>
      </c>
      <c r="Z1613" t="n">
        <v>10</v>
      </c>
    </row>
    <row r="1614">
      <c r="A1614" t="n">
        <v>5</v>
      </c>
      <c r="B1614" t="n">
        <v>35</v>
      </c>
      <c r="C1614" t="inlineStr">
        <is>
          <t xml:space="preserve">CONCLUIDO	</t>
        </is>
      </c>
      <c r="D1614" t="n">
        <v>9.5183</v>
      </c>
      <c r="E1614" t="n">
        <v>10.51</v>
      </c>
      <c r="F1614" t="n">
        <v>8.25</v>
      </c>
      <c r="G1614" t="n">
        <v>23.58</v>
      </c>
      <c r="H1614" t="n">
        <v>0.48</v>
      </c>
      <c r="I1614" t="n">
        <v>21</v>
      </c>
      <c r="J1614" t="n">
        <v>82.34</v>
      </c>
      <c r="K1614" t="n">
        <v>35.1</v>
      </c>
      <c r="L1614" t="n">
        <v>2.25</v>
      </c>
      <c r="M1614" t="n">
        <v>19</v>
      </c>
      <c r="N1614" t="n">
        <v>9.99</v>
      </c>
      <c r="O1614" t="n">
        <v>10389.66</v>
      </c>
      <c r="P1614" t="n">
        <v>60.76</v>
      </c>
      <c r="Q1614" t="n">
        <v>198.08</v>
      </c>
      <c r="R1614" t="n">
        <v>39.67</v>
      </c>
      <c r="S1614" t="n">
        <v>21.27</v>
      </c>
      <c r="T1614" t="n">
        <v>6415.6</v>
      </c>
      <c r="U1614" t="n">
        <v>0.54</v>
      </c>
      <c r="V1614" t="n">
        <v>0.74</v>
      </c>
      <c r="W1614" t="n">
        <v>0.14</v>
      </c>
      <c r="X1614" t="n">
        <v>0.4</v>
      </c>
      <c r="Y1614" t="n">
        <v>1</v>
      </c>
      <c r="Z1614" t="n">
        <v>10</v>
      </c>
    </row>
    <row r="1615">
      <c r="A1615" t="n">
        <v>6</v>
      </c>
      <c r="B1615" t="n">
        <v>35</v>
      </c>
      <c r="C1615" t="inlineStr">
        <is>
          <t xml:space="preserve">CONCLUIDO	</t>
        </is>
      </c>
      <c r="D1615" t="n">
        <v>9.6938</v>
      </c>
      <c r="E1615" t="n">
        <v>10.32</v>
      </c>
      <c r="F1615" t="n">
        <v>8.109999999999999</v>
      </c>
      <c r="G1615" t="n">
        <v>27.05</v>
      </c>
      <c r="H1615" t="n">
        <v>0.53</v>
      </c>
      <c r="I1615" t="n">
        <v>18</v>
      </c>
      <c r="J1615" t="n">
        <v>82.65000000000001</v>
      </c>
      <c r="K1615" t="n">
        <v>35.1</v>
      </c>
      <c r="L1615" t="n">
        <v>2.5</v>
      </c>
      <c r="M1615" t="n">
        <v>16</v>
      </c>
      <c r="N1615" t="n">
        <v>10.04</v>
      </c>
      <c r="O1615" t="n">
        <v>10426.82</v>
      </c>
      <c r="P1615" t="n">
        <v>59.18</v>
      </c>
      <c r="Q1615" t="n">
        <v>198.05</v>
      </c>
      <c r="R1615" t="n">
        <v>35.14</v>
      </c>
      <c r="S1615" t="n">
        <v>21.27</v>
      </c>
      <c r="T1615" t="n">
        <v>4168.19</v>
      </c>
      <c r="U1615" t="n">
        <v>0.61</v>
      </c>
      <c r="V1615" t="n">
        <v>0.75</v>
      </c>
      <c r="W1615" t="n">
        <v>0.13</v>
      </c>
      <c r="X1615" t="n">
        <v>0.26</v>
      </c>
      <c r="Y1615" t="n">
        <v>1</v>
      </c>
      <c r="Z1615" t="n">
        <v>10</v>
      </c>
    </row>
    <row r="1616">
      <c r="A1616" t="n">
        <v>7</v>
      </c>
      <c r="B1616" t="n">
        <v>35</v>
      </c>
      <c r="C1616" t="inlineStr">
        <is>
          <t xml:space="preserve">CONCLUIDO	</t>
        </is>
      </c>
      <c r="D1616" t="n">
        <v>9.638299999999999</v>
      </c>
      <c r="E1616" t="n">
        <v>10.38</v>
      </c>
      <c r="F1616" t="n">
        <v>8.19</v>
      </c>
      <c r="G1616" t="n">
        <v>28.91</v>
      </c>
      <c r="H1616" t="n">
        <v>0.58</v>
      </c>
      <c r="I1616" t="n">
        <v>17</v>
      </c>
      <c r="J1616" t="n">
        <v>82.95</v>
      </c>
      <c r="K1616" t="n">
        <v>35.1</v>
      </c>
      <c r="L1616" t="n">
        <v>2.75</v>
      </c>
      <c r="M1616" t="n">
        <v>15</v>
      </c>
      <c r="N1616" t="n">
        <v>10.1</v>
      </c>
      <c r="O1616" t="n">
        <v>10463.99</v>
      </c>
      <c r="P1616" t="n">
        <v>59.32</v>
      </c>
      <c r="Q1616" t="n">
        <v>198.05</v>
      </c>
      <c r="R1616" t="n">
        <v>37.88</v>
      </c>
      <c r="S1616" t="n">
        <v>21.27</v>
      </c>
      <c r="T1616" t="n">
        <v>5543.3</v>
      </c>
      <c r="U1616" t="n">
        <v>0.5600000000000001</v>
      </c>
      <c r="V1616" t="n">
        <v>0.74</v>
      </c>
      <c r="W1616" t="n">
        <v>0.14</v>
      </c>
      <c r="X1616" t="n">
        <v>0.34</v>
      </c>
      <c r="Y1616" t="n">
        <v>1</v>
      </c>
      <c r="Z1616" t="n">
        <v>10</v>
      </c>
    </row>
    <row r="1617">
      <c r="A1617" t="n">
        <v>8</v>
      </c>
      <c r="B1617" t="n">
        <v>35</v>
      </c>
      <c r="C1617" t="inlineStr">
        <is>
          <t xml:space="preserve">CONCLUIDO	</t>
        </is>
      </c>
      <c r="D1617" t="n">
        <v>9.7211</v>
      </c>
      <c r="E1617" t="n">
        <v>10.29</v>
      </c>
      <c r="F1617" t="n">
        <v>8.140000000000001</v>
      </c>
      <c r="G1617" t="n">
        <v>32.55</v>
      </c>
      <c r="H1617" t="n">
        <v>0.63</v>
      </c>
      <c r="I1617" t="n">
        <v>15</v>
      </c>
      <c r="J1617" t="n">
        <v>83.25</v>
      </c>
      <c r="K1617" t="n">
        <v>35.1</v>
      </c>
      <c r="L1617" t="n">
        <v>3</v>
      </c>
      <c r="M1617" t="n">
        <v>13</v>
      </c>
      <c r="N1617" t="n">
        <v>10.15</v>
      </c>
      <c r="O1617" t="n">
        <v>10501.19</v>
      </c>
      <c r="P1617" t="n">
        <v>58.34</v>
      </c>
      <c r="Q1617" t="n">
        <v>198.08</v>
      </c>
      <c r="R1617" t="n">
        <v>36.08</v>
      </c>
      <c r="S1617" t="n">
        <v>21.27</v>
      </c>
      <c r="T1617" t="n">
        <v>4651.63</v>
      </c>
      <c r="U1617" t="n">
        <v>0.59</v>
      </c>
      <c r="V1617" t="n">
        <v>0.75</v>
      </c>
      <c r="W1617" t="n">
        <v>0.13</v>
      </c>
      <c r="X1617" t="n">
        <v>0.28</v>
      </c>
      <c r="Y1617" t="n">
        <v>1</v>
      </c>
      <c r="Z1617" t="n">
        <v>10</v>
      </c>
    </row>
    <row r="1618">
      <c r="A1618" t="n">
        <v>9</v>
      </c>
      <c r="B1618" t="n">
        <v>35</v>
      </c>
      <c r="C1618" t="inlineStr">
        <is>
          <t xml:space="preserve">CONCLUIDO	</t>
        </is>
      </c>
      <c r="D1618" t="n">
        <v>9.7622</v>
      </c>
      <c r="E1618" t="n">
        <v>10.24</v>
      </c>
      <c r="F1618" t="n">
        <v>8.109999999999999</v>
      </c>
      <c r="G1618" t="n">
        <v>34.76</v>
      </c>
      <c r="H1618" t="n">
        <v>0.68</v>
      </c>
      <c r="I1618" t="n">
        <v>14</v>
      </c>
      <c r="J1618" t="n">
        <v>83.55</v>
      </c>
      <c r="K1618" t="n">
        <v>35.1</v>
      </c>
      <c r="L1618" t="n">
        <v>3.25</v>
      </c>
      <c r="M1618" t="n">
        <v>12</v>
      </c>
      <c r="N1618" t="n">
        <v>10.2</v>
      </c>
      <c r="O1618" t="n">
        <v>10538.42</v>
      </c>
      <c r="P1618" t="n">
        <v>57.89</v>
      </c>
      <c r="Q1618" t="n">
        <v>198.05</v>
      </c>
      <c r="R1618" t="n">
        <v>35.27</v>
      </c>
      <c r="S1618" t="n">
        <v>21.27</v>
      </c>
      <c r="T1618" t="n">
        <v>4252.6</v>
      </c>
      <c r="U1618" t="n">
        <v>0.6</v>
      </c>
      <c r="V1618" t="n">
        <v>0.75</v>
      </c>
      <c r="W1618" t="n">
        <v>0.13</v>
      </c>
      <c r="X1618" t="n">
        <v>0.26</v>
      </c>
      <c r="Y1618" t="n">
        <v>1</v>
      </c>
      <c r="Z1618" t="n">
        <v>10</v>
      </c>
    </row>
    <row r="1619">
      <c r="A1619" t="n">
        <v>10</v>
      </c>
      <c r="B1619" t="n">
        <v>35</v>
      </c>
      <c r="C1619" t="inlineStr">
        <is>
          <t xml:space="preserve">CONCLUIDO	</t>
        </is>
      </c>
      <c r="D1619" t="n">
        <v>9.8119</v>
      </c>
      <c r="E1619" t="n">
        <v>10.19</v>
      </c>
      <c r="F1619" t="n">
        <v>8.08</v>
      </c>
      <c r="G1619" t="n">
        <v>37.27</v>
      </c>
      <c r="H1619" t="n">
        <v>0.73</v>
      </c>
      <c r="I1619" t="n">
        <v>13</v>
      </c>
      <c r="J1619" t="n">
        <v>83.84999999999999</v>
      </c>
      <c r="K1619" t="n">
        <v>35.1</v>
      </c>
      <c r="L1619" t="n">
        <v>3.5</v>
      </c>
      <c r="M1619" t="n">
        <v>11</v>
      </c>
      <c r="N1619" t="n">
        <v>10.25</v>
      </c>
      <c r="O1619" t="n">
        <v>10575.66</v>
      </c>
      <c r="P1619" t="n">
        <v>56.82</v>
      </c>
      <c r="Q1619" t="n">
        <v>198.06</v>
      </c>
      <c r="R1619" t="n">
        <v>33.99</v>
      </c>
      <c r="S1619" t="n">
        <v>21.27</v>
      </c>
      <c r="T1619" t="n">
        <v>3615.66</v>
      </c>
      <c r="U1619" t="n">
        <v>0.63</v>
      </c>
      <c r="V1619" t="n">
        <v>0.75</v>
      </c>
      <c r="W1619" t="n">
        <v>0.13</v>
      </c>
      <c r="X1619" t="n">
        <v>0.22</v>
      </c>
      <c r="Y1619" t="n">
        <v>1</v>
      </c>
      <c r="Z1619" t="n">
        <v>10</v>
      </c>
    </row>
    <row r="1620">
      <c r="A1620" t="n">
        <v>11</v>
      </c>
      <c r="B1620" t="n">
        <v>35</v>
      </c>
      <c r="C1620" t="inlineStr">
        <is>
          <t xml:space="preserve">CONCLUIDO	</t>
        </is>
      </c>
      <c r="D1620" t="n">
        <v>9.829599999999999</v>
      </c>
      <c r="E1620" t="n">
        <v>10.17</v>
      </c>
      <c r="F1620" t="n">
        <v>8.07</v>
      </c>
      <c r="G1620" t="n">
        <v>40.37</v>
      </c>
      <c r="H1620" t="n">
        <v>0.78</v>
      </c>
      <c r="I1620" t="n">
        <v>12</v>
      </c>
      <c r="J1620" t="n">
        <v>84.15000000000001</v>
      </c>
      <c r="K1620" t="n">
        <v>35.1</v>
      </c>
      <c r="L1620" t="n">
        <v>3.75</v>
      </c>
      <c r="M1620" t="n">
        <v>10</v>
      </c>
      <c r="N1620" t="n">
        <v>10.3</v>
      </c>
      <c r="O1620" t="n">
        <v>10612.93</v>
      </c>
      <c r="P1620" t="n">
        <v>56.36</v>
      </c>
      <c r="Q1620" t="n">
        <v>198.06</v>
      </c>
      <c r="R1620" t="n">
        <v>34.29</v>
      </c>
      <c r="S1620" t="n">
        <v>21.27</v>
      </c>
      <c r="T1620" t="n">
        <v>3775.14</v>
      </c>
      <c r="U1620" t="n">
        <v>0.62</v>
      </c>
      <c r="V1620" t="n">
        <v>0.75</v>
      </c>
      <c r="W1620" t="n">
        <v>0.12</v>
      </c>
      <c r="X1620" t="n">
        <v>0.22</v>
      </c>
      <c r="Y1620" t="n">
        <v>1</v>
      </c>
      <c r="Z1620" t="n">
        <v>10</v>
      </c>
    </row>
    <row r="1621">
      <c r="A1621" t="n">
        <v>12</v>
      </c>
      <c r="B1621" t="n">
        <v>35</v>
      </c>
      <c r="C1621" t="inlineStr">
        <is>
          <t xml:space="preserve">CONCLUIDO	</t>
        </is>
      </c>
      <c r="D1621" t="n">
        <v>9.8606</v>
      </c>
      <c r="E1621" t="n">
        <v>10.14</v>
      </c>
      <c r="F1621" t="n">
        <v>8.06</v>
      </c>
      <c r="G1621" t="n">
        <v>43.96</v>
      </c>
      <c r="H1621" t="n">
        <v>0.83</v>
      </c>
      <c r="I1621" t="n">
        <v>11</v>
      </c>
      <c r="J1621" t="n">
        <v>84.45999999999999</v>
      </c>
      <c r="K1621" t="n">
        <v>35.1</v>
      </c>
      <c r="L1621" t="n">
        <v>4</v>
      </c>
      <c r="M1621" t="n">
        <v>9</v>
      </c>
      <c r="N1621" t="n">
        <v>10.36</v>
      </c>
      <c r="O1621" t="n">
        <v>10650.22</v>
      </c>
      <c r="P1621" t="n">
        <v>55.54</v>
      </c>
      <c r="Q1621" t="n">
        <v>198.05</v>
      </c>
      <c r="R1621" t="n">
        <v>33.83</v>
      </c>
      <c r="S1621" t="n">
        <v>21.27</v>
      </c>
      <c r="T1621" t="n">
        <v>3548.41</v>
      </c>
      <c r="U1621" t="n">
        <v>0.63</v>
      </c>
      <c r="V1621" t="n">
        <v>0.75</v>
      </c>
      <c r="W1621" t="n">
        <v>0.12</v>
      </c>
      <c r="X1621" t="n">
        <v>0.21</v>
      </c>
      <c r="Y1621" t="n">
        <v>1</v>
      </c>
      <c r="Z1621" t="n">
        <v>10</v>
      </c>
    </row>
    <row r="1622">
      <c r="A1622" t="n">
        <v>13</v>
      </c>
      <c r="B1622" t="n">
        <v>35</v>
      </c>
      <c r="C1622" t="inlineStr">
        <is>
          <t xml:space="preserve">CONCLUIDO	</t>
        </is>
      </c>
      <c r="D1622" t="n">
        <v>9.862500000000001</v>
      </c>
      <c r="E1622" t="n">
        <v>10.14</v>
      </c>
      <c r="F1622" t="n">
        <v>8.06</v>
      </c>
      <c r="G1622" t="n">
        <v>43.95</v>
      </c>
      <c r="H1622" t="n">
        <v>0.88</v>
      </c>
      <c r="I1622" t="n">
        <v>11</v>
      </c>
      <c r="J1622" t="n">
        <v>84.76000000000001</v>
      </c>
      <c r="K1622" t="n">
        <v>35.1</v>
      </c>
      <c r="L1622" t="n">
        <v>4.25</v>
      </c>
      <c r="M1622" t="n">
        <v>9</v>
      </c>
      <c r="N1622" t="n">
        <v>10.41</v>
      </c>
      <c r="O1622" t="n">
        <v>10687.53</v>
      </c>
      <c r="P1622" t="n">
        <v>55.33</v>
      </c>
      <c r="Q1622" t="n">
        <v>198.05</v>
      </c>
      <c r="R1622" t="n">
        <v>33.64</v>
      </c>
      <c r="S1622" t="n">
        <v>21.27</v>
      </c>
      <c r="T1622" t="n">
        <v>3455.11</v>
      </c>
      <c r="U1622" t="n">
        <v>0.63</v>
      </c>
      <c r="V1622" t="n">
        <v>0.75</v>
      </c>
      <c r="W1622" t="n">
        <v>0.13</v>
      </c>
      <c r="X1622" t="n">
        <v>0.2</v>
      </c>
      <c r="Y1622" t="n">
        <v>1</v>
      </c>
      <c r="Z1622" t="n">
        <v>10</v>
      </c>
    </row>
    <row r="1623">
      <c r="A1623" t="n">
        <v>14</v>
      </c>
      <c r="B1623" t="n">
        <v>35</v>
      </c>
      <c r="C1623" t="inlineStr">
        <is>
          <t xml:space="preserve">CONCLUIDO	</t>
        </is>
      </c>
      <c r="D1623" t="n">
        <v>9.9152</v>
      </c>
      <c r="E1623" t="n">
        <v>10.09</v>
      </c>
      <c r="F1623" t="n">
        <v>8.02</v>
      </c>
      <c r="G1623" t="n">
        <v>48.13</v>
      </c>
      <c r="H1623" t="n">
        <v>0.93</v>
      </c>
      <c r="I1623" t="n">
        <v>10</v>
      </c>
      <c r="J1623" t="n">
        <v>85.06</v>
      </c>
      <c r="K1623" t="n">
        <v>35.1</v>
      </c>
      <c r="L1623" t="n">
        <v>4.5</v>
      </c>
      <c r="M1623" t="n">
        <v>8</v>
      </c>
      <c r="N1623" t="n">
        <v>10.46</v>
      </c>
      <c r="O1623" t="n">
        <v>10724.86</v>
      </c>
      <c r="P1623" t="n">
        <v>54.81</v>
      </c>
      <c r="Q1623" t="n">
        <v>198.05</v>
      </c>
      <c r="R1623" t="n">
        <v>32.41</v>
      </c>
      <c r="S1623" t="n">
        <v>21.27</v>
      </c>
      <c r="T1623" t="n">
        <v>2844.22</v>
      </c>
      <c r="U1623" t="n">
        <v>0.66</v>
      </c>
      <c r="V1623" t="n">
        <v>0.76</v>
      </c>
      <c r="W1623" t="n">
        <v>0.12</v>
      </c>
      <c r="X1623" t="n">
        <v>0.17</v>
      </c>
      <c r="Y1623" t="n">
        <v>1</v>
      </c>
      <c r="Z1623" t="n">
        <v>10</v>
      </c>
    </row>
    <row r="1624">
      <c r="A1624" t="n">
        <v>15</v>
      </c>
      <c r="B1624" t="n">
        <v>35</v>
      </c>
      <c r="C1624" t="inlineStr">
        <is>
          <t xml:space="preserve">CONCLUIDO	</t>
        </is>
      </c>
      <c r="D1624" t="n">
        <v>9.8977</v>
      </c>
      <c r="E1624" t="n">
        <v>10.1</v>
      </c>
      <c r="F1624" t="n">
        <v>8.039999999999999</v>
      </c>
      <c r="G1624" t="n">
        <v>48.23</v>
      </c>
      <c r="H1624" t="n">
        <v>0.98</v>
      </c>
      <c r="I1624" t="n">
        <v>10</v>
      </c>
      <c r="J1624" t="n">
        <v>85.36</v>
      </c>
      <c r="K1624" t="n">
        <v>35.1</v>
      </c>
      <c r="L1624" t="n">
        <v>4.75</v>
      </c>
      <c r="M1624" t="n">
        <v>8</v>
      </c>
      <c r="N1624" t="n">
        <v>10.51</v>
      </c>
      <c r="O1624" t="n">
        <v>10762.22</v>
      </c>
      <c r="P1624" t="n">
        <v>53.98</v>
      </c>
      <c r="Q1624" t="n">
        <v>198.05</v>
      </c>
      <c r="R1624" t="n">
        <v>33.23</v>
      </c>
      <c r="S1624" t="n">
        <v>21.27</v>
      </c>
      <c r="T1624" t="n">
        <v>3251.22</v>
      </c>
      <c r="U1624" t="n">
        <v>0.64</v>
      </c>
      <c r="V1624" t="n">
        <v>0.76</v>
      </c>
      <c r="W1624" t="n">
        <v>0.12</v>
      </c>
      <c r="X1624" t="n">
        <v>0.19</v>
      </c>
      <c r="Y1624" t="n">
        <v>1</v>
      </c>
      <c r="Z1624" t="n">
        <v>10</v>
      </c>
    </row>
    <row r="1625">
      <c r="A1625" t="n">
        <v>16</v>
      </c>
      <c r="B1625" t="n">
        <v>35</v>
      </c>
      <c r="C1625" t="inlineStr">
        <is>
          <t xml:space="preserve">CONCLUIDO	</t>
        </is>
      </c>
      <c r="D1625" t="n">
        <v>9.9354</v>
      </c>
      <c r="E1625" t="n">
        <v>10.06</v>
      </c>
      <c r="F1625" t="n">
        <v>8.02</v>
      </c>
      <c r="G1625" t="n">
        <v>53.45</v>
      </c>
      <c r="H1625" t="n">
        <v>1.02</v>
      </c>
      <c r="I1625" t="n">
        <v>9</v>
      </c>
      <c r="J1625" t="n">
        <v>85.67</v>
      </c>
      <c r="K1625" t="n">
        <v>35.1</v>
      </c>
      <c r="L1625" t="n">
        <v>5</v>
      </c>
      <c r="M1625" t="n">
        <v>7</v>
      </c>
      <c r="N1625" t="n">
        <v>10.57</v>
      </c>
      <c r="O1625" t="n">
        <v>10799.59</v>
      </c>
      <c r="P1625" t="n">
        <v>53.49</v>
      </c>
      <c r="Q1625" t="n">
        <v>198.05</v>
      </c>
      <c r="R1625" t="n">
        <v>32.42</v>
      </c>
      <c r="S1625" t="n">
        <v>21.27</v>
      </c>
      <c r="T1625" t="n">
        <v>2850.98</v>
      </c>
      <c r="U1625" t="n">
        <v>0.66</v>
      </c>
      <c r="V1625" t="n">
        <v>0.76</v>
      </c>
      <c r="W1625" t="n">
        <v>0.12</v>
      </c>
      <c r="X1625" t="n">
        <v>0.17</v>
      </c>
      <c r="Y1625" t="n">
        <v>1</v>
      </c>
      <c r="Z1625" t="n">
        <v>10</v>
      </c>
    </row>
    <row r="1626">
      <c r="A1626" t="n">
        <v>17</v>
      </c>
      <c r="B1626" t="n">
        <v>35</v>
      </c>
      <c r="C1626" t="inlineStr">
        <is>
          <t xml:space="preserve">CONCLUIDO	</t>
        </is>
      </c>
      <c r="D1626" t="n">
        <v>9.9404</v>
      </c>
      <c r="E1626" t="n">
        <v>10.06</v>
      </c>
      <c r="F1626" t="n">
        <v>8.01</v>
      </c>
      <c r="G1626" t="n">
        <v>53.42</v>
      </c>
      <c r="H1626" t="n">
        <v>1.07</v>
      </c>
      <c r="I1626" t="n">
        <v>9</v>
      </c>
      <c r="J1626" t="n">
        <v>85.97</v>
      </c>
      <c r="K1626" t="n">
        <v>35.1</v>
      </c>
      <c r="L1626" t="n">
        <v>5.25</v>
      </c>
      <c r="M1626" t="n">
        <v>7</v>
      </c>
      <c r="N1626" t="n">
        <v>10.62</v>
      </c>
      <c r="O1626" t="n">
        <v>10836.99</v>
      </c>
      <c r="P1626" t="n">
        <v>52.62</v>
      </c>
      <c r="Q1626" t="n">
        <v>198.05</v>
      </c>
      <c r="R1626" t="n">
        <v>32.2</v>
      </c>
      <c r="S1626" t="n">
        <v>21.27</v>
      </c>
      <c r="T1626" t="n">
        <v>2744.34</v>
      </c>
      <c r="U1626" t="n">
        <v>0.66</v>
      </c>
      <c r="V1626" t="n">
        <v>0.76</v>
      </c>
      <c r="W1626" t="n">
        <v>0.12</v>
      </c>
      <c r="X1626" t="n">
        <v>0.16</v>
      </c>
      <c r="Y1626" t="n">
        <v>1</v>
      </c>
      <c r="Z1626" t="n">
        <v>10</v>
      </c>
    </row>
    <row r="1627">
      <c r="A1627" t="n">
        <v>18</v>
      </c>
      <c r="B1627" t="n">
        <v>35</v>
      </c>
      <c r="C1627" t="inlineStr">
        <is>
          <t xml:space="preserve">CONCLUIDO	</t>
        </is>
      </c>
      <c r="D1627" t="n">
        <v>9.999700000000001</v>
      </c>
      <c r="E1627" t="n">
        <v>10</v>
      </c>
      <c r="F1627" t="n">
        <v>7.97</v>
      </c>
      <c r="G1627" t="n">
        <v>59.78</v>
      </c>
      <c r="H1627" t="n">
        <v>1.12</v>
      </c>
      <c r="I1627" t="n">
        <v>8</v>
      </c>
      <c r="J1627" t="n">
        <v>86.27</v>
      </c>
      <c r="K1627" t="n">
        <v>35.1</v>
      </c>
      <c r="L1627" t="n">
        <v>5.5</v>
      </c>
      <c r="M1627" t="n">
        <v>6</v>
      </c>
      <c r="N1627" t="n">
        <v>10.67</v>
      </c>
      <c r="O1627" t="n">
        <v>10874.42</v>
      </c>
      <c r="P1627" t="n">
        <v>51.96</v>
      </c>
      <c r="Q1627" t="n">
        <v>198.05</v>
      </c>
      <c r="R1627" t="n">
        <v>30.94</v>
      </c>
      <c r="S1627" t="n">
        <v>21.27</v>
      </c>
      <c r="T1627" t="n">
        <v>2116.75</v>
      </c>
      <c r="U1627" t="n">
        <v>0.6899999999999999</v>
      </c>
      <c r="V1627" t="n">
        <v>0.76</v>
      </c>
      <c r="W1627" t="n">
        <v>0.12</v>
      </c>
      <c r="X1627" t="n">
        <v>0.12</v>
      </c>
      <c r="Y1627" t="n">
        <v>1</v>
      </c>
      <c r="Z1627" t="n">
        <v>10</v>
      </c>
    </row>
    <row r="1628">
      <c r="A1628" t="n">
        <v>19</v>
      </c>
      <c r="B1628" t="n">
        <v>35</v>
      </c>
      <c r="C1628" t="inlineStr">
        <is>
          <t xml:space="preserve">CONCLUIDO	</t>
        </is>
      </c>
      <c r="D1628" t="n">
        <v>9.958</v>
      </c>
      <c r="E1628" t="n">
        <v>10.04</v>
      </c>
      <c r="F1628" t="n">
        <v>8.01</v>
      </c>
      <c r="G1628" t="n">
        <v>60.09</v>
      </c>
      <c r="H1628" t="n">
        <v>1.16</v>
      </c>
      <c r="I1628" t="n">
        <v>8</v>
      </c>
      <c r="J1628" t="n">
        <v>86.58</v>
      </c>
      <c r="K1628" t="n">
        <v>35.1</v>
      </c>
      <c r="L1628" t="n">
        <v>5.75</v>
      </c>
      <c r="M1628" t="n">
        <v>5</v>
      </c>
      <c r="N1628" t="n">
        <v>10.73</v>
      </c>
      <c r="O1628" t="n">
        <v>10911.86</v>
      </c>
      <c r="P1628" t="n">
        <v>51.9</v>
      </c>
      <c r="Q1628" t="n">
        <v>198.05</v>
      </c>
      <c r="R1628" t="n">
        <v>32.27</v>
      </c>
      <c r="S1628" t="n">
        <v>21.27</v>
      </c>
      <c r="T1628" t="n">
        <v>2784.05</v>
      </c>
      <c r="U1628" t="n">
        <v>0.66</v>
      </c>
      <c r="V1628" t="n">
        <v>0.76</v>
      </c>
      <c r="W1628" t="n">
        <v>0.12</v>
      </c>
      <c r="X1628" t="n">
        <v>0.16</v>
      </c>
      <c r="Y1628" t="n">
        <v>1</v>
      </c>
      <c r="Z1628" t="n">
        <v>10</v>
      </c>
    </row>
    <row r="1629">
      <c r="A1629" t="n">
        <v>20</v>
      </c>
      <c r="B1629" t="n">
        <v>35</v>
      </c>
      <c r="C1629" t="inlineStr">
        <is>
          <t xml:space="preserve">CONCLUIDO	</t>
        </is>
      </c>
      <c r="D1629" t="n">
        <v>9.9695</v>
      </c>
      <c r="E1629" t="n">
        <v>10.03</v>
      </c>
      <c r="F1629" t="n">
        <v>8</v>
      </c>
      <c r="G1629" t="n">
        <v>60.01</v>
      </c>
      <c r="H1629" t="n">
        <v>1.21</v>
      </c>
      <c r="I1629" t="n">
        <v>8</v>
      </c>
      <c r="J1629" t="n">
        <v>86.88</v>
      </c>
      <c r="K1629" t="n">
        <v>35.1</v>
      </c>
      <c r="L1629" t="n">
        <v>6</v>
      </c>
      <c r="M1629" t="n">
        <v>5</v>
      </c>
      <c r="N1629" t="n">
        <v>10.78</v>
      </c>
      <c r="O1629" t="n">
        <v>10949.33</v>
      </c>
      <c r="P1629" t="n">
        <v>50.63</v>
      </c>
      <c r="Q1629" t="n">
        <v>198.05</v>
      </c>
      <c r="R1629" t="n">
        <v>31.83</v>
      </c>
      <c r="S1629" t="n">
        <v>21.27</v>
      </c>
      <c r="T1629" t="n">
        <v>2565.12</v>
      </c>
      <c r="U1629" t="n">
        <v>0.67</v>
      </c>
      <c r="V1629" t="n">
        <v>0.76</v>
      </c>
      <c r="W1629" t="n">
        <v>0.12</v>
      </c>
      <c r="X1629" t="n">
        <v>0.15</v>
      </c>
      <c r="Y1629" t="n">
        <v>1</v>
      </c>
      <c r="Z1629" t="n">
        <v>10</v>
      </c>
    </row>
    <row r="1630">
      <c r="A1630" t="n">
        <v>21</v>
      </c>
      <c r="B1630" t="n">
        <v>35</v>
      </c>
      <c r="C1630" t="inlineStr">
        <is>
          <t xml:space="preserve">CONCLUIDO	</t>
        </is>
      </c>
      <c r="D1630" t="n">
        <v>10.0078</v>
      </c>
      <c r="E1630" t="n">
        <v>9.99</v>
      </c>
      <c r="F1630" t="n">
        <v>7.98</v>
      </c>
      <c r="G1630" t="n">
        <v>68.40000000000001</v>
      </c>
      <c r="H1630" t="n">
        <v>1.26</v>
      </c>
      <c r="I1630" t="n">
        <v>7</v>
      </c>
      <c r="J1630" t="n">
        <v>87.19</v>
      </c>
      <c r="K1630" t="n">
        <v>35.1</v>
      </c>
      <c r="L1630" t="n">
        <v>6.25</v>
      </c>
      <c r="M1630" t="n">
        <v>1</v>
      </c>
      <c r="N1630" t="n">
        <v>10.83</v>
      </c>
      <c r="O1630" t="n">
        <v>10986.82</v>
      </c>
      <c r="P1630" t="n">
        <v>50.35</v>
      </c>
      <c r="Q1630" t="n">
        <v>198.05</v>
      </c>
      <c r="R1630" t="n">
        <v>31.03</v>
      </c>
      <c r="S1630" t="n">
        <v>21.27</v>
      </c>
      <c r="T1630" t="n">
        <v>2168.25</v>
      </c>
      <c r="U1630" t="n">
        <v>0.6899999999999999</v>
      </c>
      <c r="V1630" t="n">
        <v>0.76</v>
      </c>
      <c r="W1630" t="n">
        <v>0.13</v>
      </c>
      <c r="X1630" t="n">
        <v>0.13</v>
      </c>
      <c r="Y1630" t="n">
        <v>1</v>
      </c>
      <c r="Z1630" t="n">
        <v>10</v>
      </c>
    </row>
    <row r="1631">
      <c r="A1631" t="n">
        <v>22</v>
      </c>
      <c r="B1631" t="n">
        <v>35</v>
      </c>
      <c r="C1631" t="inlineStr">
        <is>
          <t xml:space="preserve">CONCLUIDO	</t>
        </is>
      </c>
      <c r="D1631" t="n">
        <v>10.0131</v>
      </c>
      <c r="E1631" t="n">
        <v>9.99</v>
      </c>
      <c r="F1631" t="n">
        <v>7.97</v>
      </c>
      <c r="G1631" t="n">
        <v>68.34999999999999</v>
      </c>
      <c r="H1631" t="n">
        <v>1.3</v>
      </c>
      <c r="I1631" t="n">
        <v>7</v>
      </c>
      <c r="J1631" t="n">
        <v>87.48999999999999</v>
      </c>
      <c r="K1631" t="n">
        <v>35.1</v>
      </c>
      <c r="L1631" t="n">
        <v>6.5</v>
      </c>
      <c r="M1631" t="n">
        <v>1</v>
      </c>
      <c r="N1631" t="n">
        <v>10.89</v>
      </c>
      <c r="O1631" t="n">
        <v>11024.33</v>
      </c>
      <c r="P1631" t="n">
        <v>50.53</v>
      </c>
      <c r="Q1631" t="n">
        <v>198.05</v>
      </c>
      <c r="R1631" t="n">
        <v>30.81</v>
      </c>
      <c r="S1631" t="n">
        <v>21.27</v>
      </c>
      <c r="T1631" t="n">
        <v>2058.93</v>
      </c>
      <c r="U1631" t="n">
        <v>0.6899999999999999</v>
      </c>
      <c r="V1631" t="n">
        <v>0.76</v>
      </c>
      <c r="W1631" t="n">
        <v>0.13</v>
      </c>
      <c r="X1631" t="n">
        <v>0.12</v>
      </c>
      <c r="Y1631" t="n">
        <v>1</v>
      </c>
      <c r="Z1631" t="n">
        <v>10</v>
      </c>
    </row>
    <row r="1632">
      <c r="A1632" t="n">
        <v>23</v>
      </c>
      <c r="B1632" t="n">
        <v>35</v>
      </c>
      <c r="C1632" t="inlineStr">
        <is>
          <t xml:space="preserve">CONCLUIDO	</t>
        </is>
      </c>
      <c r="D1632" t="n">
        <v>10.0161</v>
      </c>
      <c r="E1632" t="n">
        <v>9.98</v>
      </c>
      <c r="F1632" t="n">
        <v>7.97</v>
      </c>
      <c r="G1632" t="n">
        <v>68.33</v>
      </c>
      <c r="H1632" t="n">
        <v>1.35</v>
      </c>
      <c r="I1632" t="n">
        <v>7</v>
      </c>
      <c r="J1632" t="n">
        <v>87.79000000000001</v>
      </c>
      <c r="K1632" t="n">
        <v>35.1</v>
      </c>
      <c r="L1632" t="n">
        <v>6.75</v>
      </c>
      <c r="M1632" t="n">
        <v>1</v>
      </c>
      <c r="N1632" t="n">
        <v>10.94</v>
      </c>
      <c r="O1632" t="n">
        <v>11061.87</v>
      </c>
      <c r="P1632" t="n">
        <v>50.59</v>
      </c>
      <c r="Q1632" t="n">
        <v>198.05</v>
      </c>
      <c r="R1632" t="n">
        <v>30.74</v>
      </c>
      <c r="S1632" t="n">
        <v>21.27</v>
      </c>
      <c r="T1632" t="n">
        <v>2022.01</v>
      </c>
      <c r="U1632" t="n">
        <v>0.6899999999999999</v>
      </c>
      <c r="V1632" t="n">
        <v>0.76</v>
      </c>
      <c r="W1632" t="n">
        <v>0.13</v>
      </c>
      <c r="X1632" t="n">
        <v>0.12</v>
      </c>
      <c r="Y1632" t="n">
        <v>1</v>
      </c>
      <c r="Z1632" t="n">
        <v>10</v>
      </c>
    </row>
    <row r="1633">
      <c r="A1633" t="n">
        <v>24</v>
      </c>
      <c r="B1633" t="n">
        <v>35</v>
      </c>
      <c r="C1633" t="inlineStr">
        <is>
          <t xml:space="preserve">CONCLUIDO	</t>
        </is>
      </c>
      <c r="D1633" t="n">
        <v>10.0106</v>
      </c>
      <c r="E1633" t="n">
        <v>9.99</v>
      </c>
      <c r="F1633" t="n">
        <v>7.98</v>
      </c>
      <c r="G1633" t="n">
        <v>68.37</v>
      </c>
      <c r="H1633" t="n">
        <v>1.39</v>
      </c>
      <c r="I1633" t="n">
        <v>7</v>
      </c>
      <c r="J1633" t="n">
        <v>88.09999999999999</v>
      </c>
      <c r="K1633" t="n">
        <v>35.1</v>
      </c>
      <c r="L1633" t="n">
        <v>7</v>
      </c>
      <c r="M1633" t="n">
        <v>0</v>
      </c>
      <c r="N1633" t="n">
        <v>11</v>
      </c>
      <c r="O1633" t="n">
        <v>11099.43</v>
      </c>
      <c r="P1633" t="n">
        <v>50.79</v>
      </c>
      <c r="Q1633" t="n">
        <v>198.05</v>
      </c>
      <c r="R1633" t="n">
        <v>30.89</v>
      </c>
      <c r="S1633" t="n">
        <v>21.27</v>
      </c>
      <c r="T1633" t="n">
        <v>2098.48</v>
      </c>
      <c r="U1633" t="n">
        <v>0.6899999999999999</v>
      </c>
      <c r="V1633" t="n">
        <v>0.76</v>
      </c>
      <c r="W1633" t="n">
        <v>0.13</v>
      </c>
      <c r="X1633" t="n">
        <v>0.12</v>
      </c>
      <c r="Y1633" t="n">
        <v>1</v>
      </c>
      <c r="Z1633" t="n">
        <v>10</v>
      </c>
    </row>
    <row r="1634">
      <c r="A1634" t="n">
        <v>0</v>
      </c>
      <c r="B1634" t="n">
        <v>50</v>
      </c>
      <c r="C1634" t="inlineStr">
        <is>
          <t xml:space="preserve">CONCLUIDO	</t>
        </is>
      </c>
      <c r="D1634" t="n">
        <v>7.9936</v>
      </c>
      <c r="E1634" t="n">
        <v>12.51</v>
      </c>
      <c r="F1634" t="n">
        <v>9.1</v>
      </c>
      <c r="G1634" t="n">
        <v>8.800000000000001</v>
      </c>
      <c r="H1634" t="n">
        <v>0.16</v>
      </c>
      <c r="I1634" t="n">
        <v>62</v>
      </c>
      <c r="J1634" t="n">
        <v>107.41</v>
      </c>
      <c r="K1634" t="n">
        <v>41.65</v>
      </c>
      <c r="L1634" t="n">
        <v>1</v>
      </c>
      <c r="M1634" t="n">
        <v>60</v>
      </c>
      <c r="N1634" t="n">
        <v>14.77</v>
      </c>
      <c r="O1634" t="n">
        <v>13481.73</v>
      </c>
      <c r="P1634" t="n">
        <v>85</v>
      </c>
      <c r="Q1634" t="n">
        <v>198.09</v>
      </c>
      <c r="R1634" t="n">
        <v>65.95</v>
      </c>
      <c r="S1634" t="n">
        <v>21.27</v>
      </c>
      <c r="T1634" t="n">
        <v>19352.89</v>
      </c>
      <c r="U1634" t="n">
        <v>0.32</v>
      </c>
      <c r="V1634" t="n">
        <v>0.67</v>
      </c>
      <c r="W1634" t="n">
        <v>0.21</v>
      </c>
      <c r="X1634" t="n">
        <v>1.24</v>
      </c>
      <c r="Y1634" t="n">
        <v>1</v>
      </c>
      <c r="Z1634" t="n">
        <v>10</v>
      </c>
    </row>
    <row r="1635">
      <c r="A1635" t="n">
        <v>1</v>
      </c>
      <c r="B1635" t="n">
        <v>50</v>
      </c>
      <c r="C1635" t="inlineStr">
        <is>
          <t xml:space="preserve">CONCLUIDO	</t>
        </is>
      </c>
      <c r="D1635" t="n">
        <v>8.4069</v>
      </c>
      <c r="E1635" t="n">
        <v>11.9</v>
      </c>
      <c r="F1635" t="n">
        <v>8.789999999999999</v>
      </c>
      <c r="G1635" t="n">
        <v>10.99</v>
      </c>
      <c r="H1635" t="n">
        <v>0.2</v>
      </c>
      <c r="I1635" t="n">
        <v>48</v>
      </c>
      <c r="J1635" t="n">
        <v>107.73</v>
      </c>
      <c r="K1635" t="n">
        <v>41.65</v>
      </c>
      <c r="L1635" t="n">
        <v>1.25</v>
      </c>
      <c r="M1635" t="n">
        <v>46</v>
      </c>
      <c r="N1635" t="n">
        <v>14.83</v>
      </c>
      <c r="O1635" t="n">
        <v>13520.81</v>
      </c>
      <c r="P1635" t="n">
        <v>81.79000000000001</v>
      </c>
      <c r="Q1635" t="n">
        <v>198.11</v>
      </c>
      <c r="R1635" t="n">
        <v>56.48</v>
      </c>
      <c r="S1635" t="n">
        <v>21.27</v>
      </c>
      <c r="T1635" t="n">
        <v>14689.47</v>
      </c>
      <c r="U1635" t="n">
        <v>0.38</v>
      </c>
      <c r="V1635" t="n">
        <v>0.6899999999999999</v>
      </c>
      <c r="W1635" t="n">
        <v>0.19</v>
      </c>
      <c r="X1635" t="n">
        <v>0.9399999999999999</v>
      </c>
      <c r="Y1635" t="n">
        <v>1</v>
      </c>
      <c r="Z1635" t="n">
        <v>10</v>
      </c>
    </row>
    <row r="1636">
      <c r="A1636" t="n">
        <v>2</v>
      </c>
      <c r="B1636" t="n">
        <v>50</v>
      </c>
      <c r="C1636" t="inlineStr">
        <is>
          <t xml:space="preserve">CONCLUIDO	</t>
        </is>
      </c>
      <c r="D1636" t="n">
        <v>8.706</v>
      </c>
      <c r="E1636" t="n">
        <v>11.49</v>
      </c>
      <c r="F1636" t="n">
        <v>8.58</v>
      </c>
      <c r="G1636" t="n">
        <v>13.21</v>
      </c>
      <c r="H1636" t="n">
        <v>0.24</v>
      </c>
      <c r="I1636" t="n">
        <v>39</v>
      </c>
      <c r="J1636" t="n">
        <v>108.05</v>
      </c>
      <c r="K1636" t="n">
        <v>41.65</v>
      </c>
      <c r="L1636" t="n">
        <v>1.5</v>
      </c>
      <c r="M1636" t="n">
        <v>37</v>
      </c>
      <c r="N1636" t="n">
        <v>14.9</v>
      </c>
      <c r="O1636" t="n">
        <v>13559.91</v>
      </c>
      <c r="P1636" t="n">
        <v>79.48</v>
      </c>
      <c r="Q1636" t="n">
        <v>198.05</v>
      </c>
      <c r="R1636" t="n">
        <v>49.76</v>
      </c>
      <c r="S1636" t="n">
        <v>21.27</v>
      </c>
      <c r="T1636" t="n">
        <v>11371.37</v>
      </c>
      <c r="U1636" t="n">
        <v>0.43</v>
      </c>
      <c r="V1636" t="n">
        <v>0.71</v>
      </c>
      <c r="W1636" t="n">
        <v>0.17</v>
      </c>
      <c r="X1636" t="n">
        <v>0.73</v>
      </c>
      <c r="Y1636" t="n">
        <v>1</v>
      </c>
      <c r="Z1636" t="n">
        <v>10</v>
      </c>
    </row>
    <row r="1637">
      <c r="A1637" t="n">
        <v>3</v>
      </c>
      <c r="B1637" t="n">
        <v>50</v>
      </c>
      <c r="C1637" t="inlineStr">
        <is>
          <t xml:space="preserve">CONCLUIDO	</t>
        </is>
      </c>
      <c r="D1637" t="n">
        <v>8.8104</v>
      </c>
      <c r="E1637" t="n">
        <v>11.35</v>
      </c>
      <c r="F1637" t="n">
        <v>8.56</v>
      </c>
      <c r="G1637" t="n">
        <v>15.1</v>
      </c>
      <c r="H1637" t="n">
        <v>0.28</v>
      </c>
      <c r="I1637" t="n">
        <v>34</v>
      </c>
      <c r="J1637" t="n">
        <v>108.37</v>
      </c>
      <c r="K1637" t="n">
        <v>41.65</v>
      </c>
      <c r="L1637" t="n">
        <v>1.75</v>
      </c>
      <c r="M1637" t="n">
        <v>32</v>
      </c>
      <c r="N1637" t="n">
        <v>14.97</v>
      </c>
      <c r="O1637" t="n">
        <v>13599.17</v>
      </c>
      <c r="P1637" t="n">
        <v>78.86</v>
      </c>
      <c r="Q1637" t="n">
        <v>198.07</v>
      </c>
      <c r="R1637" t="n">
        <v>49.76</v>
      </c>
      <c r="S1637" t="n">
        <v>21.27</v>
      </c>
      <c r="T1637" t="n">
        <v>11399.17</v>
      </c>
      <c r="U1637" t="n">
        <v>0.43</v>
      </c>
      <c r="V1637" t="n">
        <v>0.71</v>
      </c>
      <c r="W1637" t="n">
        <v>0.15</v>
      </c>
      <c r="X1637" t="n">
        <v>0.7</v>
      </c>
      <c r="Y1637" t="n">
        <v>1</v>
      </c>
      <c r="Z1637" t="n">
        <v>10</v>
      </c>
    </row>
    <row r="1638">
      <c r="A1638" t="n">
        <v>4</v>
      </c>
      <c r="B1638" t="n">
        <v>50</v>
      </c>
      <c r="C1638" t="inlineStr">
        <is>
          <t xml:space="preserve">CONCLUIDO	</t>
        </is>
      </c>
      <c r="D1638" t="n">
        <v>8.9993</v>
      </c>
      <c r="E1638" t="n">
        <v>11.11</v>
      </c>
      <c r="F1638" t="n">
        <v>8.43</v>
      </c>
      <c r="G1638" t="n">
        <v>17.44</v>
      </c>
      <c r="H1638" t="n">
        <v>0.32</v>
      </c>
      <c r="I1638" t="n">
        <v>29</v>
      </c>
      <c r="J1638" t="n">
        <v>108.68</v>
      </c>
      <c r="K1638" t="n">
        <v>41.65</v>
      </c>
      <c r="L1638" t="n">
        <v>2</v>
      </c>
      <c r="M1638" t="n">
        <v>27</v>
      </c>
      <c r="N1638" t="n">
        <v>15.03</v>
      </c>
      <c r="O1638" t="n">
        <v>13638.32</v>
      </c>
      <c r="P1638" t="n">
        <v>77.43000000000001</v>
      </c>
      <c r="Q1638" t="n">
        <v>198.05</v>
      </c>
      <c r="R1638" t="n">
        <v>45.43</v>
      </c>
      <c r="S1638" t="n">
        <v>21.27</v>
      </c>
      <c r="T1638" t="n">
        <v>9256.75</v>
      </c>
      <c r="U1638" t="n">
        <v>0.47</v>
      </c>
      <c r="V1638" t="n">
        <v>0.72</v>
      </c>
      <c r="W1638" t="n">
        <v>0.15</v>
      </c>
      <c r="X1638" t="n">
        <v>0.58</v>
      </c>
      <c r="Y1638" t="n">
        <v>1</v>
      </c>
      <c r="Z1638" t="n">
        <v>10</v>
      </c>
    </row>
    <row r="1639">
      <c r="A1639" t="n">
        <v>5</v>
      </c>
      <c r="B1639" t="n">
        <v>50</v>
      </c>
      <c r="C1639" t="inlineStr">
        <is>
          <t xml:space="preserve">CONCLUIDO	</t>
        </is>
      </c>
      <c r="D1639" t="n">
        <v>9.109299999999999</v>
      </c>
      <c r="E1639" t="n">
        <v>10.98</v>
      </c>
      <c r="F1639" t="n">
        <v>8.359999999999999</v>
      </c>
      <c r="G1639" t="n">
        <v>19.3</v>
      </c>
      <c r="H1639" t="n">
        <v>0.36</v>
      </c>
      <c r="I1639" t="n">
        <v>26</v>
      </c>
      <c r="J1639" t="n">
        <v>109</v>
      </c>
      <c r="K1639" t="n">
        <v>41.65</v>
      </c>
      <c r="L1639" t="n">
        <v>2.25</v>
      </c>
      <c r="M1639" t="n">
        <v>24</v>
      </c>
      <c r="N1639" t="n">
        <v>15.1</v>
      </c>
      <c r="O1639" t="n">
        <v>13677.51</v>
      </c>
      <c r="P1639" t="n">
        <v>76.45999999999999</v>
      </c>
      <c r="Q1639" t="n">
        <v>198.06</v>
      </c>
      <c r="R1639" t="n">
        <v>43.24</v>
      </c>
      <c r="S1639" t="n">
        <v>21.27</v>
      </c>
      <c r="T1639" t="n">
        <v>8179.5</v>
      </c>
      <c r="U1639" t="n">
        <v>0.49</v>
      </c>
      <c r="V1639" t="n">
        <v>0.73</v>
      </c>
      <c r="W1639" t="n">
        <v>0.15</v>
      </c>
      <c r="X1639" t="n">
        <v>0.51</v>
      </c>
      <c r="Y1639" t="n">
        <v>1</v>
      </c>
      <c r="Z1639" t="n">
        <v>10</v>
      </c>
    </row>
    <row r="1640">
      <c r="A1640" t="n">
        <v>6</v>
      </c>
      <c r="B1640" t="n">
        <v>50</v>
      </c>
      <c r="C1640" t="inlineStr">
        <is>
          <t xml:space="preserve">CONCLUIDO	</t>
        </is>
      </c>
      <c r="D1640" t="n">
        <v>9.218</v>
      </c>
      <c r="E1640" t="n">
        <v>10.85</v>
      </c>
      <c r="F1640" t="n">
        <v>8.300000000000001</v>
      </c>
      <c r="G1640" t="n">
        <v>21.66</v>
      </c>
      <c r="H1640" t="n">
        <v>0.4</v>
      </c>
      <c r="I1640" t="n">
        <v>23</v>
      </c>
      <c r="J1640" t="n">
        <v>109.32</v>
      </c>
      <c r="K1640" t="n">
        <v>41.65</v>
      </c>
      <c r="L1640" t="n">
        <v>2.5</v>
      </c>
      <c r="M1640" t="n">
        <v>21</v>
      </c>
      <c r="N1640" t="n">
        <v>15.17</v>
      </c>
      <c r="O1640" t="n">
        <v>13716.72</v>
      </c>
      <c r="P1640" t="n">
        <v>75.52</v>
      </c>
      <c r="Q1640" t="n">
        <v>198.1</v>
      </c>
      <c r="R1640" t="n">
        <v>41.25</v>
      </c>
      <c r="S1640" t="n">
        <v>21.27</v>
      </c>
      <c r="T1640" t="n">
        <v>7198.84</v>
      </c>
      <c r="U1640" t="n">
        <v>0.52</v>
      </c>
      <c r="V1640" t="n">
        <v>0.73</v>
      </c>
      <c r="W1640" t="n">
        <v>0.14</v>
      </c>
      <c r="X1640" t="n">
        <v>0.45</v>
      </c>
      <c r="Y1640" t="n">
        <v>1</v>
      </c>
      <c r="Z1640" t="n">
        <v>10</v>
      </c>
    </row>
    <row r="1641">
      <c r="A1641" t="n">
        <v>7</v>
      </c>
      <c r="B1641" t="n">
        <v>50</v>
      </c>
      <c r="C1641" t="inlineStr">
        <is>
          <t xml:space="preserve">CONCLUIDO	</t>
        </is>
      </c>
      <c r="D1641" t="n">
        <v>9.2942</v>
      </c>
      <c r="E1641" t="n">
        <v>10.76</v>
      </c>
      <c r="F1641" t="n">
        <v>8.26</v>
      </c>
      <c r="G1641" t="n">
        <v>23.59</v>
      </c>
      <c r="H1641" t="n">
        <v>0.44</v>
      </c>
      <c r="I1641" t="n">
        <v>21</v>
      </c>
      <c r="J1641" t="n">
        <v>109.64</v>
      </c>
      <c r="K1641" t="n">
        <v>41.65</v>
      </c>
      <c r="L1641" t="n">
        <v>2.75</v>
      </c>
      <c r="M1641" t="n">
        <v>19</v>
      </c>
      <c r="N1641" t="n">
        <v>15.24</v>
      </c>
      <c r="O1641" t="n">
        <v>13755.95</v>
      </c>
      <c r="P1641" t="n">
        <v>74.78</v>
      </c>
      <c r="Q1641" t="n">
        <v>198.05</v>
      </c>
      <c r="R1641" t="n">
        <v>39.77</v>
      </c>
      <c r="S1641" t="n">
        <v>21.27</v>
      </c>
      <c r="T1641" t="n">
        <v>6467.66</v>
      </c>
      <c r="U1641" t="n">
        <v>0.53</v>
      </c>
      <c r="V1641" t="n">
        <v>0.74</v>
      </c>
      <c r="W1641" t="n">
        <v>0.14</v>
      </c>
      <c r="X1641" t="n">
        <v>0.4</v>
      </c>
      <c r="Y1641" t="n">
        <v>1</v>
      </c>
      <c r="Z1641" t="n">
        <v>10</v>
      </c>
    </row>
    <row r="1642">
      <c r="A1642" t="n">
        <v>8</v>
      </c>
      <c r="B1642" t="n">
        <v>50</v>
      </c>
      <c r="C1642" t="inlineStr">
        <is>
          <t xml:space="preserve">CONCLUIDO	</t>
        </is>
      </c>
      <c r="D1642" t="n">
        <v>9.388</v>
      </c>
      <c r="E1642" t="n">
        <v>10.65</v>
      </c>
      <c r="F1642" t="n">
        <v>8.19</v>
      </c>
      <c r="G1642" t="n">
        <v>25.87</v>
      </c>
      <c r="H1642" t="n">
        <v>0.48</v>
      </c>
      <c r="I1642" t="n">
        <v>19</v>
      </c>
      <c r="J1642" t="n">
        <v>109.96</v>
      </c>
      <c r="K1642" t="n">
        <v>41.65</v>
      </c>
      <c r="L1642" t="n">
        <v>3</v>
      </c>
      <c r="M1642" t="n">
        <v>17</v>
      </c>
      <c r="N1642" t="n">
        <v>15.31</v>
      </c>
      <c r="O1642" t="n">
        <v>13795.21</v>
      </c>
      <c r="P1642" t="n">
        <v>73.95999999999999</v>
      </c>
      <c r="Q1642" t="n">
        <v>198.09</v>
      </c>
      <c r="R1642" t="n">
        <v>37.64</v>
      </c>
      <c r="S1642" t="n">
        <v>21.27</v>
      </c>
      <c r="T1642" t="n">
        <v>5413.04</v>
      </c>
      <c r="U1642" t="n">
        <v>0.57</v>
      </c>
      <c r="V1642" t="n">
        <v>0.74</v>
      </c>
      <c r="W1642" t="n">
        <v>0.14</v>
      </c>
      <c r="X1642" t="n">
        <v>0.34</v>
      </c>
      <c r="Y1642" t="n">
        <v>1</v>
      </c>
      <c r="Z1642" t="n">
        <v>10</v>
      </c>
    </row>
    <row r="1643">
      <c r="A1643" t="n">
        <v>9</v>
      </c>
      <c r="B1643" t="n">
        <v>50</v>
      </c>
      <c r="C1643" t="inlineStr">
        <is>
          <t xml:space="preserve">CONCLUIDO	</t>
        </is>
      </c>
      <c r="D1643" t="n">
        <v>9.3931</v>
      </c>
      <c r="E1643" t="n">
        <v>10.65</v>
      </c>
      <c r="F1643" t="n">
        <v>8.210000000000001</v>
      </c>
      <c r="G1643" t="n">
        <v>27.37</v>
      </c>
      <c r="H1643" t="n">
        <v>0.52</v>
      </c>
      <c r="I1643" t="n">
        <v>18</v>
      </c>
      <c r="J1643" t="n">
        <v>110.27</v>
      </c>
      <c r="K1643" t="n">
        <v>41.65</v>
      </c>
      <c r="L1643" t="n">
        <v>3.25</v>
      </c>
      <c r="M1643" t="n">
        <v>16</v>
      </c>
      <c r="N1643" t="n">
        <v>15.37</v>
      </c>
      <c r="O1643" t="n">
        <v>13834.5</v>
      </c>
      <c r="P1643" t="n">
        <v>73.69</v>
      </c>
      <c r="Q1643" t="n">
        <v>198.05</v>
      </c>
      <c r="R1643" t="n">
        <v>38.54</v>
      </c>
      <c r="S1643" t="n">
        <v>21.27</v>
      </c>
      <c r="T1643" t="n">
        <v>5867.36</v>
      </c>
      <c r="U1643" t="n">
        <v>0.55</v>
      </c>
      <c r="V1643" t="n">
        <v>0.74</v>
      </c>
      <c r="W1643" t="n">
        <v>0.13</v>
      </c>
      <c r="X1643" t="n">
        <v>0.36</v>
      </c>
      <c r="Y1643" t="n">
        <v>1</v>
      </c>
      <c r="Z1643" t="n">
        <v>10</v>
      </c>
    </row>
    <row r="1644">
      <c r="A1644" t="n">
        <v>10</v>
      </c>
      <c r="B1644" t="n">
        <v>50</v>
      </c>
      <c r="C1644" t="inlineStr">
        <is>
          <t xml:space="preserve">CONCLUIDO	</t>
        </is>
      </c>
      <c r="D1644" t="n">
        <v>9.474399999999999</v>
      </c>
      <c r="E1644" t="n">
        <v>10.55</v>
      </c>
      <c r="F1644" t="n">
        <v>8.16</v>
      </c>
      <c r="G1644" t="n">
        <v>30.61</v>
      </c>
      <c r="H1644" t="n">
        <v>0.5600000000000001</v>
      </c>
      <c r="I1644" t="n">
        <v>16</v>
      </c>
      <c r="J1644" t="n">
        <v>110.59</v>
      </c>
      <c r="K1644" t="n">
        <v>41.65</v>
      </c>
      <c r="L1644" t="n">
        <v>3.5</v>
      </c>
      <c r="M1644" t="n">
        <v>14</v>
      </c>
      <c r="N1644" t="n">
        <v>15.44</v>
      </c>
      <c r="O1644" t="n">
        <v>13873.81</v>
      </c>
      <c r="P1644" t="n">
        <v>73</v>
      </c>
      <c r="Q1644" t="n">
        <v>198.06</v>
      </c>
      <c r="R1644" t="n">
        <v>36.96</v>
      </c>
      <c r="S1644" t="n">
        <v>21.27</v>
      </c>
      <c r="T1644" t="n">
        <v>5088.87</v>
      </c>
      <c r="U1644" t="n">
        <v>0.58</v>
      </c>
      <c r="V1644" t="n">
        <v>0.74</v>
      </c>
      <c r="W1644" t="n">
        <v>0.13</v>
      </c>
      <c r="X1644" t="n">
        <v>0.31</v>
      </c>
      <c r="Y1644" t="n">
        <v>1</v>
      </c>
      <c r="Z1644" t="n">
        <v>10</v>
      </c>
    </row>
    <row r="1645">
      <c r="A1645" t="n">
        <v>11</v>
      </c>
      <c r="B1645" t="n">
        <v>50</v>
      </c>
      <c r="C1645" t="inlineStr">
        <is>
          <t xml:space="preserve">CONCLUIDO	</t>
        </is>
      </c>
      <c r="D1645" t="n">
        <v>9.5183</v>
      </c>
      <c r="E1645" t="n">
        <v>10.51</v>
      </c>
      <c r="F1645" t="n">
        <v>8.140000000000001</v>
      </c>
      <c r="G1645" t="n">
        <v>32.55</v>
      </c>
      <c r="H1645" t="n">
        <v>0.6</v>
      </c>
      <c r="I1645" t="n">
        <v>15</v>
      </c>
      <c r="J1645" t="n">
        <v>110.91</v>
      </c>
      <c r="K1645" t="n">
        <v>41.65</v>
      </c>
      <c r="L1645" t="n">
        <v>3.75</v>
      </c>
      <c r="M1645" t="n">
        <v>13</v>
      </c>
      <c r="N1645" t="n">
        <v>15.51</v>
      </c>
      <c r="O1645" t="n">
        <v>13913.15</v>
      </c>
      <c r="P1645" t="n">
        <v>72.28</v>
      </c>
      <c r="Q1645" t="n">
        <v>198.05</v>
      </c>
      <c r="R1645" t="n">
        <v>36.05</v>
      </c>
      <c r="S1645" t="n">
        <v>21.27</v>
      </c>
      <c r="T1645" t="n">
        <v>4636.88</v>
      </c>
      <c r="U1645" t="n">
        <v>0.59</v>
      </c>
      <c r="V1645" t="n">
        <v>0.75</v>
      </c>
      <c r="W1645" t="n">
        <v>0.13</v>
      </c>
      <c r="X1645" t="n">
        <v>0.28</v>
      </c>
      <c r="Y1645" t="n">
        <v>1</v>
      </c>
      <c r="Z1645" t="n">
        <v>10</v>
      </c>
    </row>
    <row r="1646">
      <c r="A1646" t="n">
        <v>12</v>
      </c>
      <c r="B1646" t="n">
        <v>50</v>
      </c>
      <c r="C1646" t="inlineStr">
        <is>
          <t xml:space="preserve">CONCLUIDO	</t>
        </is>
      </c>
      <c r="D1646" t="n">
        <v>9.559699999999999</v>
      </c>
      <c r="E1646" t="n">
        <v>10.46</v>
      </c>
      <c r="F1646" t="n">
        <v>8.109999999999999</v>
      </c>
      <c r="G1646" t="n">
        <v>34.77</v>
      </c>
      <c r="H1646" t="n">
        <v>0.63</v>
      </c>
      <c r="I1646" t="n">
        <v>14</v>
      </c>
      <c r="J1646" t="n">
        <v>111.23</v>
      </c>
      <c r="K1646" t="n">
        <v>41.65</v>
      </c>
      <c r="L1646" t="n">
        <v>4</v>
      </c>
      <c r="M1646" t="n">
        <v>12</v>
      </c>
      <c r="N1646" t="n">
        <v>15.58</v>
      </c>
      <c r="O1646" t="n">
        <v>13952.52</v>
      </c>
      <c r="P1646" t="n">
        <v>71.86</v>
      </c>
      <c r="Q1646" t="n">
        <v>198.05</v>
      </c>
      <c r="R1646" t="n">
        <v>35.39</v>
      </c>
      <c r="S1646" t="n">
        <v>21.27</v>
      </c>
      <c r="T1646" t="n">
        <v>4310.51</v>
      </c>
      <c r="U1646" t="n">
        <v>0.6</v>
      </c>
      <c r="V1646" t="n">
        <v>0.75</v>
      </c>
      <c r="W1646" t="n">
        <v>0.13</v>
      </c>
      <c r="X1646" t="n">
        <v>0.26</v>
      </c>
      <c r="Y1646" t="n">
        <v>1</v>
      </c>
      <c r="Z1646" t="n">
        <v>10</v>
      </c>
    </row>
    <row r="1647">
      <c r="A1647" t="n">
        <v>13</v>
      </c>
      <c r="B1647" t="n">
        <v>50</v>
      </c>
      <c r="C1647" t="inlineStr">
        <is>
          <t xml:space="preserve">CONCLUIDO	</t>
        </is>
      </c>
      <c r="D1647" t="n">
        <v>9.607200000000001</v>
      </c>
      <c r="E1647" t="n">
        <v>10.41</v>
      </c>
      <c r="F1647" t="n">
        <v>8.08</v>
      </c>
      <c r="G1647" t="n">
        <v>37.31</v>
      </c>
      <c r="H1647" t="n">
        <v>0.67</v>
      </c>
      <c r="I1647" t="n">
        <v>13</v>
      </c>
      <c r="J1647" t="n">
        <v>111.55</v>
      </c>
      <c r="K1647" t="n">
        <v>41.65</v>
      </c>
      <c r="L1647" t="n">
        <v>4.25</v>
      </c>
      <c r="M1647" t="n">
        <v>11</v>
      </c>
      <c r="N1647" t="n">
        <v>15.65</v>
      </c>
      <c r="O1647" t="n">
        <v>13991.91</v>
      </c>
      <c r="P1647" t="n">
        <v>71.14</v>
      </c>
      <c r="Q1647" t="n">
        <v>198.05</v>
      </c>
      <c r="R1647" t="n">
        <v>34.31</v>
      </c>
      <c r="S1647" t="n">
        <v>21.27</v>
      </c>
      <c r="T1647" t="n">
        <v>3779.78</v>
      </c>
      <c r="U1647" t="n">
        <v>0.62</v>
      </c>
      <c r="V1647" t="n">
        <v>0.75</v>
      </c>
      <c r="W1647" t="n">
        <v>0.13</v>
      </c>
      <c r="X1647" t="n">
        <v>0.23</v>
      </c>
      <c r="Y1647" t="n">
        <v>1</v>
      </c>
      <c r="Z1647" t="n">
        <v>10</v>
      </c>
    </row>
    <row r="1648">
      <c r="A1648" t="n">
        <v>14</v>
      </c>
      <c r="B1648" t="n">
        <v>50</v>
      </c>
      <c r="C1648" t="inlineStr">
        <is>
          <t xml:space="preserve">CONCLUIDO	</t>
        </is>
      </c>
      <c r="D1648" t="n">
        <v>9.629300000000001</v>
      </c>
      <c r="E1648" t="n">
        <v>10.38</v>
      </c>
      <c r="F1648" t="n">
        <v>8.06</v>
      </c>
      <c r="G1648" t="n">
        <v>37.2</v>
      </c>
      <c r="H1648" t="n">
        <v>0.71</v>
      </c>
      <c r="I1648" t="n">
        <v>13</v>
      </c>
      <c r="J1648" t="n">
        <v>111.87</v>
      </c>
      <c r="K1648" t="n">
        <v>41.65</v>
      </c>
      <c r="L1648" t="n">
        <v>4.5</v>
      </c>
      <c r="M1648" t="n">
        <v>11</v>
      </c>
      <c r="N1648" t="n">
        <v>15.72</v>
      </c>
      <c r="O1648" t="n">
        <v>14031.33</v>
      </c>
      <c r="P1648" t="n">
        <v>70.45999999999999</v>
      </c>
      <c r="Q1648" t="n">
        <v>198.05</v>
      </c>
      <c r="R1648" t="n">
        <v>33.76</v>
      </c>
      <c r="S1648" t="n">
        <v>21.27</v>
      </c>
      <c r="T1648" t="n">
        <v>3504.56</v>
      </c>
      <c r="U1648" t="n">
        <v>0.63</v>
      </c>
      <c r="V1648" t="n">
        <v>0.75</v>
      </c>
      <c r="W1648" t="n">
        <v>0.12</v>
      </c>
      <c r="X1648" t="n">
        <v>0.21</v>
      </c>
      <c r="Y1648" t="n">
        <v>1</v>
      </c>
      <c r="Z1648" t="n">
        <v>10</v>
      </c>
    </row>
    <row r="1649">
      <c r="A1649" t="n">
        <v>15</v>
      </c>
      <c r="B1649" t="n">
        <v>50</v>
      </c>
      <c r="C1649" t="inlineStr">
        <is>
          <t xml:space="preserve">CONCLUIDO	</t>
        </is>
      </c>
      <c r="D1649" t="n">
        <v>9.6205</v>
      </c>
      <c r="E1649" t="n">
        <v>10.39</v>
      </c>
      <c r="F1649" t="n">
        <v>8.09</v>
      </c>
      <c r="G1649" t="n">
        <v>40.46</v>
      </c>
      <c r="H1649" t="n">
        <v>0.75</v>
      </c>
      <c r="I1649" t="n">
        <v>12</v>
      </c>
      <c r="J1649" t="n">
        <v>112.19</v>
      </c>
      <c r="K1649" t="n">
        <v>41.65</v>
      </c>
      <c r="L1649" t="n">
        <v>4.75</v>
      </c>
      <c r="M1649" t="n">
        <v>10</v>
      </c>
      <c r="N1649" t="n">
        <v>15.79</v>
      </c>
      <c r="O1649" t="n">
        <v>14070.77</v>
      </c>
      <c r="P1649" t="n">
        <v>70.48999999999999</v>
      </c>
      <c r="Q1649" t="n">
        <v>198.05</v>
      </c>
      <c r="R1649" t="n">
        <v>34.79</v>
      </c>
      <c r="S1649" t="n">
        <v>21.27</v>
      </c>
      <c r="T1649" t="n">
        <v>4023.25</v>
      </c>
      <c r="U1649" t="n">
        <v>0.61</v>
      </c>
      <c r="V1649" t="n">
        <v>0.75</v>
      </c>
      <c r="W1649" t="n">
        <v>0.13</v>
      </c>
      <c r="X1649" t="n">
        <v>0.24</v>
      </c>
      <c r="Y1649" t="n">
        <v>1</v>
      </c>
      <c r="Z1649" t="n">
        <v>10</v>
      </c>
    </row>
    <row r="1650">
      <c r="A1650" t="n">
        <v>16</v>
      </c>
      <c r="B1650" t="n">
        <v>50</v>
      </c>
      <c r="C1650" t="inlineStr">
        <is>
          <t xml:space="preserve">CONCLUIDO	</t>
        </is>
      </c>
      <c r="D1650" t="n">
        <v>9.673299999999999</v>
      </c>
      <c r="E1650" t="n">
        <v>10.34</v>
      </c>
      <c r="F1650" t="n">
        <v>8.06</v>
      </c>
      <c r="G1650" t="n">
        <v>43.95</v>
      </c>
      <c r="H1650" t="n">
        <v>0.78</v>
      </c>
      <c r="I1650" t="n">
        <v>11</v>
      </c>
      <c r="J1650" t="n">
        <v>112.51</v>
      </c>
      <c r="K1650" t="n">
        <v>41.65</v>
      </c>
      <c r="L1650" t="n">
        <v>5</v>
      </c>
      <c r="M1650" t="n">
        <v>9</v>
      </c>
      <c r="N1650" t="n">
        <v>15.86</v>
      </c>
      <c r="O1650" t="n">
        <v>14110.24</v>
      </c>
      <c r="P1650" t="n">
        <v>69.77</v>
      </c>
      <c r="Q1650" t="n">
        <v>198.07</v>
      </c>
      <c r="R1650" t="n">
        <v>33.6</v>
      </c>
      <c r="S1650" t="n">
        <v>21.27</v>
      </c>
      <c r="T1650" t="n">
        <v>3433.18</v>
      </c>
      <c r="U1650" t="n">
        <v>0.63</v>
      </c>
      <c r="V1650" t="n">
        <v>0.75</v>
      </c>
      <c r="W1650" t="n">
        <v>0.13</v>
      </c>
      <c r="X1650" t="n">
        <v>0.2</v>
      </c>
      <c r="Y1650" t="n">
        <v>1</v>
      </c>
      <c r="Z1650" t="n">
        <v>10</v>
      </c>
    </row>
    <row r="1651">
      <c r="A1651" t="n">
        <v>17</v>
      </c>
      <c r="B1651" t="n">
        <v>50</v>
      </c>
      <c r="C1651" t="inlineStr">
        <is>
          <t xml:space="preserve">CONCLUIDO	</t>
        </is>
      </c>
      <c r="D1651" t="n">
        <v>9.673999999999999</v>
      </c>
      <c r="E1651" t="n">
        <v>10.34</v>
      </c>
      <c r="F1651" t="n">
        <v>8.06</v>
      </c>
      <c r="G1651" t="n">
        <v>43.94</v>
      </c>
      <c r="H1651" t="n">
        <v>0.82</v>
      </c>
      <c r="I1651" t="n">
        <v>11</v>
      </c>
      <c r="J1651" t="n">
        <v>112.83</v>
      </c>
      <c r="K1651" t="n">
        <v>41.65</v>
      </c>
      <c r="L1651" t="n">
        <v>5.25</v>
      </c>
      <c r="M1651" t="n">
        <v>9</v>
      </c>
      <c r="N1651" t="n">
        <v>15.93</v>
      </c>
      <c r="O1651" t="n">
        <v>14149.74</v>
      </c>
      <c r="P1651" t="n">
        <v>69.5</v>
      </c>
      <c r="Q1651" t="n">
        <v>198.05</v>
      </c>
      <c r="R1651" t="n">
        <v>33.59</v>
      </c>
      <c r="S1651" t="n">
        <v>21.27</v>
      </c>
      <c r="T1651" t="n">
        <v>3428.02</v>
      </c>
      <c r="U1651" t="n">
        <v>0.63</v>
      </c>
      <c r="V1651" t="n">
        <v>0.75</v>
      </c>
      <c r="W1651" t="n">
        <v>0.13</v>
      </c>
      <c r="X1651" t="n">
        <v>0.2</v>
      </c>
      <c r="Y1651" t="n">
        <v>1</v>
      </c>
      <c r="Z1651" t="n">
        <v>10</v>
      </c>
    </row>
    <row r="1652">
      <c r="A1652" t="n">
        <v>18</v>
      </c>
      <c r="B1652" t="n">
        <v>50</v>
      </c>
      <c r="C1652" t="inlineStr">
        <is>
          <t xml:space="preserve">CONCLUIDO	</t>
        </is>
      </c>
      <c r="D1652" t="n">
        <v>9.723699999999999</v>
      </c>
      <c r="E1652" t="n">
        <v>10.28</v>
      </c>
      <c r="F1652" t="n">
        <v>8.029999999999999</v>
      </c>
      <c r="G1652" t="n">
        <v>48.16</v>
      </c>
      <c r="H1652" t="n">
        <v>0.86</v>
      </c>
      <c r="I1652" t="n">
        <v>10</v>
      </c>
      <c r="J1652" t="n">
        <v>113.15</v>
      </c>
      <c r="K1652" t="n">
        <v>41.65</v>
      </c>
      <c r="L1652" t="n">
        <v>5.5</v>
      </c>
      <c r="M1652" t="n">
        <v>8</v>
      </c>
      <c r="N1652" t="n">
        <v>16</v>
      </c>
      <c r="O1652" t="n">
        <v>14189.26</v>
      </c>
      <c r="P1652" t="n">
        <v>68.87</v>
      </c>
      <c r="Q1652" t="n">
        <v>198.05</v>
      </c>
      <c r="R1652" t="n">
        <v>32.63</v>
      </c>
      <c r="S1652" t="n">
        <v>21.27</v>
      </c>
      <c r="T1652" t="n">
        <v>2953.9</v>
      </c>
      <c r="U1652" t="n">
        <v>0.65</v>
      </c>
      <c r="V1652" t="n">
        <v>0.76</v>
      </c>
      <c r="W1652" t="n">
        <v>0.12</v>
      </c>
      <c r="X1652" t="n">
        <v>0.17</v>
      </c>
      <c r="Y1652" t="n">
        <v>1</v>
      </c>
      <c r="Z1652" t="n">
        <v>10</v>
      </c>
    </row>
    <row r="1653">
      <c r="A1653" t="n">
        <v>19</v>
      </c>
      <c r="B1653" t="n">
        <v>50</v>
      </c>
      <c r="C1653" t="inlineStr">
        <is>
          <t xml:space="preserve">CONCLUIDO	</t>
        </is>
      </c>
      <c r="D1653" t="n">
        <v>9.7476</v>
      </c>
      <c r="E1653" t="n">
        <v>10.26</v>
      </c>
      <c r="F1653" t="n">
        <v>8</v>
      </c>
      <c r="G1653" t="n">
        <v>48</v>
      </c>
      <c r="H1653" t="n">
        <v>0.89</v>
      </c>
      <c r="I1653" t="n">
        <v>10</v>
      </c>
      <c r="J1653" t="n">
        <v>113.47</v>
      </c>
      <c r="K1653" t="n">
        <v>41.65</v>
      </c>
      <c r="L1653" t="n">
        <v>5.75</v>
      </c>
      <c r="M1653" t="n">
        <v>8</v>
      </c>
      <c r="N1653" t="n">
        <v>16.07</v>
      </c>
      <c r="O1653" t="n">
        <v>14228.81</v>
      </c>
      <c r="P1653" t="n">
        <v>68.66</v>
      </c>
      <c r="Q1653" t="n">
        <v>198.06</v>
      </c>
      <c r="R1653" t="n">
        <v>31.6</v>
      </c>
      <c r="S1653" t="n">
        <v>21.27</v>
      </c>
      <c r="T1653" t="n">
        <v>2437.59</v>
      </c>
      <c r="U1653" t="n">
        <v>0.67</v>
      </c>
      <c r="V1653" t="n">
        <v>0.76</v>
      </c>
      <c r="W1653" t="n">
        <v>0.13</v>
      </c>
      <c r="X1653" t="n">
        <v>0.15</v>
      </c>
      <c r="Y1653" t="n">
        <v>1</v>
      </c>
      <c r="Z1653" t="n">
        <v>10</v>
      </c>
    </row>
    <row r="1654">
      <c r="A1654" t="n">
        <v>20</v>
      </c>
      <c r="B1654" t="n">
        <v>50</v>
      </c>
      <c r="C1654" t="inlineStr">
        <is>
          <t xml:space="preserve">CONCLUIDO	</t>
        </is>
      </c>
      <c r="D1654" t="n">
        <v>9.7111</v>
      </c>
      <c r="E1654" t="n">
        <v>10.3</v>
      </c>
      <c r="F1654" t="n">
        <v>8.039999999999999</v>
      </c>
      <c r="G1654" t="n">
        <v>48.23</v>
      </c>
      <c r="H1654" t="n">
        <v>0.93</v>
      </c>
      <c r="I1654" t="n">
        <v>10</v>
      </c>
      <c r="J1654" t="n">
        <v>113.79</v>
      </c>
      <c r="K1654" t="n">
        <v>41.65</v>
      </c>
      <c r="L1654" t="n">
        <v>6</v>
      </c>
      <c r="M1654" t="n">
        <v>8</v>
      </c>
      <c r="N1654" t="n">
        <v>16.14</v>
      </c>
      <c r="O1654" t="n">
        <v>14268.39</v>
      </c>
      <c r="P1654" t="n">
        <v>68.28</v>
      </c>
      <c r="Q1654" t="n">
        <v>198.05</v>
      </c>
      <c r="R1654" t="n">
        <v>33.16</v>
      </c>
      <c r="S1654" t="n">
        <v>21.27</v>
      </c>
      <c r="T1654" t="n">
        <v>3218.99</v>
      </c>
      <c r="U1654" t="n">
        <v>0.64</v>
      </c>
      <c r="V1654" t="n">
        <v>0.76</v>
      </c>
      <c r="W1654" t="n">
        <v>0.12</v>
      </c>
      <c r="X1654" t="n">
        <v>0.19</v>
      </c>
      <c r="Y1654" t="n">
        <v>1</v>
      </c>
      <c r="Z1654" t="n">
        <v>10</v>
      </c>
    </row>
    <row r="1655">
      <c r="A1655" t="n">
        <v>21</v>
      </c>
      <c r="B1655" t="n">
        <v>50</v>
      </c>
      <c r="C1655" t="inlineStr">
        <is>
          <t xml:space="preserve">CONCLUIDO	</t>
        </is>
      </c>
      <c r="D1655" t="n">
        <v>9.7532</v>
      </c>
      <c r="E1655" t="n">
        <v>10.25</v>
      </c>
      <c r="F1655" t="n">
        <v>8.02</v>
      </c>
      <c r="G1655" t="n">
        <v>53.45</v>
      </c>
      <c r="H1655" t="n">
        <v>0.97</v>
      </c>
      <c r="I1655" t="n">
        <v>9</v>
      </c>
      <c r="J1655" t="n">
        <v>114.11</v>
      </c>
      <c r="K1655" t="n">
        <v>41.65</v>
      </c>
      <c r="L1655" t="n">
        <v>6.25</v>
      </c>
      <c r="M1655" t="n">
        <v>7</v>
      </c>
      <c r="N1655" t="n">
        <v>16.21</v>
      </c>
      <c r="O1655" t="n">
        <v>14307.99</v>
      </c>
      <c r="P1655" t="n">
        <v>67.78</v>
      </c>
      <c r="Q1655" t="n">
        <v>198.05</v>
      </c>
      <c r="R1655" t="n">
        <v>32.46</v>
      </c>
      <c r="S1655" t="n">
        <v>21.27</v>
      </c>
      <c r="T1655" t="n">
        <v>2874.26</v>
      </c>
      <c r="U1655" t="n">
        <v>0.66</v>
      </c>
      <c r="V1655" t="n">
        <v>0.76</v>
      </c>
      <c r="W1655" t="n">
        <v>0.12</v>
      </c>
      <c r="X1655" t="n">
        <v>0.16</v>
      </c>
      <c r="Y1655" t="n">
        <v>1</v>
      </c>
      <c r="Z1655" t="n">
        <v>10</v>
      </c>
    </row>
    <row r="1656">
      <c r="A1656" t="n">
        <v>22</v>
      </c>
      <c r="B1656" t="n">
        <v>50</v>
      </c>
      <c r="C1656" t="inlineStr">
        <is>
          <t xml:space="preserve">CONCLUIDO	</t>
        </is>
      </c>
      <c r="D1656" t="n">
        <v>9.7569</v>
      </c>
      <c r="E1656" t="n">
        <v>10.25</v>
      </c>
      <c r="F1656" t="n">
        <v>8.01</v>
      </c>
      <c r="G1656" t="n">
        <v>53.42</v>
      </c>
      <c r="H1656" t="n">
        <v>1</v>
      </c>
      <c r="I1656" t="n">
        <v>9</v>
      </c>
      <c r="J1656" t="n">
        <v>114.44</v>
      </c>
      <c r="K1656" t="n">
        <v>41.65</v>
      </c>
      <c r="L1656" t="n">
        <v>6.5</v>
      </c>
      <c r="M1656" t="n">
        <v>7</v>
      </c>
      <c r="N1656" t="n">
        <v>16.29</v>
      </c>
      <c r="O1656" t="n">
        <v>14347.62</v>
      </c>
      <c r="P1656" t="n">
        <v>67.52</v>
      </c>
      <c r="Q1656" t="n">
        <v>198.05</v>
      </c>
      <c r="R1656" t="n">
        <v>32.22</v>
      </c>
      <c r="S1656" t="n">
        <v>21.27</v>
      </c>
      <c r="T1656" t="n">
        <v>2751.99</v>
      </c>
      <c r="U1656" t="n">
        <v>0.66</v>
      </c>
      <c r="V1656" t="n">
        <v>0.76</v>
      </c>
      <c r="W1656" t="n">
        <v>0.12</v>
      </c>
      <c r="X1656" t="n">
        <v>0.16</v>
      </c>
      <c r="Y1656" t="n">
        <v>1</v>
      </c>
      <c r="Z1656" t="n">
        <v>10</v>
      </c>
    </row>
    <row r="1657">
      <c r="A1657" t="n">
        <v>23</v>
      </c>
      <c r="B1657" t="n">
        <v>50</v>
      </c>
      <c r="C1657" t="inlineStr">
        <is>
          <t xml:space="preserve">CONCLUIDO	</t>
        </is>
      </c>
      <c r="D1657" t="n">
        <v>9.7524</v>
      </c>
      <c r="E1657" t="n">
        <v>10.25</v>
      </c>
      <c r="F1657" t="n">
        <v>8.02</v>
      </c>
      <c r="G1657" t="n">
        <v>53.45</v>
      </c>
      <c r="H1657" t="n">
        <v>1.04</v>
      </c>
      <c r="I1657" t="n">
        <v>9</v>
      </c>
      <c r="J1657" t="n">
        <v>114.76</v>
      </c>
      <c r="K1657" t="n">
        <v>41.65</v>
      </c>
      <c r="L1657" t="n">
        <v>6.75</v>
      </c>
      <c r="M1657" t="n">
        <v>7</v>
      </c>
      <c r="N1657" t="n">
        <v>16.36</v>
      </c>
      <c r="O1657" t="n">
        <v>14387.27</v>
      </c>
      <c r="P1657" t="n">
        <v>66.77</v>
      </c>
      <c r="Q1657" t="n">
        <v>198.05</v>
      </c>
      <c r="R1657" t="n">
        <v>32.43</v>
      </c>
      <c r="S1657" t="n">
        <v>21.27</v>
      </c>
      <c r="T1657" t="n">
        <v>2855.85</v>
      </c>
      <c r="U1657" t="n">
        <v>0.66</v>
      </c>
      <c r="V1657" t="n">
        <v>0.76</v>
      </c>
      <c r="W1657" t="n">
        <v>0.12</v>
      </c>
      <c r="X1657" t="n">
        <v>0.17</v>
      </c>
      <c r="Y1657" t="n">
        <v>1</v>
      </c>
      <c r="Z1657" t="n">
        <v>10</v>
      </c>
    </row>
    <row r="1658">
      <c r="A1658" t="n">
        <v>24</v>
      </c>
      <c r="B1658" t="n">
        <v>50</v>
      </c>
      <c r="C1658" t="inlineStr">
        <is>
          <t xml:space="preserve">CONCLUIDO	</t>
        </is>
      </c>
      <c r="D1658" t="n">
        <v>9.8277</v>
      </c>
      <c r="E1658" t="n">
        <v>10.18</v>
      </c>
      <c r="F1658" t="n">
        <v>7.96</v>
      </c>
      <c r="G1658" t="n">
        <v>59.71</v>
      </c>
      <c r="H1658" t="n">
        <v>1.07</v>
      </c>
      <c r="I1658" t="n">
        <v>8</v>
      </c>
      <c r="J1658" t="n">
        <v>115.08</v>
      </c>
      <c r="K1658" t="n">
        <v>41.65</v>
      </c>
      <c r="L1658" t="n">
        <v>7</v>
      </c>
      <c r="M1658" t="n">
        <v>6</v>
      </c>
      <c r="N1658" t="n">
        <v>16.43</v>
      </c>
      <c r="O1658" t="n">
        <v>14426.96</v>
      </c>
      <c r="P1658" t="n">
        <v>66.22</v>
      </c>
      <c r="Q1658" t="n">
        <v>198.05</v>
      </c>
      <c r="R1658" t="n">
        <v>30.58</v>
      </c>
      <c r="S1658" t="n">
        <v>21.27</v>
      </c>
      <c r="T1658" t="n">
        <v>1935.5</v>
      </c>
      <c r="U1658" t="n">
        <v>0.7</v>
      </c>
      <c r="V1658" t="n">
        <v>0.76</v>
      </c>
      <c r="W1658" t="n">
        <v>0.12</v>
      </c>
      <c r="X1658" t="n">
        <v>0.11</v>
      </c>
      <c r="Y1658" t="n">
        <v>1</v>
      </c>
      <c r="Z1658" t="n">
        <v>10</v>
      </c>
    </row>
    <row r="1659">
      <c r="A1659" t="n">
        <v>25</v>
      </c>
      <c r="B1659" t="n">
        <v>50</v>
      </c>
      <c r="C1659" t="inlineStr">
        <is>
          <t xml:space="preserve">CONCLUIDO	</t>
        </is>
      </c>
      <c r="D1659" t="n">
        <v>9.7933</v>
      </c>
      <c r="E1659" t="n">
        <v>10.21</v>
      </c>
      <c r="F1659" t="n">
        <v>8</v>
      </c>
      <c r="G1659" t="n">
        <v>59.98</v>
      </c>
      <c r="H1659" t="n">
        <v>1.11</v>
      </c>
      <c r="I1659" t="n">
        <v>8</v>
      </c>
      <c r="J1659" t="n">
        <v>115.4</v>
      </c>
      <c r="K1659" t="n">
        <v>41.65</v>
      </c>
      <c r="L1659" t="n">
        <v>7.25</v>
      </c>
      <c r="M1659" t="n">
        <v>6</v>
      </c>
      <c r="N1659" t="n">
        <v>16.5</v>
      </c>
      <c r="O1659" t="n">
        <v>14466.67</v>
      </c>
      <c r="P1659" t="n">
        <v>66.23999999999999</v>
      </c>
      <c r="Q1659" t="n">
        <v>198.05</v>
      </c>
      <c r="R1659" t="n">
        <v>31.87</v>
      </c>
      <c r="S1659" t="n">
        <v>21.27</v>
      </c>
      <c r="T1659" t="n">
        <v>2582.43</v>
      </c>
      <c r="U1659" t="n">
        <v>0.67</v>
      </c>
      <c r="V1659" t="n">
        <v>0.76</v>
      </c>
      <c r="W1659" t="n">
        <v>0.12</v>
      </c>
      <c r="X1659" t="n">
        <v>0.14</v>
      </c>
      <c r="Y1659" t="n">
        <v>1</v>
      </c>
      <c r="Z1659" t="n">
        <v>10</v>
      </c>
    </row>
    <row r="1660">
      <c r="A1660" t="n">
        <v>26</v>
      </c>
      <c r="B1660" t="n">
        <v>50</v>
      </c>
      <c r="C1660" t="inlineStr">
        <is>
          <t xml:space="preserve">CONCLUIDO	</t>
        </is>
      </c>
      <c r="D1660" t="n">
        <v>9.790100000000001</v>
      </c>
      <c r="E1660" t="n">
        <v>10.21</v>
      </c>
      <c r="F1660" t="n">
        <v>8</v>
      </c>
      <c r="G1660" t="n">
        <v>60</v>
      </c>
      <c r="H1660" t="n">
        <v>1.14</v>
      </c>
      <c r="I1660" t="n">
        <v>8</v>
      </c>
      <c r="J1660" t="n">
        <v>115.72</v>
      </c>
      <c r="K1660" t="n">
        <v>41.65</v>
      </c>
      <c r="L1660" t="n">
        <v>7.5</v>
      </c>
      <c r="M1660" t="n">
        <v>6</v>
      </c>
      <c r="N1660" t="n">
        <v>16.57</v>
      </c>
      <c r="O1660" t="n">
        <v>14506.4</v>
      </c>
      <c r="P1660" t="n">
        <v>65.55</v>
      </c>
      <c r="Q1660" t="n">
        <v>198.05</v>
      </c>
      <c r="R1660" t="n">
        <v>31.92</v>
      </c>
      <c r="S1660" t="n">
        <v>21.27</v>
      </c>
      <c r="T1660" t="n">
        <v>2607.74</v>
      </c>
      <c r="U1660" t="n">
        <v>0.67</v>
      </c>
      <c r="V1660" t="n">
        <v>0.76</v>
      </c>
      <c r="W1660" t="n">
        <v>0.12</v>
      </c>
      <c r="X1660" t="n">
        <v>0.15</v>
      </c>
      <c r="Y1660" t="n">
        <v>1</v>
      </c>
      <c r="Z1660" t="n">
        <v>10</v>
      </c>
    </row>
    <row r="1661">
      <c r="A1661" t="n">
        <v>27</v>
      </c>
      <c r="B1661" t="n">
        <v>50</v>
      </c>
      <c r="C1661" t="inlineStr">
        <is>
          <t xml:space="preserve">CONCLUIDO	</t>
        </is>
      </c>
      <c r="D1661" t="n">
        <v>9.846</v>
      </c>
      <c r="E1661" t="n">
        <v>10.16</v>
      </c>
      <c r="F1661" t="n">
        <v>7.96</v>
      </c>
      <c r="G1661" t="n">
        <v>68.27</v>
      </c>
      <c r="H1661" t="n">
        <v>1.18</v>
      </c>
      <c r="I1661" t="n">
        <v>7</v>
      </c>
      <c r="J1661" t="n">
        <v>116.05</v>
      </c>
      <c r="K1661" t="n">
        <v>41.65</v>
      </c>
      <c r="L1661" t="n">
        <v>7.75</v>
      </c>
      <c r="M1661" t="n">
        <v>5</v>
      </c>
      <c r="N1661" t="n">
        <v>16.65</v>
      </c>
      <c r="O1661" t="n">
        <v>14546.17</v>
      </c>
      <c r="P1661" t="n">
        <v>64.61</v>
      </c>
      <c r="Q1661" t="n">
        <v>198.05</v>
      </c>
      <c r="R1661" t="n">
        <v>30.74</v>
      </c>
      <c r="S1661" t="n">
        <v>21.27</v>
      </c>
      <c r="T1661" t="n">
        <v>2022.71</v>
      </c>
      <c r="U1661" t="n">
        <v>0.6899999999999999</v>
      </c>
      <c r="V1661" t="n">
        <v>0.76</v>
      </c>
      <c r="W1661" t="n">
        <v>0.12</v>
      </c>
      <c r="X1661" t="n">
        <v>0.11</v>
      </c>
      <c r="Y1661" t="n">
        <v>1</v>
      </c>
      <c r="Z1661" t="n">
        <v>10</v>
      </c>
    </row>
    <row r="1662">
      <c r="A1662" t="n">
        <v>28</v>
      </c>
      <c r="B1662" t="n">
        <v>50</v>
      </c>
      <c r="C1662" t="inlineStr">
        <is>
          <t xml:space="preserve">CONCLUIDO	</t>
        </is>
      </c>
      <c r="D1662" t="n">
        <v>9.848699999999999</v>
      </c>
      <c r="E1662" t="n">
        <v>10.15</v>
      </c>
      <c r="F1662" t="n">
        <v>7.96</v>
      </c>
      <c r="G1662" t="n">
        <v>68.25</v>
      </c>
      <c r="H1662" t="n">
        <v>1.21</v>
      </c>
      <c r="I1662" t="n">
        <v>7</v>
      </c>
      <c r="J1662" t="n">
        <v>116.37</v>
      </c>
      <c r="K1662" t="n">
        <v>41.65</v>
      </c>
      <c r="L1662" t="n">
        <v>8</v>
      </c>
      <c r="M1662" t="n">
        <v>5</v>
      </c>
      <c r="N1662" t="n">
        <v>16.72</v>
      </c>
      <c r="O1662" t="n">
        <v>14585.96</v>
      </c>
      <c r="P1662" t="n">
        <v>64.56</v>
      </c>
      <c r="Q1662" t="n">
        <v>198.05</v>
      </c>
      <c r="R1662" t="n">
        <v>30.48</v>
      </c>
      <c r="S1662" t="n">
        <v>21.27</v>
      </c>
      <c r="T1662" t="n">
        <v>1894.2</v>
      </c>
      <c r="U1662" t="n">
        <v>0.7</v>
      </c>
      <c r="V1662" t="n">
        <v>0.76</v>
      </c>
      <c r="W1662" t="n">
        <v>0.12</v>
      </c>
      <c r="X1662" t="n">
        <v>0.11</v>
      </c>
      <c r="Y1662" t="n">
        <v>1</v>
      </c>
      <c r="Z1662" t="n">
        <v>10</v>
      </c>
    </row>
    <row r="1663">
      <c r="A1663" t="n">
        <v>29</v>
      </c>
      <c r="B1663" t="n">
        <v>50</v>
      </c>
      <c r="C1663" t="inlineStr">
        <is>
          <t xml:space="preserve">CONCLUIDO	</t>
        </is>
      </c>
      <c r="D1663" t="n">
        <v>9.8283</v>
      </c>
      <c r="E1663" t="n">
        <v>10.17</v>
      </c>
      <c r="F1663" t="n">
        <v>7.98</v>
      </c>
      <c r="G1663" t="n">
        <v>68.43000000000001</v>
      </c>
      <c r="H1663" t="n">
        <v>1.25</v>
      </c>
      <c r="I1663" t="n">
        <v>7</v>
      </c>
      <c r="J1663" t="n">
        <v>116.69</v>
      </c>
      <c r="K1663" t="n">
        <v>41.65</v>
      </c>
      <c r="L1663" t="n">
        <v>8.25</v>
      </c>
      <c r="M1663" t="n">
        <v>5</v>
      </c>
      <c r="N1663" t="n">
        <v>16.79</v>
      </c>
      <c r="O1663" t="n">
        <v>14625.77</v>
      </c>
      <c r="P1663" t="n">
        <v>64.54000000000001</v>
      </c>
      <c r="Q1663" t="n">
        <v>198.05</v>
      </c>
      <c r="R1663" t="n">
        <v>31.49</v>
      </c>
      <c r="S1663" t="n">
        <v>21.27</v>
      </c>
      <c r="T1663" t="n">
        <v>2398.23</v>
      </c>
      <c r="U1663" t="n">
        <v>0.68</v>
      </c>
      <c r="V1663" t="n">
        <v>0.76</v>
      </c>
      <c r="W1663" t="n">
        <v>0.12</v>
      </c>
      <c r="X1663" t="n">
        <v>0.13</v>
      </c>
      <c r="Y1663" t="n">
        <v>1</v>
      </c>
      <c r="Z1663" t="n">
        <v>10</v>
      </c>
    </row>
    <row r="1664">
      <c r="A1664" t="n">
        <v>30</v>
      </c>
      <c r="B1664" t="n">
        <v>50</v>
      </c>
      <c r="C1664" t="inlineStr">
        <is>
          <t xml:space="preserve">CONCLUIDO	</t>
        </is>
      </c>
      <c r="D1664" t="n">
        <v>9.8285</v>
      </c>
      <c r="E1664" t="n">
        <v>10.17</v>
      </c>
      <c r="F1664" t="n">
        <v>7.98</v>
      </c>
      <c r="G1664" t="n">
        <v>68.42</v>
      </c>
      <c r="H1664" t="n">
        <v>1.28</v>
      </c>
      <c r="I1664" t="n">
        <v>7</v>
      </c>
      <c r="J1664" t="n">
        <v>117.01</v>
      </c>
      <c r="K1664" t="n">
        <v>41.65</v>
      </c>
      <c r="L1664" t="n">
        <v>8.5</v>
      </c>
      <c r="M1664" t="n">
        <v>5</v>
      </c>
      <c r="N1664" t="n">
        <v>16.86</v>
      </c>
      <c r="O1664" t="n">
        <v>14665.62</v>
      </c>
      <c r="P1664" t="n">
        <v>63.95</v>
      </c>
      <c r="Q1664" t="n">
        <v>198.05</v>
      </c>
      <c r="R1664" t="n">
        <v>31.4</v>
      </c>
      <c r="S1664" t="n">
        <v>21.27</v>
      </c>
      <c r="T1664" t="n">
        <v>2352.08</v>
      </c>
      <c r="U1664" t="n">
        <v>0.68</v>
      </c>
      <c r="V1664" t="n">
        <v>0.76</v>
      </c>
      <c r="W1664" t="n">
        <v>0.12</v>
      </c>
      <c r="X1664" t="n">
        <v>0.13</v>
      </c>
      <c r="Y1664" t="n">
        <v>1</v>
      </c>
      <c r="Z1664" t="n">
        <v>10</v>
      </c>
    </row>
    <row r="1665">
      <c r="A1665" t="n">
        <v>31</v>
      </c>
      <c r="B1665" t="n">
        <v>50</v>
      </c>
      <c r="C1665" t="inlineStr">
        <is>
          <t xml:space="preserve">CONCLUIDO	</t>
        </is>
      </c>
      <c r="D1665" t="n">
        <v>9.834199999999999</v>
      </c>
      <c r="E1665" t="n">
        <v>10.17</v>
      </c>
      <c r="F1665" t="n">
        <v>7.98</v>
      </c>
      <c r="G1665" t="n">
        <v>68.37</v>
      </c>
      <c r="H1665" t="n">
        <v>1.32</v>
      </c>
      <c r="I1665" t="n">
        <v>7</v>
      </c>
      <c r="J1665" t="n">
        <v>117.34</v>
      </c>
      <c r="K1665" t="n">
        <v>41.65</v>
      </c>
      <c r="L1665" t="n">
        <v>8.75</v>
      </c>
      <c r="M1665" t="n">
        <v>5</v>
      </c>
      <c r="N1665" t="n">
        <v>16.94</v>
      </c>
      <c r="O1665" t="n">
        <v>14705.49</v>
      </c>
      <c r="P1665" t="n">
        <v>63.34</v>
      </c>
      <c r="Q1665" t="n">
        <v>198.05</v>
      </c>
      <c r="R1665" t="n">
        <v>31.12</v>
      </c>
      <c r="S1665" t="n">
        <v>21.27</v>
      </c>
      <c r="T1665" t="n">
        <v>2211.74</v>
      </c>
      <c r="U1665" t="n">
        <v>0.68</v>
      </c>
      <c r="V1665" t="n">
        <v>0.76</v>
      </c>
      <c r="W1665" t="n">
        <v>0.12</v>
      </c>
      <c r="X1665" t="n">
        <v>0.12</v>
      </c>
      <c r="Y1665" t="n">
        <v>1</v>
      </c>
      <c r="Z1665" t="n">
        <v>10</v>
      </c>
    </row>
    <row r="1666">
      <c r="A1666" t="n">
        <v>32</v>
      </c>
      <c r="B1666" t="n">
        <v>50</v>
      </c>
      <c r="C1666" t="inlineStr">
        <is>
          <t xml:space="preserve">CONCLUIDO	</t>
        </is>
      </c>
      <c r="D1666" t="n">
        <v>9.885</v>
      </c>
      <c r="E1666" t="n">
        <v>10.12</v>
      </c>
      <c r="F1666" t="n">
        <v>7.95</v>
      </c>
      <c r="G1666" t="n">
        <v>79.47</v>
      </c>
      <c r="H1666" t="n">
        <v>1.35</v>
      </c>
      <c r="I1666" t="n">
        <v>6</v>
      </c>
      <c r="J1666" t="n">
        <v>117.66</v>
      </c>
      <c r="K1666" t="n">
        <v>41.65</v>
      </c>
      <c r="L1666" t="n">
        <v>9</v>
      </c>
      <c r="M1666" t="n">
        <v>4</v>
      </c>
      <c r="N1666" t="n">
        <v>17.01</v>
      </c>
      <c r="O1666" t="n">
        <v>14745.39</v>
      </c>
      <c r="P1666" t="n">
        <v>62.22</v>
      </c>
      <c r="Q1666" t="n">
        <v>198.05</v>
      </c>
      <c r="R1666" t="n">
        <v>30.09</v>
      </c>
      <c r="S1666" t="n">
        <v>21.27</v>
      </c>
      <c r="T1666" t="n">
        <v>1704.65</v>
      </c>
      <c r="U1666" t="n">
        <v>0.71</v>
      </c>
      <c r="V1666" t="n">
        <v>0.76</v>
      </c>
      <c r="W1666" t="n">
        <v>0.12</v>
      </c>
      <c r="X1666" t="n">
        <v>0.09</v>
      </c>
      <c r="Y1666" t="n">
        <v>1</v>
      </c>
      <c r="Z1666" t="n">
        <v>10</v>
      </c>
    </row>
    <row r="1667">
      <c r="A1667" t="n">
        <v>33</v>
      </c>
      <c r="B1667" t="n">
        <v>50</v>
      </c>
      <c r="C1667" t="inlineStr">
        <is>
          <t xml:space="preserve">CONCLUIDO	</t>
        </is>
      </c>
      <c r="D1667" t="n">
        <v>9.8817</v>
      </c>
      <c r="E1667" t="n">
        <v>10.12</v>
      </c>
      <c r="F1667" t="n">
        <v>7.95</v>
      </c>
      <c r="G1667" t="n">
        <v>79.5</v>
      </c>
      <c r="H1667" t="n">
        <v>1.38</v>
      </c>
      <c r="I1667" t="n">
        <v>6</v>
      </c>
      <c r="J1667" t="n">
        <v>117.98</v>
      </c>
      <c r="K1667" t="n">
        <v>41.65</v>
      </c>
      <c r="L1667" t="n">
        <v>9.25</v>
      </c>
      <c r="M1667" t="n">
        <v>4</v>
      </c>
      <c r="N1667" t="n">
        <v>17.08</v>
      </c>
      <c r="O1667" t="n">
        <v>14785.31</v>
      </c>
      <c r="P1667" t="n">
        <v>62.25</v>
      </c>
      <c r="Q1667" t="n">
        <v>198.05</v>
      </c>
      <c r="R1667" t="n">
        <v>30.4</v>
      </c>
      <c r="S1667" t="n">
        <v>21.27</v>
      </c>
      <c r="T1667" t="n">
        <v>1856.11</v>
      </c>
      <c r="U1667" t="n">
        <v>0.7</v>
      </c>
      <c r="V1667" t="n">
        <v>0.76</v>
      </c>
      <c r="W1667" t="n">
        <v>0.11</v>
      </c>
      <c r="X1667" t="n">
        <v>0.1</v>
      </c>
      <c r="Y1667" t="n">
        <v>1</v>
      </c>
      <c r="Z1667" t="n">
        <v>10</v>
      </c>
    </row>
    <row r="1668">
      <c r="A1668" t="n">
        <v>34</v>
      </c>
      <c r="B1668" t="n">
        <v>50</v>
      </c>
      <c r="C1668" t="inlineStr">
        <is>
          <t xml:space="preserve">CONCLUIDO	</t>
        </is>
      </c>
      <c r="D1668" t="n">
        <v>9.875999999999999</v>
      </c>
      <c r="E1668" t="n">
        <v>10.13</v>
      </c>
      <c r="F1668" t="n">
        <v>7.96</v>
      </c>
      <c r="G1668" t="n">
        <v>79.56</v>
      </c>
      <c r="H1668" t="n">
        <v>1.42</v>
      </c>
      <c r="I1668" t="n">
        <v>6</v>
      </c>
      <c r="J1668" t="n">
        <v>118.31</v>
      </c>
      <c r="K1668" t="n">
        <v>41.65</v>
      </c>
      <c r="L1668" t="n">
        <v>9.5</v>
      </c>
      <c r="M1668" t="n">
        <v>4</v>
      </c>
      <c r="N1668" t="n">
        <v>17.16</v>
      </c>
      <c r="O1668" t="n">
        <v>14825.26</v>
      </c>
      <c r="P1668" t="n">
        <v>62.15</v>
      </c>
      <c r="Q1668" t="n">
        <v>198.05</v>
      </c>
      <c r="R1668" t="n">
        <v>30.52</v>
      </c>
      <c r="S1668" t="n">
        <v>21.27</v>
      </c>
      <c r="T1668" t="n">
        <v>1919.38</v>
      </c>
      <c r="U1668" t="n">
        <v>0.7</v>
      </c>
      <c r="V1668" t="n">
        <v>0.76</v>
      </c>
      <c r="W1668" t="n">
        <v>0.12</v>
      </c>
      <c r="X1668" t="n">
        <v>0.1</v>
      </c>
      <c r="Y1668" t="n">
        <v>1</v>
      </c>
      <c r="Z1668" t="n">
        <v>10</v>
      </c>
    </row>
    <row r="1669">
      <c r="A1669" t="n">
        <v>35</v>
      </c>
      <c r="B1669" t="n">
        <v>50</v>
      </c>
      <c r="C1669" t="inlineStr">
        <is>
          <t xml:space="preserve">CONCLUIDO	</t>
        </is>
      </c>
      <c r="D1669" t="n">
        <v>9.882</v>
      </c>
      <c r="E1669" t="n">
        <v>10.12</v>
      </c>
      <c r="F1669" t="n">
        <v>7.95</v>
      </c>
      <c r="G1669" t="n">
        <v>79.5</v>
      </c>
      <c r="H1669" t="n">
        <v>1.45</v>
      </c>
      <c r="I1669" t="n">
        <v>6</v>
      </c>
      <c r="J1669" t="n">
        <v>118.63</v>
      </c>
      <c r="K1669" t="n">
        <v>41.65</v>
      </c>
      <c r="L1669" t="n">
        <v>9.75</v>
      </c>
      <c r="M1669" t="n">
        <v>4</v>
      </c>
      <c r="N1669" t="n">
        <v>17.23</v>
      </c>
      <c r="O1669" t="n">
        <v>14865.24</v>
      </c>
      <c r="P1669" t="n">
        <v>61.81</v>
      </c>
      <c r="Q1669" t="n">
        <v>198.05</v>
      </c>
      <c r="R1669" t="n">
        <v>30.27</v>
      </c>
      <c r="S1669" t="n">
        <v>21.27</v>
      </c>
      <c r="T1669" t="n">
        <v>1794.8</v>
      </c>
      <c r="U1669" t="n">
        <v>0.7</v>
      </c>
      <c r="V1669" t="n">
        <v>0.76</v>
      </c>
      <c r="W1669" t="n">
        <v>0.12</v>
      </c>
      <c r="X1669" t="n">
        <v>0.1</v>
      </c>
      <c r="Y1669" t="n">
        <v>1</v>
      </c>
      <c r="Z1669" t="n">
        <v>10</v>
      </c>
    </row>
    <row r="1670">
      <c r="A1670" t="n">
        <v>36</v>
      </c>
      <c r="B1670" t="n">
        <v>50</v>
      </c>
      <c r="C1670" t="inlineStr">
        <is>
          <t xml:space="preserve">CONCLUIDO	</t>
        </is>
      </c>
      <c r="D1670" t="n">
        <v>9.8817</v>
      </c>
      <c r="E1670" t="n">
        <v>10.12</v>
      </c>
      <c r="F1670" t="n">
        <v>7.95</v>
      </c>
      <c r="G1670" t="n">
        <v>79.5</v>
      </c>
      <c r="H1670" t="n">
        <v>1.48</v>
      </c>
      <c r="I1670" t="n">
        <v>6</v>
      </c>
      <c r="J1670" t="n">
        <v>118.96</v>
      </c>
      <c r="K1670" t="n">
        <v>41.65</v>
      </c>
      <c r="L1670" t="n">
        <v>10</v>
      </c>
      <c r="M1670" t="n">
        <v>3</v>
      </c>
      <c r="N1670" t="n">
        <v>17.31</v>
      </c>
      <c r="O1670" t="n">
        <v>14905.25</v>
      </c>
      <c r="P1670" t="n">
        <v>61.22</v>
      </c>
      <c r="Q1670" t="n">
        <v>198.05</v>
      </c>
      <c r="R1670" t="n">
        <v>30.18</v>
      </c>
      <c r="S1670" t="n">
        <v>21.27</v>
      </c>
      <c r="T1670" t="n">
        <v>1747.87</v>
      </c>
      <c r="U1670" t="n">
        <v>0.7</v>
      </c>
      <c r="V1670" t="n">
        <v>0.76</v>
      </c>
      <c r="W1670" t="n">
        <v>0.12</v>
      </c>
      <c r="X1670" t="n">
        <v>0.1</v>
      </c>
      <c r="Y1670" t="n">
        <v>1</v>
      </c>
      <c r="Z1670" t="n">
        <v>10</v>
      </c>
    </row>
    <row r="1671">
      <c r="A1671" t="n">
        <v>37</v>
      </c>
      <c r="B1671" t="n">
        <v>50</v>
      </c>
      <c r="C1671" t="inlineStr">
        <is>
          <t xml:space="preserve">CONCLUIDO	</t>
        </is>
      </c>
      <c r="D1671" t="n">
        <v>9.890700000000001</v>
      </c>
      <c r="E1671" t="n">
        <v>10.11</v>
      </c>
      <c r="F1671" t="n">
        <v>7.94</v>
      </c>
      <c r="G1671" t="n">
        <v>79.41</v>
      </c>
      <c r="H1671" t="n">
        <v>1.52</v>
      </c>
      <c r="I1671" t="n">
        <v>6</v>
      </c>
      <c r="J1671" t="n">
        <v>119.28</v>
      </c>
      <c r="K1671" t="n">
        <v>41.65</v>
      </c>
      <c r="L1671" t="n">
        <v>10.25</v>
      </c>
      <c r="M1671" t="n">
        <v>2</v>
      </c>
      <c r="N1671" t="n">
        <v>17.38</v>
      </c>
      <c r="O1671" t="n">
        <v>14945.29</v>
      </c>
      <c r="P1671" t="n">
        <v>60.86</v>
      </c>
      <c r="Q1671" t="n">
        <v>198.05</v>
      </c>
      <c r="R1671" t="n">
        <v>29.9</v>
      </c>
      <c r="S1671" t="n">
        <v>21.27</v>
      </c>
      <c r="T1671" t="n">
        <v>1607.34</v>
      </c>
      <c r="U1671" t="n">
        <v>0.71</v>
      </c>
      <c r="V1671" t="n">
        <v>0.76</v>
      </c>
      <c r="W1671" t="n">
        <v>0.12</v>
      </c>
      <c r="X1671" t="n">
        <v>0.09</v>
      </c>
      <c r="Y1671" t="n">
        <v>1</v>
      </c>
      <c r="Z1671" t="n">
        <v>10</v>
      </c>
    </row>
    <row r="1672">
      <c r="A1672" t="n">
        <v>38</v>
      </c>
      <c r="B1672" t="n">
        <v>50</v>
      </c>
      <c r="C1672" t="inlineStr">
        <is>
          <t xml:space="preserve">CONCLUIDO	</t>
        </is>
      </c>
      <c r="D1672" t="n">
        <v>9.8698</v>
      </c>
      <c r="E1672" t="n">
        <v>10.13</v>
      </c>
      <c r="F1672" t="n">
        <v>7.96</v>
      </c>
      <c r="G1672" t="n">
        <v>79.62</v>
      </c>
      <c r="H1672" t="n">
        <v>1.55</v>
      </c>
      <c r="I1672" t="n">
        <v>6</v>
      </c>
      <c r="J1672" t="n">
        <v>119.61</v>
      </c>
      <c r="K1672" t="n">
        <v>41.65</v>
      </c>
      <c r="L1672" t="n">
        <v>10.5</v>
      </c>
      <c r="M1672" t="n">
        <v>2</v>
      </c>
      <c r="N1672" t="n">
        <v>17.46</v>
      </c>
      <c r="O1672" t="n">
        <v>14985.35</v>
      </c>
      <c r="P1672" t="n">
        <v>60.57</v>
      </c>
      <c r="Q1672" t="n">
        <v>198.05</v>
      </c>
      <c r="R1672" t="n">
        <v>30.72</v>
      </c>
      <c r="S1672" t="n">
        <v>21.27</v>
      </c>
      <c r="T1672" t="n">
        <v>2018.45</v>
      </c>
      <c r="U1672" t="n">
        <v>0.6899999999999999</v>
      </c>
      <c r="V1672" t="n">
        <v>0.76</v>
      </c>
      <c r="W1672" t="n">
        <v>0.12</v>
      </c>
      <c r="X1672" t="n">
        <v>0.11</v>
      </c>
      <c r="Y1672" t="n">
        <v>1</v>
      </c>
      <c r="Z1672" t="n">
        <v>10</v>
      </c>
    </row>
    <row r="1673">
      <c r="A1673" t="n">
        <v>39</v>
      </c>
      <c r="B1673" t="n">
        <v>50</v>
      </c>
      <c r="C1673" t="inlineStr">
        <is>
          <t xml:space="preserve">CONCLUIDO	</t>
        </is>
      </c>
      <c r="D1673" t="n">
        <v>9.8682</v>
      </c>
      <c r="E1673" t="n">
        <v>10.13</v>
      </c>
      <c r="F1673" t="n">
        <v>7.96</v>
      </c>
      <c r="G1673" t="n">
        <v>79.64</v>
      </c>
      <c r="H1673" t="n">
        <v>1.58</v>
      </c>
      <c r="I1673" t="n">
        <v>6</v>
      </c>
      <c r="J1673" t="n">
        <v>119.93</v>
      </c>
      <c r="K1673" t="n">
        <v>41.65</v>
      </c>
      <c r="L1673" t="n">
        <v>10.75</v>
      </c>
      <c r="M1673" t="n">
        <v>2</v>
      </c>
      <c r="N1673" t="n">
        <v>17.53</v>
      </c>
      <c r="O1673" t="n">
        <v>15025.44</v>
      </c>
      <c r="P1673" t="n">
        <v>60.43</v>
      </c>
      <c r="Q1673" t="n">
        <v>198.05</v>
      </c>
      <c r="R1673" t="n">
        <v>30.62</v>
      </c>
      <c r="S1673" t="n">
        <v>21.27</v>
      </c>
      <c r="T1673" t="n">
        <v>1968.65</v>
      </c>
      <c r="U1673" t="n">
        <v>0.6899999999999999</v>
      </c>
      <c r="V1673" t="n">
        <v>0.76</v>
      </c>
      <c r="W1673" t="n">
        <v>0.12</v>
      </c>
      <c r="X1673" t="n">
        <v>0.11</v>
      </c>
      <c r="Y1673" t="n">
        <v>1</v>
      </c>
      <c r="Z1673" t="n">
        <v>10</v>
      </c>
    </row>
    <row r="1674">
      <c r="A1674" t="n">
        <v>40</v>
      </c>
      <c r="B1674" t="n">
        <v>50</v>
      </c>
      <c r="C1674" t="inlineStr">
        <is>
          <t xml:space="preserve">CONCLUIDO	</t>
        </is>
      </c>
      <c r="D1674" t="n">
        <v>9.8728</v>
      </c>
      <c r="E1674" t="n">
        <v>10.13</v>
      </c>
      <c r="F1674" t="n">
        <v>7.96</v>
      </c>
      <c r="G1674" t="n">
        <v>79.59</v>
      </c>
      <c r="H1674" t="n">
        <v>1.61</v>
      </c>
      <c r="I1674" t="n">
        <v>6</v>
      </c>
      <c r="J1674" t="n">
        <v>120.26</v>
      </c>
      <c r="K1674" t="n">
        <v>41.65</v>
      </c>
      <c r="L1674" t="n">
        <v>11</v>
      </c>
      <c r="M1674" t="n">
        <v>1</v>
      </c>
      <c r="N1674" t="n">
        <v>17.61</v>
      </c>
      <c r="O1674" t="n">
        <v>15065.56</v>
      </c>
      <c r="P1674" t="n">
        <v>60.18</v>
      </c>
      <c r="Q1674" t="n">
        <v>198.05</v>
      </c>
      <c r="R1674" t="n">
        <v>30.44</v>
      </c>
      <c r="S1674" t="n">
        <v>21.27</v>
      </c>
      <c r="T1674" t="n">
        <v>1880.2</v>
      </c>
      <c r="U1674" t="n">
        <v>0.7</v>
      </c>
      <c r="V1674" t="n">
        <v>0.76</v>
      </c>
      <c r="W1674" t="n">
        <v>0.12</v>
      </c>
      <c r="X1674" t="n">
        <v>0.11</v>
      </c>
      <c r="Y1674" t="n">
        <v>1</v>
      </c>
      <c r="Z1674" t="n">
        <v>10</v>
      </c>
    </row>
    <row r="1675">
      <c r="A1675" t="n">
        <v>41</v>
      </c>
      <c r="B1675" t="n">
        <v>50</v>
      </c>
      <c r="C1675" t="inlineStr">
        <is>
          <t xml:space="preserve">CONCLUIDO	</t>
        </is>
      </c>
      <c r="D1675" t="n">
        <v>9.9223</v>
      </c>
      <c r="E1675" t="n">
        <v>10.08</v>
      </c>
      <c r="F1675" t="n">
        <v>7.93</v>
      </c>
      <c r="G1675" t="n">
        <v>95.17</v>
      </c>
      <c r="H1675" t="n">
        <v>1.65</v>
      </c>
      <c r="I1675" t="n">
        <v>5</v>
      </c>
      <c r="J1675" t="n">
        <v>120.58</v>
      </c>
      <c r="K1675" t="n">
        <v>41.65</v>
      </c>
      <c r="L1675" t="n">
        <v>11.25</v>
      </c>
      <c r="M1675" t="n">
        <v>0</v>
      </c>
      <c r="N1675" t="n">
        <v>17.68</v>
      </c>
      <c r="O1675" t="n">
        <v>15105.7</v>
      </c>
      <c r="P1675" t="n">
        <v>59.78</v>
      </c>
      <c r="Q1675" t="n">
        <v>198.05</v>
      </c>
      <c r="R1675" t="n">
        <v>29.51</v>
      </c>
      <c r="S1675" t="n">
        <v>21.27</v>
      </c>
      <c r="T1675" t="n">
        <v>1419.46</v>
      </c>
      <c r="U1675" t="n">
        <v>0.72</v>
      </c>
      <c r="V1675" t="n">
        <v>0.77</v>
      </c>
      <c r="W1675" t="n">
        <v>0.12</v>
      </c>
      <c r="X1675" t="n">
        <v>0.08</v>
      </c>
      <c r="Y1675" t="n">
        <v>1</v>
      </c>
      <c r="Z1675" t="n">
        <v>10</v>
      </c>
    </row>
    <row r="1676">
      <c r="A1676" t="n">
        <v>0</v>
      </c>
      <c r="B1676" t="n">
        <v>25</v>
      </c>
      <c r="C1676" t="inlineStr">
        <is>
          <t xml:space="preserve">CONCLUIDO	</t>
        </is>
      </c>
      <c r="D1676" t="n">
        <v>9.123200000000001</v>
      </c>
      <c r="E1676" t="n">
        <v>10.96</v>
      </c>
      <c r="F1676" t="n">
        <v>8.609999999999999</v>
      </c>
      <c r="G1676" t="n">
        <v>12.91</v>
      </c>
      <c r="H1676" t="n">
        <v>0.28</v>
      </c>
      <c r="I1676" t="n">
        <v>40</v>
      </c>
      <c r="J1676" t="n">
        <v>61.76</v>
      </c>
      <c r="K1676" t="n">
        <v>28.92</v>
      </c>
      <c r="L1676" t="n">
        <v>1</v>
      </c>
      <c r="M1676" t="n">
        <v>38</v>
      </c>
      <c r="N1676" t="n">
        <v>6.84</v>
      </c>
      <c r="O1676" t="n">
        <v>7851.41</v>
      </c>
      <c r="P1676" t="n">
        <v>53.81</v>
      </c>
      <c r="Q1676" t="n">
        <v>198.1</v>
      </c>
      <c r="R1676" t="n">
        <v>50.71</v>
      </c>
      <c r="S1676" t="n">
        <v>21.27</v>
      </c>
      <c r="T1676" t="n">
        <v>11842.92</v>
      </c>
      <c r="U1676" t="n">
        <v>0.42</v>
      </c>
      <c r="V1676" t="n">
        <v>0.71</v>
      </c>
      <c r="W1676" t="n">
        <v>0.17</v>
      </c>
      <c r="X1676" t="n">
        <v>0.76</v>
      </c>
      <c r="Y1676" t="n">
        <v>1</v>
      </c>
      <c r="Z1676" t="n">
        <v>10</v>
      </c>
    </row>
    <row r="1677">
      <c r="A1677" t="n">
        <v>1</v>
      </c>
      <c r="B1677" t="n">
        <v>25</v>
      </c>
      <c r="C1677" t="inlineStr">
        <is>
          <t xml:space="preserve">CONCLUIDO	</t>
        </is>
      </c>
      <c r="D1677" t="n">
        <v>9.337300000000001</v>
      </c>
      <c r="E1677" t="n">
        <v>10.71</v>
      </c>
      <c r="F1677" t="n">
        <v>8.48</v>
      </c>
      <c r="G1677" t="n">
        <v>16.42</v>
      </c>
      <c r="H1677" t="n">
        <v>0.35</v>
      </c>
      <c r="I1677" t="n">
        <v>31</v>
      </c>
      <c r="J1677" t="n">
        <v>62.05</v>
      </c>
      <c r="K1677" t="n">
        <v>28.92</v>
      </c>
      <c r="L1677" t="n">
        <v>1.25</v>
      </c>
      <c r="M1677" t="n">
        <v>29</v>
      </c>
      <c r="N1677" t="n">
        <v>6.88</v>
      </c>
      <c r="O1677" t="n">
        <v>7887.12</v>
      </c>
      <c r="P1677" t="n">
        <v>52.35</v>
      </c>
      <c r="Q1677" t="n">
        <v>198.05</v>
      </c>
      <c r="R1677" t="n">
        <v>47.04</v>
      </c>
      <c r="S1677" t="n">
        <v>21.27</v>
      </c>
      <c r="T1677" t="n">
        <v>10050.93</v>
      </c>
      <c r="U1677" t="n">
        <v>0.45</v>
      </c>
      <c r="V1677" t="n">
        <v>0.72</v>
      </c>
      <c r="W1677" t="n">
        <v>0.16</v>
      </c>
      <c r="X1677" t="n">
        <v>0.63</v>
      </c>
      <c r="Y1677" t="n">
        <v>1</v>
      </c>
      <c r="Z1677" t="n">
        <v>10</v>
      </c>
    </row>
    <row r="1678">
      <c r="A1678" t="n">
        <v>2</v>
      </c>
      <c r="B1678" t="n">
        <v>25</v>
      </c>
      <c r="C1678" t="inlineStr">
        <is>
          <t xml:space="preserve">CONCLUIDO	</t>
        </is>
      </c>
      <c r="D1678" t="n">
        <v>9.505000000000001</v>
      </c>
      <c r="E1678" t="n">
        <v>10.52</v>
      </c>
      <c r="F1678" t="n">
        <v>8.359999999999999</v>
      </c>
      <c r="G1678" t="n">
        <v>19.3</v>
      </c>
      <c r="H1678" t="n">
        <v>0.42</v>
      </c>
      <c r="I1678" t="n">
        <v>26</v>
      </c>
      <c r="J1678" t="n">
        <v>62.34</v>
      </c>
      <c r="K1678" t="n">
        <v>28.92</v>
      </c>
      <c r="L1678" t="n">
        <v>1.5</v>
      </c>
      <c r="M1678" t="n">
        <v>24</v>
      </c>
      <c r="N1678" t="n">
        <v>6.92</v>
      </c>
      <c r="O1678" t="n">
        <v>7922.85</v>
      </c>
      <c r="P1678" t="n">
        <v>50.97</v>
      </c>
      <c r="Q1678" t="n">
        <v>198.08</v>
      </c>
      <c r="R1678" t="n">
        <v>43.35</v>
      </c>
      <c r="S1678" t="n">
        <v>21.27</v>
      </c>
      <c r="T1678" t="n">
        <v>8232.33</v>
      </c>
      <c r="U1678" t="n">
        <v>0.49</v>
      </c>
      <c r="V1678" t="n">
        <v>0.73</v>
      </c>
      <c r="W1678" t="n">
        <v>0.15</v>
      </c>
      <c r="X1678" t="n">
        <v>0.51</v>
      </c>
      <c r="Y1678" t="n">
        <v>1</v>
      </c>
      <c r="Z1678" t="n">
        <v>10</v>
      </c>
    </row>
    <row r="1679">
      <c r="A1679" t="n">
        <v>3</v>
      </c>
      <c r="B1679" t="n">
        <v>25</v>
      </c>
      <c r="C1679" t="inlineStr">
        <is>
          <t xml:space="preserve">CONCLUIDO	</t>
        </is>
      </c>
      <c r="D1679" t="n">
        <v>9.642200000000001</v>
      </c>
      <c r="E1679" t="n">
        <v>10.37</v>
      </c>
      <c r="F1679" t="n">
        <v>8.27</v>
      </c>
      <c r="G1679" t="n">
        <v>22.55</v>
      </c>
      <c r="H1679" t="n">
        <v>0.49</v>
      </c>
      <c r="I1679" t="n">
        <v>22</v>
      </c>
      <c r="J1679" t="n">
        <v>62.63</v>
      </c>
      <c r="K1679" t="n">
        <v>28.92</v>
      </c>
      <c r="L1679" t="n">
        <v>1.75</v>
      </c>
      <c r="M1679" t="n">
        <v>20</v>
      </c>
      <c r="N1679" t="n">
        <v>6.96</v>
      </c>
      <c r="O1679" t="n">
        <v>7958.6</v>
      </c>
      <c r="P1679" t="n">
        <v>49.85</v>
      </c>
      <c r="Q1679" t="n">
        <v>198.07</v>
      </c>
      <c r="R1679" t="n">
        <v>40.34</v>
      </c>
      <c r="S1679" t="n">
        <v>21.27</v>
      </c>
      <c r="T1679" t="n">
        <v>6748.61</v>
      </c>
      <c r="U1679" t="n">
        <v>0.53</v>
      </c>
      <c r="V1679" t="n">
        <v>0.73</v>
      </c>
      <c r="W1679" t="n">
        <v>0.14</v>
      </c>
      <c r="X1679" t="n">
        <v>0.42</v>
      </c>
      <c r="Y1679" t="n">
        <v>1</v>
      </c>
      <c r="Z1679" t="n">
        <v>10</v>
      </c>
    </row>
    <row r="1680">
      <c r="A1680" t="n">
        <v>4</v>
      </c>
      <c r="B1680" t="n">
        <v>25</v>
      </c>
      <c r="C1680" t="inlineStr">
        <is>
          <t xml:space="preserve">CONCLUIDO	</t>
        </is>
      </c>
      <c r="D1680" t="n">
        <v>9.786099999999999</v>
      </c>
      <c r="E1680" t="n">
        <v>10.22</v>
      </c>
      <c r="F1680" t="n">
        <v>8.16</v>
      </c>
      <c r="G1680" t="n">
        <v>25.76</v>
      </c>
      <c r="H1680" t="n">
        <v>0.55</v>
      </c>
      <c r="I1680" t="n">
        <v>19</v>
      </c>
      <c r="J1680" t="n">
        <v>62.92</v>
      </c>
      <c r="K1680" t="n">
        <v>28.92</v>
      </c>
      <c r="L1680" t="n">
        <v>2</v>
      </c>
      <c r="M1680" t="n">
        <v>17</v>
      </c>
      <c r="N1680" t="n">
        <v>7</v>
      </c>
      <c r="O1680" t="n">
        <v>7994.37</v>
      </c>
      <c r="P1680" t="n">
        <v>48.32</v>
      </c>
      <c r="Q1680" t="n">
        <v>198.05</v>
      </c>
      <c r="R1680" t="n">
        <v>36.48</v>
      </c>
      <c r="S1680" t="n">
        <v>21.27</v>
      </c>
      <c r="T1680" t="n">
        <v>4833.9</v>
      </c>
      <c r="U1680" t="n">
        <v>0.58</v>
      </c>
      <c r="V1680" t="n">
        <v>0.74</v>
      </c>
      <c r="W1680" t="n">
        <v>0.14</v>
      </c>
      <c r="X1680" t="n">
        <v>0.31</v>
      </c>
      <c r="Y1680" t="n">
        <v>1</v>
      </c>
      <c r="Z1680" t="n">
        <v>10</v>
      </c>
    </row>
    <row r="1681">
      <c r="A1681" t="n">
        <v>5</v>
      </c>
      <c r="B1681" t="n">
        <v>25</v>
      </c>
      <c r="C1681" t="inlineStr">
        <is>
          <t xml:space="preserve">CONCLUIDO	</t>
        </is>
      </c>
      <c r="D1681" t="n">
        <v>9.7821</v>
      </c>
      <c r="E1681" t="n">
        <v>10.22</v>
      </c>
      <c r="F1681" t="n">
        <v>8.19</v>
      </c>
      <c r="G1681" t="n">
        <v>28.91</v>
      </c>
      <c r="H1681" t="n">
        <v>0.62</v>
      </c>
      <c r="I1681" t="n">
        <v>17</v>
      </c>
      <c r="J1681" t="n">
        <v>63.21</v>
      </c>
      <c r="K1681" t="n">
        <v>28.92</v>
      </c>
      <c r="L1681" t="n">
        <v>2.25</v>
      </c>
      <c r="M1681" t="n">
        <v>15</v>
      </c>
      <c r="N1681" t="n">
        <v>7.04</v>
      </c>
      <c r="O1681" t="n">
        <v>8030.17</v>
      </c>
      <c r="P1681" t="n">
        <v>48</v>
      </c>
      <c r="Q1681" t="n">
        <v>198.05</v>
      </c>
      <c r="R1681" t="n">
        <v>37.83</v>
      </c>
      <c r="S1681" t="n">
        <v>21.27</v>
      </c>
      <c r="T1681" t="n">
        <v>5518.71</v>
      </c>
      <c r="U1681" t="n">
        <v>0.5600000000000001</v>
      </c>
      <c r="V1681" t="n">
        <v>0.74</v>
      </c>
      <c r="W1681" t="n">
        <v>0.14</v>
      </c>
      <c r="X1681" t="n">
        <v>0.34</v>
      </c>
      <c r="Y1681" t="n">
        <v>1</v>
      </c>
      <c r="Z1681" t="n">
        <v>10</v>
      </c>
    </row>
    <row r="1682">
      <c r="A1682" t="n">
        <v>6</v>
      </c>
      <c r="B1682" t="n">
        <v>25</v>
      </c>
      <c r="C1682" t="inlineStr">
        <is>
          <t xml:space="preserve">CONCLUIDO	</t>
        </is>
      </c>
      <c r="D1682" t="n">
        <v>9.858700000000001</v>
      </c>
      <c r="E1682" t="n">
        <v>10.14</v>
      </c>
      <c r="F1682" t="n">
        <v>8.140000000000001</v>
      </c>
      <c r="G1682" t="n">
        <v>32.56</v>
      </c>
      <c r="H1682" t="n">
        <v>0.6899999999999999</v>
      </c>
      <c r="I1682" t="n">
        <v>15</v>
      </c>
      <c r="J1682" t="n">
        <v>63.5</v>
      </c>
      <c r="K1682" t="n">
        <v>28.92</v>
      </c>
      <c r="L1682" t="n">
        <v>2.5</v>
      </c>
      <c r="M1682" t="n">
        <v>13</v>
      </c>
      <c r="N1682" t="n">
        <v>7.08</v>
      </c>
      <c r="O1682" t="n">
        <v>8065.98</v>
      </c>
      <c r="P1682" t="n">
        <v>46.76</v>
      </c>
      <c r="Q1682" t="n">
        <v>198.05</v>
      </c>
      <c r="R1682" t="n">
        <v>36.18</v>
      </c>
      <c r="S1682" t="n">
        <v>21.27</v>
      </c>
      <c r="T1682" t="n">
        <v>4703.33</v>
      </c>
      <c r="U1682" t="n">
        <v>0.59</v>
      </c>
      <c r="V1682" t="n">
        <v>0.75</v>
      </c>
      <c r="W1682" t="n">
        <v>0.13</v>
      </c>
      <c r="X1682" t="n">
        <v>0.29</v>
      </c>
      <c r="Y1682" t="n">
        <v>1</v>
      </c>
      <c r="Z1682" t="n">
        <v>10</v>
      </c>
    </row>
    <row r="1683">
      <c r="A1683" t="n">
        <v>7</v>
      </c>
      <c r="B1683" t="n">
        <v>25</v>
      </c>
      <c r="C1683" t="inlineStr">
        <is>
          <t xml:space="preserve">CONCLUIDO	</t>
        </is>
      </c>
      <c r="D1683" t="n">
        <v>9.946400000000001</v>
      </c>
      <c r="E1683" t="n">
        <v>10.05</v>
      </c>
      <c r="F1683" t="n">
        <v>8.08</v>
      </c>
      <c r="G1683" t="n">
        <v>37.28</v>
      </c>
      <c r="H1683" t="n">
        <v>0.75</v>
      </c>
      <c r="I1683" t="n">
        <v>13</v>
      </c>
      <c r="J1683" t="n">
        <v>63.79</v>
      </c>
      <c r="K1683" t="n">
        <v>28.92</v>
      </c>
      <c r="L1683" t="n">
        <v>2.75</v>
      </c>
      <c r="M1683" t="n">
        <v>11</v>
      </c>
      <c r="N1683" t="n">
        <v>7.12</v>
      </c>
      <c r="O1683" t="n">
        <v>8101.81</v>
      </c>
      <c r="P1683" t="n">
        <v>45.83</v>
      </c>
      <c r="Q1683" t="n">
        <v>198.09</v>
      </c>
      <c r="R1683" t="n">
        <v>34.19</v>
      </c>
      <c r="S1683" t="n">
        <v>21.27</v>
      </c>
      <c r="T1683" t="n">
        <v>3715.5</v>
      </c>
      <c r="U1683" t="n">
        <v>0.62</v>
      </c>
      <c r="V1683" t="n">
        <v>0.75</v>
      </c>
      <c r="W1683" t="n">
        <v>0.13</v>
      </c>
      <c r="X1683" t="n">
        <v>0.22</v>
      </c>
      <c r="Y1683" t="n">
        <v>1</v>
      </c>
      <c r="Z1683" t="n">
        <v>10</v>
      </c>
    </row>
    <row r="1684">
      <c r="A1684" t="n">
        <v>8</v>
      </c>
      <c r="B1684" t="n">
        <v>25</v>
      </c>
      <c r="C1684" t="inlineStr">
        <is>
          <t xml:space="preserve">CONCLUIDO	</t>
        </is>
      </c>
      <c r="D1684" t="n">
        <v>9.9519</v>
      </c>
      <c r="E1684" t="n">
        <v>10.05</v>
      </c>
      <c r="F1684" t="n">
        <v>8.09</v>
      </c>
      <c r="G1684" t="n">
        <v>40.43</v>
      </c>
      <c r="H1684" t="n">
        <v>0.8100000000000001</v>
      </c>
      <c r="I1684" t="n">
        <v>12</v>
      </c>
      <c r="J1684" t="n">
        <v>64.08</v>
      </c>
      <c r="K1684" t="n">
        <v>28.92</v>
      </c>
      <c r="L1684" t="n">
        <v>3</v>
      </c>
      <c r="M1684" t="n">
        <v>10</v>
      </c>
      <c r="N1684" t="n">
        <v>7.16</v>
      </c>
      <c r="O1684" t="n">
        <v>8137.65</v>
      </c>
      <c r="P1684" t="n">
        <v>45.01</v>
      </c>
      <c r="Q1684" t="n">
        <v>198.06</v>
      </c>
      <c r="R1684" t="n">
        <v>34.62</v>
      </c>
      <c r="S1684" t="n">
        <v>21.27</v>
      </c>
      <c r="T1684" t="n">
        <v>3937.78</v>
      </c>
      <c r="U1684" t="n">
        <v>0.61</v>
      </c>
      <c r="V1684" t="n">
        <v>0.75</v>
      </c>
      <c r="W1684" t="n">
        <v>0.12</v>
      </c>
      <c r="X1684" t="n">
        <v>0.23</v>
      </c>
      <c r="Y1684" t="n">
        <v>1</v>
      </c>
      <c r="Z1684" t="n">
        <v>10</v>
      </c>
    </row>
    <row r="1685">
      <c r="A1685" t="n">
        <v>9</v>
      </c>
      <c r="B1685" t="n">
        <v>25</v>
      </c>
      <c r="C1685" t="inlineStr">
        <is>
          <t xml:space="preserve">CONCLUIDO	</t>
        </is>
      </c>
      <c r="D1685" t="n">
        <v>9.9917</v>
      </c>
      <c r="E1685" t="n">
        <v>10.01</v>
      </c>
      <c r="F1685" t="n">
        <v>8.06</v>
      </c>
      <c r="G1685" t="n">
        <v>43.96</v>
      </c>
      <c r="H1685" t="n">
        <v>0.88</v>
      </c>
      <c r="I1685" t="n">
        <v>11</v>
      </c>
      <c r="J1685" t="n">
        <v>64.38</v>
      </c>
      <c r="K1685" t="n">
        <v>28.92</v>
      </c>
      <c r="L1685" t="n">
        <v>3.25</v>
      </c>
      <c r="M1685" t="n">
        <v>9</v>
      </c>
      <c r="N1685" t="n">
        <v>7.2</v>
      </c>
      <c r="O1685" t="n">
        <v>8173.52</v>
      </c>
      <c r="P1685" t="n">
        <v>44.11</v>
      </c>
      <c r="Q1685" t="n">
        <v>198.06</v>
      </c>
      <c r="R1685" t="n">
        <v>33.7</v>
      </c>
      <c r="S1685" t="n">
        <v>21.27</v>
      </c>
      <c r="T1685" t="n">
        <v>3481.38</v>
      </c>
      <c r="U1685" t="n">
        <v>0.63</v>
      </c>
      <c r="V1685" t="n">
        <v>0.75</v>
      </c>
      <c r="W1685" t="n">
        <v>0.13</v>
      </c>
      <c r="X1685" t="n">
        <v>0.21</v>
      </c>
      <c r="Y1685" t="n">
        <v>1</v>
      </c>
      <c r="Z1685" t="n">
        <v>10</v>
      </c>
    </row>
    <row r="1686">
      <c r="A1686" t="n">
        <v>10</v>
      </c>
      <c r="B1686" t="n">
        <v>25</v>
      </c>
      <c r="C1686" t="inlineStr">
        <is>
          <t xml:space="preserve">CONCLUIDO	</t>
        </is>
      </c>
      <c r="D1686" t="n">
        <v>10.0337</v>
      </c>
      <c r="E1686" t="n">
        <v>9.970000000000001</v>
      </c>
      <c r="F1686" t="n">
        <v>8.029999999999999</v>
      </c>
      <c r="G1686" t="n">
        <v>48.19</v>
      </c>
      <c r="H1686" t="n">
        <v>0.9399999999999999</v>
      </c>
      <c r="I1686" t="n">
        <v>10</v>
      </c>
      <c r="J1686" t="n">
        <v>64.67</v>
      </c>
      <c r="K1686" t="n">
        <v>28.92</v>
      </c>
      <c r="L1686" t="n">
        <v>3.5</v>
      </c>
      <c r="M1686" t="n">
        <v>6</v>
      </c>
      <c r="N1686" t="n">
        <v>7.24</v>
      </c>
      <c r="O1686" t="n">
        <v>8209.41</v>
      </c>
      <c r="P1686" t="n">
        <v>43.49</v>
      </c>
      <c r="Q1686" t="n">
        <v>198.05</v>
      </c>
      <c r="R1686" t="n">
        <v>32.75</v>
      </c>
      <c r="S1686" t="n">
        <v>21.27</v>
      </c>
      <c r="T1686" t="n">
        <v>3012.3</v>
      </c>
      <c r="U1686" t="n">
        <v>0.65</v>
      </c>
      <c r="V1686" t="n">
        <v>0.76</v>
      </c>
      <c r="W1686" t="n">
        <v>0.13</v>
      </c>
      <c r="X1686" t="n">
        <v>0.18</v>
      </c>
      <c r="Y1686" t="n">
        <v>1</v>
      </c>
      <c r="Z1686" t="n">
        <v>10</v>
      </c>
    </row>
    <row r="1687">
      <c r="A1687" t="n">
        <v>11</v>
      </c>
      <c r="B1687" t="n">
        <v>25</v>
      </c>
      <c r="C1687" t="inlineStr">
        <is>
          <t xml:space="preserve">CONCLUIDO	</t>
        </is>
      </c>
      <c r="D1687" t="n">
        <v>10.0564</v>
      </c>
      <c r="E1687" t="n">
        <v>9.94</v>
      </c>
      <c r="F1687" t="n">
        <v>8.01</v>
      </c>
      <c r="G1687" t="n">
        <v>48.05</v>
      </c>
      <c r="H1687" t="n">
        <v>1.01</v>
      </c>
      <c r="I1687" t="n">
        <v>10</v>
      </c>
      <c r="J1687" t="n">
        <v>64.95999999999999</v>
      </c>
      <c r="K1687" t="n">
        <v>28.92</v>
      </c>
      <c r="L1687" t="n">
        <v>3.75</v>
      </c>
      <c r="M1687" t="n">
        <v>5</v>
      </c>
      <c r="N1687" t="n">
        <v>7.28</v>
      </c>
      <c r="O1687" t="n">
        <v>8245.32</v>
      </c>
      <c r="P1687" t="n">
        <v>42.93</v>
      </c>
      <c r="Q1687" t="n">
        <v>198.05</v>
      </c>
      <c r="R1687" t="n">
        <v>31.96</v>
      </c>
      <c r="S1687" t="n">
        <v>21.27</v>
      </c>
      <c r="T1687" t="n">
        <v>2618.34</v>
      </c>
      <c r="U1687" t="n">
        <v>0.67</v>
      </c>
      <c r="V1687" t="n">
        <v>0.76</v>
      </c>
      <c r="W1687" t="n">
        <v>0.13</v>
      </c>
      <c r="X1687" t="n">
        <v>0.16</v>
      </c>
      <c r="Y1687" t="n">
        <v>1</v>
      </c>
      <c r="Z1687" t="n">
        <v>10</v>
      </c>
    </row>
    <row r="1688">
      <c r="A1688" t="n">
        <v>12</v>
      </c>
      <c r="B1688" t="n">
        <v>25</v>
      </c>
      <c r="C1688" t="inlineStr">
        <is>
          <t xml:space="preserve">CONCLUIDO	</t>
        </is>
      </c>
      <c r="D1688" t="n">
        <v>10.0663</v>
      </c>
      <c r="E1688" t="n">
        <v>9.93</v>
      </c>
      <c r="F1688" t="n">
        <v>8.01</v>
      </c>
      <c r="G1688" t="n">
        <v>53.42</v>
      </c>
      <c r="H1688" t="n">
        <v>1.07</v>
      </c>
      <c r="I1688" t="n">
        <v>9</v>
      </c>
      <c r="J1688" t="n">
        <v>65.25</v>
      </c>
      <c r="K1688" t="n">
        <v>28.92</v>
      </c>
      <c r="L1688" t="n">
        <v>4</v>
      </c>
      <c r="M1688" t="n">
        <v>2</v>
      </c>
      <c r="N1688" t="n">
        <v>7.33</v>
      </c>
      <c r="O1688" t="n">
        <v>8281.25</v>
      </c>
      <c r="P1688" t="n">
        <v>42.5</v>
      </c>
      <c r="Q1688" t="n">
        <v>198.05</v>
      </c>
      <c r="R1688" t="n">
        <v>32.03</v>
      </c>
      <c r="S1688" t="n">
        <v>21.27</v>
      </c>
      <c r="T1688" t="n">
        <v>2658.65</v>
      </c>
      <c r="U1688" t="n">
        <v>0.66</v>
      </c>
      <c r="V1688" t="n">
        <v>0.76</v>
      </c>
      <c r="W1688" t="n">
        <v>0.13</v>
      </c>
      <c r="X1688" t="n">
        <v>0.16</v>
      </c>
      <c r="Y1688" t="n">
        <v>1</v>
      </c>
      <c r="Z1688" t="n">
        <v>10</v>
      </c>
    </row>
    <row r="1689">
      <c r="A1689" t="n">
        <v>13</v>
      </c>
      <c r="B1689" t="n">
        <v>25</v>
      </c>
      <c r="C1689" t="inlineStr">
        <is>
          <t xml:space="preserve">CONCLUIDO	</t>
        </is>
      </c>
      <c r="D1689" t="n">
        <v>10.0601</v>
      </c>
      <c r="E1689" t="n">
        <v>9.94</v>
      </c>
      <c r="F1689" t="n">
        <v>8.02</v>
      </c>
      <c r="G1689" t="n">
        <v>53.46</v>
      </c>
      <c r="H1689" t="n">
        <v>1.13</v>
      </c>
      <c r="I1689" t="n">
        <v>9</v>
      </c>
      <c r="J1689" t="n">
        <v>65.54000000000001</v>
      </c>
      <c r="K1689" t="n">
        <v>28.92</v>
      </c>
      <c r="L1689" t="n">
        <v>4.25</v>
      </c>
      <c r="M1689" t="n">
        <v>0</v>
      </c>
      <c r="N1689" t="n">
        <v>7.37</v>
      </c>
      <c r="O1689" t="n">
        <v>8317.200000000001</v>
      </c>
      <c r="P1689" t="n">
        <v>42.75</v>
      </c>
      <c r="Q1689" t="n">
        <v>198.07</v>
      </c>
      <c r="R1689" t="n">
        <v>32.12</v>
      </c>
      <c r="S1689" t="n">
        <v>21.27</v>
      </c>
      <c r="T1689" t="n">
        <v>2702.37</v>
      </c>
      <c r="U1689" t="n">
        <v>0.66</v>
      </c>
      <c r="V1689" t="n">
        <v>0.76</v>
      </c>
      <c r="W1689" t="n">
        <v>0.13</v>
      </c>
      <c r="X1689" t="n">
        <v>0.17</v>
      </c>
      <c r="Y1689" t="n">
        <v>1</v>
      </c>
      <c r="Z1689" t="n">
        <v>10</v>
      </c>
    </row>
    <row r="1690">
      <c r="A1690" t="n">
        <v>0</v>
      </c>
      <c r="B1690" t="n">
        <v>85</v>
      </c>
      <c r="C1690" t="inlineStr">
        <is>
          <t xml:space="preserve">CONCLUIDO	</t>
        </is>
      </c>
      <c r="D1690" t="n">
        <v>6.6751</v>
      </c>
      <c r="E1690" t="n">
        <v>14.98</v>
      </c>
      <c r="F1690" t="n">
        <v>9.630000000000001</v>
      </c>
      <c r="G1690" t="n">
        <v>6.56</v>
      </c>
      <c r="H1690" t="n">
        <v>0.11</v>
      </c>
      <c r="I1690" t="n">
        <v>88</v>
      </c>
      <c r="J1690" t="n">
        <v>167.88</v>
      </c>
      <c r="K1690" t="n">
        <v>51.39</v>
      </c>
      <c r="L1690" t="n">
        <v>1</v>
      </c>
      <c r="M1690" t="n">
        <v>86</v>
      </c>
      <c r="N1690" t="n">
        <v>30.49</v>
      </c>
      <c r="O1690" t="n">
        <v>20939.59</v>
      </c>
      <c r="P1690" t="n">
        <v>121.35</v>
      </c>
      <c r="Q1690" t="n">
        <v>198.12</v>
      </c>
      <c r="R1690" t="n">
        <v>82.59999999999999</v>
      </c>
      <c r="S1690" t="n">
        <v>21.27</v>
      </c>
      <c r="T1690" t="n">
        <v>27546.39</v>
      </c>
      <c r="U1690" t="n">
        <v>0.26</v>
      </c>
      <c r="V1690" t="n">
        <v>0.63</v>
      </c>
      <c r="W1690" t="n">
        <v>0.24</v>
      </c>
      <c r="X1690" t="n">
        <v>1.77</v>
      </c>
      <c r="Y1690" t="n">
        <v>1</v>
      </c>
      <c r="Z1690" t="n">
        <v>10</v>
      </c>
    </row>
    <row r="1691">
      <c r="A1691" t="n">
        <v>1</v>
      </c>
      <c r="B1691" t="n">
        <v>85</v>
      </c>
      <c r="C1691" t="inlineStr">
        <is>
          <t xml:space="preserve">CONCLUIDO	</t>
        </is>
      </c>
      <c r="D1691" t="n">
        <v>7.2046</v>
      </c>
      <c r="E1691" t="n">
        <v>13.88</v>
      </c>
      <c r="F1691" t="n">
        <v>9.199999999999999</v>
      </c>
      <c r="G1691" t="n">
        <v>8.119999999999999</v>
      </c>
      <c r="H1691" t="n">
        <v>0.13</v>
      </c>
      <c r="I1691" t="n">
        <v>68</v>
      </c>
      <c r="J1691" t="n">
        <v>168.25</v>
      </c>
      <c r="K1691" t="n">
        <v>51.39</v>
      </c>
      <c r="L1691" t="n">
        <v>1.25</v>
      </c>
      <c r="M1691" t="n">
        <v>66</v>
      </c>
      <c r="N1691" t="n">
        <v>30.6</v>
      </c>
      <c r="O1691" t="n">
        <v>20984.25</v>
      </c>
      <c r="P1691" t="n">
        <v>115.75</v>
      </c>
      <c r="Q1691" t="n">
        <v>198.13</v>
      </c>
      <c r="R1691" t="n">
        <v>69.39</v>
      </c>
      <c r="S1691" t="n">
        <v>21.27</v>
      </c>
      <c r="T1691" t="n">
        <v>21041.09</v>
      </c>
      <c r="U1691" t="n">
        <v>0.31</v>
      </c>
      <c r="V1691" t="n">
        <v>0.66</v>
      </c>
      <c r="W1691" t="n">
        <v>0.21</v>
      </c>
      <c r="X1691" t="n">
        <v>1.35</v>
      </c>
      <c r="Y1691" t="n">
        <v>1</v>
      </c>
      <c r="Z1691" t="n">
        <v>10</v>
      </c>
    </row>
    <row r="1692">
      <c r="A1692" t="n">
        <v>2</v>
      </c>
      <c r="B1692" t="n">
        <v>85</v>
      </c>
      <c r="C1692" t="inlineStr">
        <is>
          <t xml:space="preserve">CONCLUIDO	</t>
        </is>
      </c>
      <c r="D1692" t="n">
        <v>7.5884</v>
      </c>
      <c r="E1692" t="n">
        <v>13.18</v>
      </c>
      <c r="F1692" t="n">
        <v>8.94</v>
      </c>
      <c r="G1692" t="n">
        <v>9.75</v>
      </c>
      <c r="H1692" t="n">
        <v>0.16</v>
      </c>
      <c r="I1692" t="n">
        <v>55</v>
      </c>
      <c r="J1692" t="n">
        <v>168.61</v>
      </c>
      <c r="K1692" t="n">
        <v>51.39</v>
      </c>
      <c r="L1692" t="n">
        <v>1.5</v>
      </c>
      <c r="M1692" t="n">
        <v>53</v>
      </c>
      <c r="N1692" t="n">
        <v>30.71</v>
      </c>
      <c r="O1692" t="n">
        <v>21028.94</v>
      </c>
      <c r="P1692" t="n">
        <v>112.26</v>
      </c>
      <c r="Q1692" t="n">
        <v>198.14</v>
      </c>
      <c r="R1692" t="n">
        <v>61.04</v>
      </c>
      <c r="S1692" t="n">
        <v>21.27</v>
      </c>
      <c r="T1692" t="n">
        <v>16935.23</v>
      </c>
      <c r="U1692" t="n">
        <v>0.35</v>
      </c>
      <c r="V1692" t="n">
        <v>0.68</v>
      </c>
      <c r="W1692" t="n">
        <v>0.2</v>
      </c>
      <c r="X1692" t="n">
        <v>1.09</v>
      </c>
      <c r="Y1692" t="n">
        <v>1</v>
      </c>
      <c r="Z1692" t="n">
        <v>10</v>
      </c>
    </row>
    <row r="1693">
      <c r="A1693" t="n">
        <v>3</v>
      </c>
      <c r="B1693" t="n">
        <v>85</v>
      </c>
      <c r="C1693" t="inlineStr">
        <is>
          <t xml:space="preserve">CONCLUIDO	</t>
        </is>
      </c>
      <c r="D1693" t="n">
        <v>7.8864</v>
      </c>
      <c r="E1693" t="n">
        <v>12.68</v>
      </c>
      <c r="F1693" t="n">
        <v>8.75</v>
      </c>
      <c r="G1693" t="n">
        <v>11.41</v>
      </c>
      <c r="H1693" t="n">
        <v>0.18</v>
      </c>
      <c r="I1693" t="n">
        <v>46</v>
      </c>
      <c r="J1693" t="n">
        <v>168.97</v>
      </c>
      <c r="K1693" t="n">
        <v>51.39</v>
      </c>
      <c r="L1693" t="n">
        <v>1.75</v>
      </c>
      <c r="M1693" t="n">
        <v>44</v>
      </c>
      <c r="N1693" t="n">
        <v>30.83</v>
      </c>
      <c r="O1693" t="n">
        <v>21073.68</v>
      </c>
      <c r="P1693" t="n">
        <v>109.6</v>
      </c>
      <c r="Q1693" t="n">
        <v>198.05</v>
      </c>
      <c r="R1693" t="n">
        <v>54.98</v>
      </c>
      <c r="S1693" t="n">
        <v>21.27</v>
      </c>
      <c r="T1693" t="n">
        <v>13947.82</v>
      </c>
      <c r="U1693" t="n">
        <v>0.39</v>
      </c>
      <c r="V1693" t="n">
        <v>0.6899999999999999</v>
      </c>
      <c r="W1693" t="n">
        <v>0.18</v>
      </c>
      <c r="X1693" t="n">
        <v>0.9</v>
      </c>
      <c r="Y1693" t="n">
        <v>1</v>
      </c>
      <c r="Z1693" t="n">
        <v>10</v>
      </c>
    </row>
    <row r="1694">
      <c r="A1694" t="n">
        <v>4</v>
      </c>
      <c r="B1694" t="n">
        <v>85</v>
      </c>
      <c r="C1694" t="inlineStr">
        <is>
          <t xml:space="preserve">CONCLUIDO	</t>
        </is>
      </c>
      <c r="D1694" t="n">
        <v>8.1046</v>
      </c>
      <c r="E1694" t="n">
        <v>12.34</v>
      </c>
      <c r="F1694" t="n">
        <v>8.609999999999999</v>
      </c>
      <c r="G1694" t="n">
        <v>12.92</v>
      </c>
      <c r="H1694" t="n">
        <v>0.21</v>
      </c>
      <c r="I1694" t="n">
        <v>40</v>
      </c>
      <c r="J1694" t="n">
        <v>169.33</v>
      </c>
      <c r="K1694" t="n">
        <v>51.39</v>
      </c>
      <c r="L1694" t="n">
        <v>2</v>
      </c>
      <c r="M1694" t="n">
        <v>38</v>
      </c>
      <c r="N1694" t="n">
        <v>30.94</v>
      </c>
      <c r="O1694" t="n">
        <v>21118.46</v>
      </c>
      <c r="P1694" t="n">
        <v>107.71</v>
      </c>
      <c r="Q1694" t="n">
        <v>198.1</v>
      </c>
      <c r="R1694" t="n">
        <v>50.78</v>
      </c>
      <c r="S1694" t="n">
        <v>21.27</v>
      </c>
      <c r="T1694" t="n">
        <v>11877.72</v>
      </c>
      <c r="U1694" t="n">
        <v>0.42</v>
      </c>
      <c r="V1694" t="n">
        <v>0.71</v>
      </c>
      <c r="W1694" t="n">
        <v>0.17</v>
      </c>
      <c r="X1694" t="n">
        <v>0.76</v>
      </c>
      <c r="Y1694" t="n">
        <v>1</v>
      </c>
      <c r="Z1694" t="n">
        <v>10</v>
      </c>
    </row>
    <row r="1695">
      <c r="A1695" t="n">
        <v>5</v>
      </c>
      <c r="B1695" t="n">
        <v>85</v>
      </c>
      <c r="C1695" t="inlineStr">
        <is>
          <t xml:space="preserve">CONCLUIDO	</t>
        </is>
      </c>
      <c r="D1695" t="n">
        <v>8.315799999999999</v>
      </c>
      <c r="E1695" t="n">
        <v>12.03</v>
      </c>
      <c r="F1695" t="n">
        <v>8.470000000000001</v>
      </c>
      <c r="G1695" t="n">
        <v>14.51</v>
      </c>
      <c r="H1695" t="n">
        <v>0.24</v>
      </c>
      <c r="I1695" t="n">
        <v>35</v>
      </c>
      <c r="J1695" t="n">
        <v>169.7</v>
      </c>
      <c r="K1695" t="n">
        <v>51.39</v>
      </c>
      <c r="L1695" t="n">
        <v>2.25</v>
      </c>
      <c r="M1695" t="n">
        <v>33</v>
      </c>
      <c r="N1695" t="n">
        <v>31.05</v>
      </c>
      <c r="O1695" t="n">
        <v>21163.27</v>
      </c>
      <c r="P1695" t="n">
        <v>105.62</v>
      </c>
      <c r="Q1695" t="n">
        <v>198.05</v>
      </c>
      <c r="R1695" t="n">
        <v>46.75</v>
      </c>
      <c r="S1695" t="n">
        <v>21.27</v>
      </c>
      <c r="T1695" t="n">
        <v>9887.940000000001</v>
      </c>
      <c r="U1695" t="n">
        <v>0.45</v>
      </c>
      <c r="V1695" t="n">
        <v>0.72</v>
      </c>
      <c r="W1695" t="n">
        <v>0.14</v>
      </c>
      <c r="X1695" t="n">
        <v>0.61</v>
      </c>
      <c r="Y1695" t="n">
        <v>1</v>
      </c>
      <c r="Z1695" t="n">
        <v>10</v>
      </c>
    </row>
    <row r="1696">
      <c r="A1696" t="n">
        <v>6</v>
      </c>
      <c r="B1696" t="n">
        <v>85</v>
      </c>
      <c r="C1696" t="inlineStr">
        <is>
          <t xml:space="preserve">CONCLUIDO	</t>
        </is>
      </c>
      <c r="D1696" t="n">
        <v>8.3604</v>
      </c>
      <c r="E1696" t="n">
        <v>11.96</v>
      </c>
      <c r="F1696" t="n">
        <v>8.5</v>
      </c>
      <c r="G1696" t="n">
        <v>15.95</v>
      </c>
      <c r="H1696" t="n">
        <v>0.26</v>
      </c>
      <c r="I1696" t="n">
        <v>32</v>
      </c>
      <c r="J1696" t="n">
        <v>170.06</v>
      </c>
      <c r="K1696" t="n">
        <v>51.39</v>
      </c>
      <c r="L1696" t="n">
        <v>2.5</v>
      </c>
      <c r="M1696" t="n">
        <v>30</v>
      </c>
      <c r="N1696" t="n">
        <v>31.17</v>
      </c>
      <c r="O1696" t="n">
        <v>21208.12</v>
      </c>
      <c r="P1696" t="n">
        <v>105.97</v>
      </c>
      <c r="Q1696" t="n">
        <v>198.06</v>
      </c>
      <c r="R1696" t="n">
        <v>47.64</v>
      </c>
      <c r="S1696" t="n">
        <v>21.27</v>
      </c>
      <c r="T1696" t="n">
        <v>10347.06</v>
      </c>
      <c r="U1696" t="n">
        <v>0.45</v>
      </c>
      <c r="V1696" t="n">
        <v>0.71</v>
      </c>
      <c r="W1696" t="n">
        <v>0.16</v>
      </c>
      <c r="X1696" t="n">
        <v>0.65</v>
      </c>
      <c r="Y1696" t="n">
        <v>1</v>
      </c>
      <c r="Z1696" t="n">
        <v>10</v>
      </c>
    </row>
    <row r="1697">
      <c r="A1697" t="n">
        <v>7</v>
      </c>
      <c r="B1697" t="n">
        <v>85</v>
      </c>
      <c r="C1697" t="inlineStr">
        <is>
          <t xml:space="preserve">CONCLUIDO	</t>
        </is>
      </c>
      <c r="D1697" t="n">
        <v>8.485799999999999</v>
      </c>
      <c r="E1697" t="n">
        <v>11.78</v>
      </c>
      <c r="F1697" t="n">
        <v>8.43</v>
      </c>
      <c r="G1697" t="n">
        <v>17.44</v>
      </c>
      <c r="H1697" t="n">
        <v>0.29</v>
      </c>
      <c r="I1697" t="n">
        <v>29</v>
      </c>
      <c r="J1697" t="n">
        <v>170.42</v>
      </c>
      <c r="K1697" t="n">
        <v>51.39</v>
      </c>
      <c r="L1697" t="n">
        <v>2.75</v>
      </c>
      <c r="M1697" t="n">
        <v>27</v>
      </c>
      <c r="N1697" t="n">
        <v>31.28</v>
      </c>
      <c r="O1697" t="n">
        <v>21253.01</v>
      </c>
      <c r="P1697" t="n">
        <v>104.89</v>
      </c>
      <c r="Q1697" t="n">
        <v>198.06</v>
      </c>
      <c r="R1697" t="n">
        <v>45.31</v>
      </c>
      <c r="S1697" t="n">
        <v>21.27</v>
      </c>
      <c r="T1697" t="n">
        <v>9199.15</v>
      </c>
      <c r="U1697" t="n">
        <v>0.47</v>
      </c>
      <c r="V1697" t="n">
        <v>0.72</v>
      </c>
      <c r="W1697" t="n">
        <v>0.15</v>
      </c>
      <c r="X1697" t="n">
        <v>0.58</v>
      </c>
      <c r="Y1697" t="n">
        <v>1</v>
      </c>
      <c r="Z1697" t="n">
        <v>10</v>
      </c>
    </row>
    <row r="1698">
      <c r="A1698" t="n">
        <v>8</v>
      </c>
      <c r="B1698" t="n">
        <v>85</v>
      </c>
      <c r="C1698" t="inlineStr">
        <is>
          <t xml:space="preserve">CONCLUIDO	</t>
        </is>
      </c>
      <c r="D1698" t="n">
        <v>8.603400000000001</v>
      </c>
      <c r="E1698" t="n">
        <v>11.62</v>
      </c>
      <c r="F1698" t="n">
        <v>8.369999999999999</v>
      </c>
      <c r="G1698" t="n">
        <v>19.31</v>
      </c>
      <c r="H1698" t="n">
        <v>0.31</v>
      </c>
      <c r="I1698" t="n">
        <v>26</v>
      </c>
      <c r="J1698" t="n">
        <v>170.79</v>
      </c>
      <c r="K1698" t="n">
        <v>51.39</v>
      </c>
      <c r="L1698" t="n">
        <v>3</v>
      </c>
      <c r="M1698" t="n">
        <v>24</v>
      </c>
      <c r="N1698" t="n">
        <v>31.4</v>
      </c>
      <c r="O1698" t="n">
        <v>21297.94</v>
      </c>
      <c r="P1698" t="n">
        <v>103.93</v>
      </c>
      <c r="Q1698" t="n">
        <v>198.05</v>
      </c>
      <c r="R1698" t="n">
        <v>43.37</v>
      </c>
      <c r="S1698" t="n">
        <v>21.27</v>
      </c>
      <c r="T1698" t="n">
        <v>8241.5</v>
      </c>
      <c r="U1698" t="n">
        <v>0.49</v>
      </c>
      <c r="V1698" t="n">
        <v>0.73</v>
      </c>
      <c r="W1698" t="n">
        <v>0.15</v>
      </c>
      <c r="X1698" t="n">
        <v>0.52</v>
      </c>
      <c r="Y1698" t="n">
        <v>1</v>
      </c>
      <c r="Z1698" t="n">
        <v>10</v>
      </c>
    </row>
    <row r="1699">
      <c r="A1699" t="n">
        <v>9</v>
      </c>
      <c r="B1699" t="n">
        <v>85</v>
      </c>
      <c r="C1699" t="inlineStr">
        <is>
          <t xml:space="preserve">CONCLUIDO	</t>
        </is>
      </c>
      <c r="D1699" t="n">
        <v>8.6831</v>
      </c>
      <c r="E1699" t="n">
        <v>11.52</v>
      </c>
      <c r="F1699" t="n">
        <v>8.33</v>
      </c>
      <c r="G1699" t="n">
        <v>20.83</v>
      </c>
      <c r="H1699" t="n">
        <v>0.34</v>
      </c>
      <c r="I1699" t="n">
        <v>24</v>
      </c>
      <c r="J1699" t="n">
        <v>171.15</v>
      </c>
      <c r="K1699" t="n">
        <v>51.39</v>
      </c>
      <c r="L1699" t="n">
        <v>3.25</v>
      </c>
      <c r="M1699" t="n">
        <v>22</v>
      </c>
      <c r="N1699" t="n">
        <v>31.51</v>
      </c>
      <c r="O1699" t="n">
        <v>21342.91</v>
      </c>
      <c r="P1699" t="n">
        <v>103.28</v>
      </c>
      <c r="Q1699" t="n">
        <v>198.05</v>
      </c>
      <c r="R1699" t="n">
        <v>42.21</v>
      </c>
      <c r="S1699" t="n">
        <v>21.27</v>
      </c>
      <c r="T1699" t="n">
        <v>7674.79</v>
      </c>
      <c r="U1699" t="n">
        <v>0.5</v>
      </c>
      <c r="V1699" t="n">
        <v>0.73</v>
      </c>
      <c r="W1699" t="n">
        <v>0.15</v>
      </c>
      <c r="X1699" t="n">
        <v>0.48</v>
      </c>
      <c r="Y1699" t="n">
        <v>1</v>
      </c>
      <c r="Z1699" t="n">
        <v>10</v>
      </c>
    </row>
    <row r="1700">
      <c r="A1700" t="n">
        <v>10</v>
      </c>
      <c r="B1700" t="n">
        <v>85</v>
      </c>
      <c r="C1700" t="inlineStr">
        <is>
          <t xml:space="preserve">CONCLUIDO	</t>
        </is>
      </c>
      <c r="D1700" t="n">
        <v>8.776199999999999</v>
      </c>
      <c r="E1700" t="n">
        <v>11.39</v>
      </c>
      <c r="F1700" t="n">
        <v>8.279999999999999</v>
      </c>
      <c r="G1700" t="n">
        <v>22.57</v>
      </c>
      <c r="H1700" t="n">
        <v>0.36</v>
      </c>
      <c r="I1700" t="n">
        <v>22</v>
      </c>
      <c r="J1700" t="n">
        <v>171.52</v>
      </c>
      <c r="K1700" t="n">
        <v>51.39</v>
      </c>
      <c r="L1700" t="n">
        <v>3.5</v>
      </c>
      <c r="M1700" t="n">
        <v>20</v>
      </c>
      <c r="N1700" t="n">
        <v>31.63</v>
      </c>
      <c r="O1700" t="n">
        <v>21387.92</v>
      </c>
      <c r="P1700" t="n">
        <v>102.32</v>
      </c>
      <c r="Q1700" t="n">
        <v>198.05</v>
      </c>
      <c r="R1700" t="n">
        <v>40.38</v>
      </c>
      <c r="S1700" t="n">
        <v>21.27</v>
      </c>
      <c r="T1700" t="n">
        <v>6765.86</v>
      </c>
      <c r="U1700" t="n">
        <v>0.53</v>
      </c>
      <c r="V1700" t="n">
        <v>0.73</v>
      </c>
      <c r="W1700" t="n">
        <v>0.14</v>
      </c>
      <c r="X1700" t="n">
        <v>0.42</v>
      </c>
      <c r="Y1700" t="n">
        <v>1</v>
      </c>
      <c r="Z1700" t="n">
        <v>10</v>
      </c>
    </row>
    <row r="1701">
      <c r="A1701" t="n">
        <v>11</v>
      </c>
      <c r="B1701" t="n">
        <v>85</v>
      </c>
      <c r="C1701" t="inlineStr">
        <is>
          <t xml:space="preserve">CONCLUIDO	</t>
        </is>
      </c>
      <c r="D1701" t="n">
        <v>8.818099999999999</v>
      </c>
      <c r="E1701" t="n">
        <v>11.34</v>
      </c>
      <c r="F1701" t="n">
        <v>8.26</v>
      </c>
      <c r="G1701" t="n">
        <v>23.59</v>
      </c>
      <c r="H1701" t="n">
        <v>0.39</v>
      </c>
      <c r="I1701" t="n">
        <v>21</v>
      </c>
      <c r="J1701" t="n">
        <v>171.88</v>
      </c>
      <c r="K1701" t="n">
        <v>51.39</v>
      </c>
      <c r="L1701" t="n">
        <v>3.75</v>
      </c>
      <c r="M1701" t="n">
        <v>19</v>
      </c>
      <c r="N1701" t="n">
        <v>31.74</v>
      </c>
      <c r="O1701" t="n">
        <v>21432.96</v>
      </c>
      <c r="P1701" t="n">
        <v>101.97</v>
      </c>
      <c r="Q1701" t="n">
        <v>198.06</v>
      </c>
      <c r="R1701" t="n">
        <v>39.75</v>
      </c>
      <c r="S1701" t="n">
        <v>21.27</v>
      </c>
      <c r="T1701" t="n">
        <v>6460.25</v>
      </c>
      <c r="U1701" t="n">
        <v>0.53</v>
      </c>
      <c r="V1701" t="n">
        <v>0.74</v>
      </c>
      <c r="W1701" t="n">
        <v>0.14</v>
      </c>
      <c r="X1701" t="n">
        <v>0.4</v>
      </c>
      <c r="Y1701" t="n">
        <v>1</v>
      </c>
      <c r="Z1701" t="n">
        <v>10</v>
      </c>
    </row>
    <row r="1702">
      <c r="A1702" t="n">
        <v>12</v>
      </c>
      <c r="B1702" t="n">
        <v>85</v>
      </c>
      <c r="C1702" t="inlineStr">
        <is>
          <t xml:space="preserve">CONCLUIDO	</t>
        </is>
      </c>
      <c r="D1702" t="n">
        <v>8.863899999999999</v>
      </c>
      <c r="E1702" t="n">
        <v>11.28</v>
      </c>
      <c r="F1702" t="n">
        <v>8.23</v>
      </c>
      <c r="G1702" t="n">
        <v>24.69</v>
      </c>
      <c r="H1702" t="n">
        <v>0.41</v>
      </c>
      <c r="I1702" t="n">
        <v>20</v>
      </c>
      <c r="J1702" t="n">
        <v>172.25</v>
      </c>
      <c r="K1702" t="n">
        <v>51.39</v>
      </c>
      <c r="L1702" t="n">
        <v>4</v>
      </c>
      <c r="M1702" t="n">
        <v>18</v>
      </c>
      <c r="N1702" t="n">
        <v>31.86</v>
      </c>
      <c r="O1702" t="n">
        <v>21478.05</v>
      </c>
      <c r="P1702" t="n">
        <v>101.39</v>
      </c>
      <c r="Q1702" t="n">
        <v>198.07</v>
      </c>
      <c r="R1702" t="n">
        <v>39.03</v>
      </c>
      <c r="S1702" t="n">
        <v>21.27</v>
      </c>
      <c r="T1702" t="n">
        <v>6100.56</v>
      </c>
      <c r="U1702" t="n">
        <v>0.54</v>
      </c>
      <c r="V1702" t="n">
        <v>0.74</v>
      </c>
      <c r="W1702" t="n">
        <v>0.14</v>
      </c>
      <c r="X1702" t="n">
        <v>0.38</v>
      </c>
      <c r="Y1702" t="n">
        <v>1</v>
      </c>
      <c r="Z1702" t="n">
        <v>10</v>
      </c>
    </row>
    <row r="1703">
      <c r="A1703" t="n">
        <v>13</v>
      </c>
      <c r="B1703" t="n">
        <v>85</v>
      </c>
      <c r="C1703" t="inlineStr">
        <is>
          <t xml:space="preserve">CONCLUIDO	</t>
        </is>
      </c>
      <c r="D1703" t="n">
        <v>9.007400000000001</v>
      </c>
      <c r="E1703" t="n">
        <v>11.1</v>
      </c>
      <c r="F1703" t="n">
        <v>8.119999999999999</v>
      </c>
      <c r="G1703" t="n">
        <v>27.06</v>
      </c>
      <c r="H1703" t="n">
        <v>0.44</v>
      </c>
      <c r="I1703" t="n">
        <v>18</v>
      </c>
      <c r="J1703" t="n">
        <v>172.61</v>
      </c>
      <c r="K1703" t="n">
        <v>51.39</v>
      </c>
      <c r="L1703" t="n">
        <v>4.25</v>
      </c>
      <c r="M1703" t="n">
        <v>16</v>
      </c>
      <c r="N1703" t="n">
        <v>31.97</v>
      </c>
      <c r="O1703" t="n">
        <v>21523.17</v>
      </c>
      <c r="P1703" t="n">
        <v>99.89</v>
      </c>
      <c r="Q1703" t="n">
        <v>198.05</v>
      </c>
      <c r="R1703" t="n">
        <v>35.54</v>
      </c>
      <c r="S1703" t="n">
        <v>21.27</v>
      </c>
      <c r="T1703" t="n">
        <v>4368.33</v>
      </c>
      <c r="U1703" t="n">
        <v>0.6</v>
      </c>
      <c r="V1703" t="n">
        <v>0.75</v>
      </c>
      <c r="W1703" t="n">
        <v>0.13</v>
      </c>
      <c r="X1703" t="n">
        <v>0.27</v>
      </c>
      <c r="Y1703" t="n">
        <v>1</v>
      </c>
      <c r="Z1703" t="n">
        <v>10</v>
      </c>
    </row>
    <row r="1704">
      <c r="A1704" t="n">
        <v>14</v>
      </c>
      <c r="B1704" t="n">
        <v>85</v>
      </c>
      <c r="C1704" t="inlineStr">
        <is>
          <t xml:space="preserve">CONCLUIDO	</t>
        </is>
      </c>
      <c r="D1704" t="n">
        <v>8.9749</v>
      </c>
      <c r="E1704" t="n">
        <v>11.14</v>
      </c>
      <c r="F1704" t="n">
        <v>8.19</v>
      </c>
      <c r="G1704" t="n">
        <v>28.92</v>
      </c>
      <c r="H1704" t="n">
        <v>0.46</v>
      </c>
      <c r="I1704" t="n">
        <v>17</v>
      </c>
      <c r="J1704" t="n">
        <v>172.98</v>
      </c>
      <c r="K1704" t="n">
        <v>51.39</v>
      </c>
      <c r="L1704" t="n">
        <v>4.5</v>
      </c>
      <c r="M1704" t="n">
        <v>15</v>
      </c>
      <c r="N1704" t="n">
        <v>32.09</v>
      </c>
      <c r="O1704" t="n">
        <v>21568.34</v>
      </c>
      <c r="P1704" t="n">
        <v>100.58</v>
      </c>
      <c r="Q1704" t="n">
        <v>198.05</v>
      </c>
      <c r="R1704" t="n">
        <v>38.08</v>
      </c>
      <c r="S1704" t="n">
        <v>21.27</v>
      </c>
      <c r="T1704" t="n">
        <v>5643.23</v>
      </c>
      <c r="U1704" t="n">
        <v>0.5600000000000001</v>
      </c>
      <c r="V1704" t="n">
        <v>0.74</v>
      </c>
      <c r="W1704" t="n">
        <v>0.13</v>
      </c>
      <c r="X1704" t="n">
        <v>0.34</v>
      </c>
      <c r="Y1704" t="n">
        <v>1</v>
      </c>
      <c r="Z1704" t="n">
        <v>10</v>
      </c>
    </row>
    <row r="1705">
      <c r="A1705" t="n">
        <v>15</v>
      </c>
      <c r="B1705" t="n">
        <v>85</v>
      </c>
      <c r="C1705" t="inlineStr">
        <is>
          <t xml:space="preserve">CONCLUIDO	</t>
        </is>
      </c>
      <c r="D1705" t="n">
        <v>8.978899999999999</v>
      </c>
      <c r="E1705" t="n">
        <v>11.14</v>
      </c>
      <c r="F1705" t="n">
        <v>8.19</v>
      </c>
      <c r="G1705" t="n">
        <v>28.9</v>
      </c>
      <c r="H1705" t="n">
        <v>0.49</v>
      </c>
      <c r="I1705" t="n">
        <v>17</v>
      </c>
      <c r="J1705" t="n">
        <v>173.35</v>
      </c>
      <c r="K1705" t="n">
        <v>51.39</v>
      </c>
      <c r="L1705" t="n">
        <v>4.75</v>
      </c>
      <c r="M1705" t="n">
        <v>15</v>
      </c>
      <c r="N1705" t="n">
        <v>32.2</v>
      </c>
      <c r="O1705" t="n">
        <v>21613.54</v>
      </c>
      <c r="P1705" t="n">
        <v>100.44</v>
      </c>
      <c r="Q1705" t="n">
        <v>198.08</v>
      </c>
      <c r="R1705" t="n">
        <v>37.77</v>
      </c>
      <c r="S1705" t="n">
        <v>21.27</v>
      </c>
      <c r="T1705" t="n">
        <v>5487.29</v>
      </c>
      <c r="U1705" t="n">
        <v>0.5600000000000001</v>
      </c>
      <c r="V1705" t="n">
        <v>0.74</v>
      </c>
      <c r="W1705" t="n">
        <v>0.14</v>
      </c>
      <c r="X1705" t="n">
        <v>0.34</v>
      </c>
      <c r="Y1705" t="n">
        <v>1</v>
      </c>
      <c r="Z1705" t="n">
        <v>10</v>
      </c>
    </row>
    <row r="1706">
      <c r="A1706" t="n">
        <v>16</v>
      </c>
      <c r="B1706" t="n">
        <v>85</v>
      </c>
      <c r="C1706" t="inlineStr">
        <is>
          <t xml:space="preserve">CONCLUIDO	</t>
        </is>
      </c>
      <c r="D1706" t="n">
        <v>9.029999999999999</v>
      </c>
      <c r="E1706" t="n">
        <v>11.07</v>
      </c>
      <c r="F1706" t="n">
        <v>8.16</v>
      </c>
      <c r="G1706" t="n">
        <v>30.6</v>
      </c>
      <c r="H1706" t="n">
        <v>0.51</v>
      </c>
      <c r="I1706" t="n">
        <v>16</v>
      </c>
      <c r="J1706" t="n">
        <v>173.71</v>
      </c>
      <c r="K1706" t="n">
        <v>51.39</v>
      </c>
      <c r="L1706" t="n">
        <v>5</v>
      </c>
      <c r="M1706" t="n">
        <v>14</v>
      </c>
      <c r="N1706" t="n">
        <v>32.32</v>
      </c>
      <c r="O1706" t="n">
        <v>21658.78</v>
      </c>
      <c r="P1706" t="n">
        <v>99.89</v>
      </c>
      <c r="Q1706" t="n">
        <v>198.07</v>
      </c>
      <c r="R1706" t="n">
        <v>36.8</v>
      </c>
      <c r="S1706" t="n">
        <v>21.27</v>
      </c>
      <c r="T1706" t="n">
        <v>5008.99</v>
      </c>
      <c r="U1706" t="n">
        <v>0.58</v>
      </c>
      <c r="V1706" t="n">
        <v>0.74</v>
      </c>
      <c r="W1706" t="n">
        <v>0.13</v>
      </c>
      <c r="X1706" t="n">
        <v>0.31</v>
      </c>
      <c r="Y1706" t="n">
        <v>1</v>
      </c>
      <c r="Z1706" t="n">
        <v>10</v>
      </c>
    </row>
    <row r="1707">
      <c r="A1707" t="n">
        <v>17</v>
      </c>
      <c r="B1707" t="n">
        <v>85</v>
      </c>
      <c r="C1707" t="inlineStr">
        <is>
          <t xml:space="preserve">CONCLUIDO	</t>
        </is>
      </c>
      <c r="D1707" t="n">
        <v>9.0708</v>
      </c>
      <c r="E1707" t="n">
        <v>11.02</v>
      </c>
      <c r="F1707" t="n">
        <v>8.140000000000001</v>
      </c>
      <c r="G1707" t="n">
        <v>32.57</v>
      </c>
      <c r="H1707" t="n">
        <v>0.53</v>
      </c>
      <c r="I1707" t="n">
        <v>15</v>
      </c>
      <c r="J1707" t="n">
        <v>174.08</v>
      </c>
      <c r="K1707" t="n">
        <v>51.39</v>
      </c>
      <c r="L1707" t="n">
        <v>5.25</v>
      </c>
      <c r="M1707" t="n">
        <v>13</v>
      </c>
      <c r="N1707" t="n">
        <v>32.44</v>
      </c>
      <c r="O1707" t="n">
        <v>21704.07</v>
      </c>
      <c r="P1707" t="n">
        <v>99.53</v>
      </c>
      <c r="Q1707" t="n">
        <v>198.05</v>
      </c>
      <c r="R1707" t="n">
        <v>36.43</v>
      </c>
      <c r="S1707" t="n">
        <v>21.27</v>
      </c>
      <c r="T1707" t="n">
        <v>4827.59</v>
      </c>
      <c r="U1707" t="n">
        <v>0.58</v>
      </c>
      <c r="V1707" t="n">
        <v>0.75</v>
      </c>
      <c r="W1707" t="n">
        <v>0.13</v>
      </c>
      <c r="X1707" t="n">
        <v>0.29</v>
      </c>
      <c r="Y1707" t="n">
        <v>1</v>
      </c>
      <c r="Z1707" t="n">
        <v>10</v>
      </c>
    </row>
    <row r="1708">
      <c r="A1708" t="n">
        <v>18</v>
      </c>
      <c r="B1708" t="n">
        <v>85</v>
      </c>
      <c r="C1708" t="inlineStr">
        <is>
          <t xml:space="preserve">CONCLUIDO	</t>
        </is>
      </c>
      <c r="D1708" t="n">
        <v>9.1241</v>
      </c>
      <c r="E1708" t="n">
        <v>10.96</v>
      </c>
      <c r="F1708" t="n">
        <v>8.109999999999999</v>
      </c>
      <c r="G1708" t="n">
        <v>34.77</v>
      </c>
      <c r="H1708" t="n">
        <v>0.5600000000000001</v>
      </c>
      <c r="I1708" t="n">
        <v>14</v>
      </c>
      <c r="J1708" t="n">
        <v>174.45</v>
      </c>
      <c r="K1708" t="n">
        <v>51.39</v>
      </c>
      <c r="L1708" t="n">
        <v>5.5</v>
      </c>
      <c r="M1708" t="n">
        <v>12</v>
      </c>
      <c r="N1708" t="n">
        <v>32.56</v>
      </c>
      <c r="O1708" t="n">
        <v>21749.39</v>
      </c>
      <c r="P1708" t="n">
        <v>98.95999999999999</v>
      </c>
      <c r="Q1708" t="n">
        <v>198.08</v>
      </c>
      <c r="R1708" t="n">
        <v>35.34</v>
      </c>
      <c r="S1708" t="n">
        <v>21.27</v>
      </c>
      <c r="T1708" t="n">
        <v>4289.16</v>
      </c>
      <c r="U1708" t="n">
        <v>0.6</v>
      </c>
      <c r="V1708" t="n">
        <v>0.75</v>
      </c>
      <c r="W1708" t="n">
        <v>0.13</v>
      </c>
      <c r="X1708" t="n">
        <v>0.26</v>
      </c>
      <c r="Y1708" t="n">
        <v>1</v>
      </c>
      <c r="Z1708" t="n">
        <v>10</v>
      </c>
    </row>
    <row r="1709">
      <c r="A1709" t="n">
        <v>19</v>
      </c>
      <c r="B1709" t="n">
        <v>85</v>
      </c>
      <c r="C1709" t="inlineStr">
        <is>
          <t xml:space="preserve">CONCLUIDO	</t>
        </is>
      </c>
      <c r="D1709" t="n">
        <v>9.122</v>
      </c>
      <c r="E1709" t="n">
        <v>10.96</v>
      </c>
      <c r="F1709" t="n">
        <v>8.119999999999999</v>
      </c>
      <c r="G1709" t="n">
        <v>34.78</v>
      </c>
      <c r="H1709" t="n">
        <v>0.58</v>
      </c>
      <c r="I1709" t="n">
        <v>14</v>
      </c>
      <c r="J1709" t="n">
        <v>174.82</v>
      </c>
      <c r="K1709" t="n">
        <v>51.39</v>
      </c>
      <c r="L1709" t="n">
        <v>5.75</v>
      </c>
      <c r="M1709" t="n">
        <v>12</v>
      </c>
      <c r="N1709" t="n">
        <v>32.67</v>
      </c>
      <c r="O1709" t="n">
        <v>21794.75</v>
      </c>
      <c r="P1709" t="n">
        <v>98.92</v>
      </c>
      <c r="Q1709" t="n">
        <v>198.07</v>
      </c>
      <c r="R1709" t="n">
        <v>35.46</v>
      </c>
      <c r="S1709" t="n">
        <v>21.27</v>
      </c>
      <c r="T1709" t="n">
        <v>4347.32</v>
      </c>
      <c r="U1709" t="n">
        <v>0.6</v>
      </c>
      <c r="V1709" t="n">
        <v>0.75</v>
      </c>
      <c r="W1709" t="n">
        <v>0.13</v>
      </c>
      <c r="X1709" t="n">
        <v>0.26</v>
      </c>
      <c r="Y1709" t="n">
        <v>1</v>
      </c>
      <c r="Z1709" t="n">
        <v>10</v>
      </c>
    </row>
    <row r="1710">
      <c r="A1710" t="n">
        <v>20</v>
      </c>
      <c r="B1710" t="n">
        <v>85</v>
      </c>
      <c r="C1710" t="inlineStr">
        <is>
          <t xml:space="preserve">CONCLUIDO	</t>
        </is>
      </c>
      <c r="D1710" t="n">
        <v>9.174799999999999</v>
      </c>
      <c r="E1710" t="n">
        <v>10.9</v>
      </c>
      <c r="F1710" t="n">
        <v>8.09</v>
      </c>
      <c r="G1710" t="n">
        <v>37.32</v>
      </c>
      <c r="H1710" t="n">
        <v>0.61</v>
      </c>
      <c r="I1710" t="n">
        <v>13</v>
      </c>
      <c r="J1710" t="n">
        <v>175.18</v>
      </c>
      <c r="K1710" t="n">
        <v>51.39</v>
      </c>
      <c r="L1710" t="n">
        <v>6</v>
      </c>
      <c r="M1710" t="n">
        <v>11</v>
      </c>
      <c r="N1710" t="n">
        <v>32.79</v>
      </c>
      <c r="O1710" t="n">
        <v>21840.16</v>
      </c>
      <c r="P1710" t="n">
        <v>98.31999999999999</v>
      </c>
      <c r="Q1710" t="n">
        <v>198.07</v>
      </c>
      <c r="R1710" t="n">
        <v>34.4</v>
      </c>
      <c r="S1710" t="n">
        <v>21.27</v>
      </c>
      <c r="T1710" t="n">
        <v>3821.46</v>
      </c>
      <c r="U1710" t="n">
        <v>0.62</v>
      </c>
      <c r="V1710" t="n">
        <v>0.75</v>
      </c>
      <c r="W1710" t="n">
        <v>0.13</v>
      </c>
      <c r="X1710" t="n">
        <v>0.23</v>
      </c>
      <c r="Y1710" t="n">
        <v>1</v>
      </c>
      <c r="Z1710" t="n">
        <v>10</v>
      </c>
    </row>
    <row r="1711">
      <c r="A1711" t="n">
        <v>21</v>
      </c>
      <c r="B1711" t="n">
        <v>85</v>
      </c>
      <c r="C1711" t="inlineStr">
        <is>
          <t xml:space="preserve">CONCLUIDO	</t>
        </is>
      </c>
      <c r="D1711" t="n">
        <v>9.195600000000001</v>
      </c>
      <c r="E1711" t="n">
        <v>10.87</v>
      </c>
      <c r="F1711" t="n">
        <v>8.06</v>
      </c>
      <c r="G1711" t="n">
        <v>37.21</v>
      </c>
      <c r="H1711" t="n">
        <v>0.63</v>
      </c>
      <c r="I1711" t="n">
        <v>13</v>
      </c>
      <c r="J1711" t="n">
        <v>175.55</v>
      </c>
      <c r="K1711" t="n">
        <v>51.39</v>
      </c>
      <c r="L1711" t="n">
        <v>6.25</v>
      </c>
      <c r="M1711" t="n">
        <v>11</v>
      </c>
      <c r="N1711" t="n">
        <v>32.91</v>
      </c>
      <c r="O1711" t="n">
        <v>21885.6</v>
      </c>
      <c r="P1711" t="n">
        <v>97.65000000000001</v>
      </c>
      <c r="Q1711" t="n">
        <v>198.09</v>
      </c>
      <c r="R1711" t="n">
        <v>33.83</v>
      </c>
      <c r="S1711" t="n">
        <v>21.27</v>
      </c>
      <c r="T1711" t="n">
        <v>3537.57</v>
      </c>
      <c r="U1711" t="n">
        <v>0.63</v>
      </c>
      <c r="V1711" t="n">
        <v>0.75</v>
      </c>
      <c r="W1711" t="n">
        <v>0.12</v>
      </c>
      <c r="X1711" t="n">
        <v>0.21</v>
      </c>
      <c r="Y1711" t="n">
        <v>1</v>
      </c>
      <c r="Z1711" t="n">
        <v>10</v>
      </c>
    </row>
    <row r="1712">
      <c r="A1712" t="n">
        <v>22</v>
      </c>
      <c r="B1712" t="n">
        <v>85</v>
      </c>
      <c r="C1712" t="inlineStr">
        <is>
          <t xml:space="preserve">CONCLUIDO	</t>
        </is>
      </c>
      <c r="D1712" t="n">
        <v>9.2149</v>
      </c>
      <c r="E1712" t="n">
        <v>10.85</v>
      </c>
      <c r="F1712" t="n">
        <v>8.07</v>
      </c>
      <c r="G1712" t="n">
        <v>40.36</v>
      </c>
      <c r="H1712" t="n">
        <v>0.66</v>
      </c>
      <c r="I1712" t="n">
        <v>12</v>
      </c>
      <c r="J1712" t="n">
        <v>175.92</v>
      </c>
      <c r="K1712" t="n">
        <v>51.39</v>
      </c>
      <c r="L1712" t="n">
        <v>6.5</v>
      </c>
      <c r="M1712" t="n">
        <v>10</v>
      </c>
      <c r="N1712" t="n">
        <v>33.03</v>
      </c>
      <c r="O1712" t="n">
        <v>21931.08</v>
      </c>
      <c r="P1712" t="n">
        <v>97.66</v>
      </c>
      <c r="Q1712" t="n">
        <v>198.05</v>
      </c>
      <c r="R1712" t="n">
        <v>34.22</v>
      </c>
      <c r="S1712" t="n">
        <v>21.27</v>
      </c>
      <c r="T1712" t="n">
        <v>3737.61</v>
      </c>
      <c r="U1712" t="n">
        <v>0.62</v>
      </c>
      <c r="V1712" t="n">
        <v>0.75</v>
      </c>
      <c r="W1712" t="n">
        <v>0.12</v>
      </c>
      <c r="X1712" t="n">
        <v>0.22</v>
      </c>
      <c r="Y1712" t="n">
        <v>1</v>
      </c>
      <c r="Z1712" t="n">
        <v>10</v>
      </c>
    </row>
    <row r="1713">
      <c r="A1713" t="n">
        <v>23</v>
      </c>
      <c r="B1713" t="n">
        <v>85</v>
      </c>
      <c r="C1713" t="inlineStr">
        <is>
          <t xml:space="preserve">CONCLUIDO	</t>
        </is>
      </c>
      <c r="D1713" t="n">
        <v>9.2067</v>
      </c>
      <c r="E1713" t="n">
        <v>10.86</v>
      </c>
      <c r="F1713" t="n">
        <v>8.08</v>
      </c>
      <c r="G1713" t="n">
        <v>40.41</v>
      </c>
      <c r="H1713" t="n">
        <v>0.68</v>
      </c>
      <c r="I1713" t="n">
        <v>12</v>
      </c>
      <c r="J1713" t="n">
        <v>176.29</v>
      </c>
      <c r="K1713" t="n">
        <v>51.39</v>
      </c>
      <c r="L1713" t="n">
        <v>6.75</v>
      </c>
      <c r="M1713" t="n">
        <v>10</v>
      </c>
      <c r="N1713" t="n">
        <v>33.15</v>
      </c>
      <c r="O1713" t="n">
        <v>21976.61</v>
      </c>
      <c r="P1713" t="n">
        <v>97.78</v>
      </c>
      <c r="Q1713" t="n">
        <v>198.05</v>
      </c>
      <c r="R1713" t="n">
        <v>34.52</v>
      </c>
      <c r="S1713" t="n">
        <v>21.27</v>
      </c>
      <c r="T1713" t="n">
        <v>3888.89</v>
      </c>
      <c r="U1713" t="n">
        <v>0.62</v>
      </c>
      <c r="V1713" t="n">
        <v>0.75</v>
      </c>
      <c r="W1713" t="n">
        <v>0.13</v>
      </c>
      <c r="X1713" t="n">
        <v>0.23</v>
      </c>
      <c r="Y1713" t="n">
        <v>1</v>
      </c>
      <c r="Z1713" t="n">
        <v>10</v>
      </c>
    </row>
    <row r="1714">
      <c r="A1714" t="n">
        <v>24</v>
      </c>
      <c r="B1714" t="n">
        <v>85</v>
      </c>
      <c r="C1714" t="inlineStr">
        <is>
          <t xml:space="preserve">CONCLUIDO	</t>
        </is>
      </c>
      <c r="D1714" t="n">
        <v>9.256600000000001</v>
      </c>
      <c r="E1714" t="n">
        <v>10.8</v>
      </c>
      <c r="F1714" t="n">
        <v>8.06</v>
      </c>
      <c r="G1714" t="n">
        <v>43.95</v>
      </c>
      <c r="H1714" t="n">
        <v>0.7</v>
      </c>
      <c r="I1714" t="n">
        <v>11</v>
      </c>
      <c r="J1714" t="n">
        <v>176.66</v>
      </c>
      <c r="K1714" t="n">
        <v>51.39</v>
      </c>
      <c r="L1714" t="n">
        <v>7</v>
      </c>
      <c r="M1714" t="n">
        <v>9</v>
      </c>
      <c r="N1714" t="n">
        <v>33.27</v>
      </c>
      <c r="O1714" t="n">
        <v>22022.17</v>
      </c>
      <c r="P1714" t="n">
        <v>97.04000000000001</v>
      </c>
      <c r="Q1714" t="n">
        <v>198.05</v>
      </c>
      <c r="R1714" t="n">
        <v>33.76</v>
      </c>
      <c r="S1714" t="n">
        <v>21.27</v>
      </c>
      <c r="T1714" t="n">
        <v>3513.75</v>
      </c>
      <c r="U1714" t="n">
        <v>0.63</v>
      </c>
      <c r="V1714" t="n">
        <v>0.75</v>
      </c>
      <c r="W1714" t="n">
        <v>0.12</v>
      </c>
      <c r="X1714" t="n">
        <v>0.2</v>
      </c>
      <c r="Y1714" t="n">
        <v>1</v>
      </c>
      <c r="Z1714" t="n">
        <v>10</v>
      </c>
    </row>
    <row r="1715">
      <c r="A1715" t="n">
        <v>25</v>
      </c>
      <c r="B1715" t="n">
        <v>85</v>
      </c>
      <c r="C1715" t="inlineStr">
        <is>
          <t xml:space="preserve">CONCLUIDO	</t>
        </is>
      </c>
      <c r="D1715" t="n">
        <v>9.259499999999999</v>
      </c>
      <c r="E1715" t="n">
        <v>10.8</v>
      </c>
      <c r="F1715" t="n">
        <v>8.050000000000001</v>
      </c>
      <c r="G1715" t="n">
        <v>43.93</v>
      </c>
      <c r="H1715" t="n">
        <v>0.73</v>
      </c>
      <c r="I1715" t="n">
        <v>11</v>
      </c>
      <c r="J1715" t="n">
        <v>177.03</v>
      </c>
      <c r="K1715" t="n">
        <v>51.39</v>
      </c>
      <c r="L1715" t="n">
        <v>7.25</v>
      </c>
      <c r="M1715" t="n">
        <v>9</v>
      </c>
      <c r="N1715" t="n">
        <v>33.39</v>
      </c>
      <c r="O1715" t="n">
        <v>22067.77</v>
      </c>
      <c r="P1715" t="n">
        <v>97.02</v>
      </c>
      <c r="Q1715" t="n">
        <v>198.06</v>
      </c>
      <c r="R1715" t="n">
        <v>33.53</v>
      </c>
      <c r="S1715" t="n">
        <v>21.27</v>
      </c>
      <c r="T1715" t="n">
        <v>3397.83</v>
      </c>
      <c r="U1715" t="n">
        <v>0.63</v>
      </c>
      <c r="V1715" t="n">
        <v>0.75</v>
      </c>
      <c r="W1715" t="n">
        <v>0.13</v>
      </c>
      <c r="X1715" t="n">
        <v>0.2</v>
      </c>
      <c r="Y1715" t="n">
        <v>1</v>
      </c>
      <c r="Z1715" t="n">
        <v>10</v>
      </c>
    </row>
    <row r="1716">
      <c r="A1716" t="n">
        <v>26</v>
      </c>
      <c r="B1716" t="n">
        <v>85</v>
      </c>
      <c r="C1716" t="inlineStr">
        <is>
          <t xml:space="preserve">CONCLUIDO	</t>
        </is>
      </c>
      <c r="D1716" t="n">
        <v>9.260199999999999</v>
      </c>
      <c r="E1716" t="n">
        <v>10.8</v>
      </c>
      <c r="F1716" t="n">
        <v>8.050000000000001</v>
      </c>
      <c r="G1716" t="n">
        <v>43.93</v>
      </c>
      <c r="H1716" t="n">
        <v>0.75</v>
      </c>
      <c r="I1716" t="n">
        <v>11</v>
      </c>
      <c r="J1716" t="n">
        <v>177.4</v>
      </c>
      <c r="K1716" t="n">
        <v>51.39</v>
      </c>
      <c r="L1716" t="n">
        <v>7.5</v>
      </c>
      <c r="M1716" t="n">
        <v>9</v>
      </c>
      <c r="N1716" t="n">
        <v>33.51</v>
      </c>
      <c r="O1716" t="n">
        <v>22113.42</v>
      </c>
      <c r="P1716" t="n">
        <v>96.93000000000001</v>
      </c>
      <c r="Q1716" t="n">
        <v>198.06</v>
      </c>
      <c r="R1716" t="n">
        <v>33.54</v>
      </c>
      <c r="S1716" t="n">
        <v>21.27</v>
      </c>
      <c r="T1716" t="n">
        <v>3402.12</v>
      </c>
      <c r="U1716" t="n">
        <v>0.63</v>
      </c>
      <c r="V1716" t="n">
        <v>0.75</v>
      </c>
      <c r="W1716" t="n">
        <v>0.12</v>
      </c>
      <c r="X1716" t="n">
        <v>0.2</v>
      </c>
      <c r="Y1716" t="n">
        <v>1</v>
      </c>
      <c r="Z1716" t="n">
        <v>10</v>
      </c>
    </row>
    <row r="1717">
      <c r="A1717" t="n">
        <v>27</v>
      </c>
      <c r="B1717" t="n">
        <v>85</v>
      </c>
      <c r="C1717" t="inlineStr">
        <is>
          <t xml:space="preserve">CONCLUIDO	</t>
        </is>
      </c>
      <c r="D1717" t="n">
        <v>9.311199999999999</v>
      </c>
      <c r="E1717" t="n">
        <v>10.74</v>
      </c>
      <c r="F1717" t="n">
        <v>8.029999999999999</v>
      </c>
      <c r="G1717" t="n">
        <v>48.17</v>
      </c>
      <c r="H1717" t="n">
        <v>0.77</v>
      </c>
      <c r="I1717" t="n">
        <v>10</v>
      </c>
      <c r="J1717" t="n">
        <v>177.77</v>
      </c>
      <c r="K1717" t="n">
        <v>51.39</v>
      </c>
      <c r="L1717" t="n">
        <v>7.75</v>
      </c>
      <c r="M1717" t="n">
        <v>8</v>
      </c>
      <c r="N1717" t="n">
        <v>33.63</v>
      </c>
      <c r="O1717" t="n">
        <v>22159.1</v>
      </c>
      <c r="P1717" t="n">
        <v>96.44</v>
      </c>
      <c r="Q1717" t="n">
        <v>198.05</v>
      </c>
      <c r="R1717" t="n">
        <v>32.78</v>
      </c>
      <c r="S1717" t="n">
        <v>21.27</v>
      </c>
      <c r="T1717" t="n">
        <v>3029.72</v>
      </c>
      <c r="U1717" t="n">
        <v>0.65</v>
      </c>
      <c r="V1717" t="n">
        <v>0.76</v>
      </c>
      <c r="W1717" t="n">
        <v>0.12</v>
      </c>
      <c r="X1717" t="n">
        <v>0.18</v>
      </c>
      <c r="Y1717" t="n">
        <v>1</v>
      </c>
      <c r="Z1717" t="n">
        <v>10</v>
      </c>
    </row>
    <row r="1718">
      <c r="A1718" t="n">
        <v>28</v>
      </c>
      <c r="B1718" t="n">
        <v>85</v>
      </c>
      <c r="C1718" t="inlineStr">
        <is>
          <t xml:space="preserve">CONCLUIDO	</t>
        </is>
      </c>
      <c r="D1718" t="n">
        <v>9.318899999999999</v>
      </c>
      <c r="E1718" t="n">
        <v>10.73</v>
      </c>
      <c r="F1718" t="n">
        <v>8.02</v>
      </c>
      <c r="G1718" t="n">
        <v>48.12</v>
      </c>
      <c r="H1718" t="n">
        <v>0.8</v>
      </c>
      <c r="I1718" t="n">
        <v>10</v>
      </c>
      <c r="J1718" t="n">
        <v>178.14</v>
      </c>
      <c r="K1718" t="n">
        <v>51.39</v>
      </c>
      <c r="L1718" t="n">
        <v>8</v>
      </c>
      <c r="M1718" t="n">
        <v>8</v>
      </c>
      <c r="N1718" t="n">
        <v>33.75</v>
      </c>
      <c r="O1718" t="n">
        <v>22204.83</v>
      </c>
      <c r="P1718" t="n">
        <v>96.34</v>
      </c>
      <c r="Q1718" t="n">
        <v>198.06</v>
      </c>
      <c r="R1718" t="n">
        <v>32.29</v>
      </c>
      <c r="S1718" t="n">
        <v>21.27</v>
      </c>
      <c r="T1718" t="n">
        <v>2781.2</v>
      </c>
      <c r="U1718" t="n">
        <v>0.66</v>
      </c>
      <c r="V1718" t="n">
        <v>0.76</v>
      </c>
      <c r="W1718" t="n">
        <v>0.13</v>
      </c>
      <c r="X1718" t="n">
        <v>0.17</v>
      </c>
      <c r="Y1718" t="n">
        <v>1</v>
      </c>
      <c r="Z1718" t="n">
        <v>10</v>
      </c>
    </row>
    <row r="1719">
      <c r="A1719" t="n">
        <v>29</v>
      </c>
      <c r="B1719" t="n">
        <v>85</v>
      </c>
      <c r="C1719" t="inlineStr">
        <is>
          <t xml:space="preserve">CONCLUIDO	</t>
        </is>
      </c>
      <c r="D1719" t="n">
        <v>9.3093</v>
      </c>
      <c r="E1719" t="n">
        <v>10.74</v>
      </c>
      <c r="F1719" t="n">
        <v>8.029999999999999</v>
      </c>
      <c r="G1719" t="n">
        <v>48.18</v>
      </c>
      <c r="H1719" t="n">
        <v>0.82</v>
      </c>
      <c r="I1719" t="n">
        <v>10</v>
      </c>
      <c r="J1719" t="n">
        <v>178.51</v>
      </c>
      <c r="K1719" t="n">
        <v>51.39</v>
      </c>
      <c r="L1719" t="n">
        <v>8.25</v>
      </c>
      <c r="M1719" t="n">
        <v>8</v>
      </c>
      <c r="N1719" t="n">
        <v>33.87</v>
      </c>
      <c r="O1719" t="n">
        <v>22250.6</v>
      </c>
      <c r="P1719" t="n">
        <v>96.11</v>
      </c>
      <c r="Q1719" t="n">
        <v>198.05</v>
      </c>
      <c r="R1719" t="n">
        <v>32.98</v>
      </c>
      <c r="S1719" t="n">
        <v>21.27</v>
      </c>
      <c r="T1719" t="n">
        <v>3130.08</v>
      </c>
      <c r="U1719" t="n">
        <v>0.64</v>
      </c>
      <c r="V1719" t="n">
        <v>0.76</v>
      </c>
      <c r="W1719" t="n">
        <v>0.12</v>
      </c>
      <c r="X1719" t="n">
        <v>0.18</v>
      </c>
      <c r="Y1719" t="n">
        <v>1</v>
      </c>
      <c r="Z1719" t="n">
        <v>10</v>
      </c>
    </row>
    <row r="1720">
      <c r="A1720" t="n">
        <v>30</v>
      </c>
      <c r="B1720" t="n">
        <v>85</v>
      </c>
      <c r="C1720" t="inlineStr">
        <is>
          <t xml:space="preserve">CONCLUIDO	</t>
        </is>
      </c>
      <c r="D1720" t="n">
        <v>9.2966</v>
      </c>
      <c r="E1720" t="n">
        <v>10.76</v>
      </c>
      <c r="F1720" t="n">
        <v>8.050000000000001</v>
      </c>
      <c r="G1720" t="n">
        <v>48.27</v>
      </c>
      <c r="H1720" t="n">
        <v>0.84</v>
      </c>
      <c r="I1720" t="n">
        <v>10</v>
      </c>
      <c r="J1720" t="n">
        <v>178.88</v>
      </c>
      <c r="K1720" t="n">
        <v>51.39</v>
      </c>
      <c r="L1720" t="n">
        <v>8.5</v>
      </c>
      <c r="M1720" t="n">
        <v>8</v>
      </c>
      <c r="N1720" t="n">
        <v>33.99</v>
      </c>
      <c r="O1720" t="n">
        <v>22296.41</v>
      </c>
      <c r="P1720" t="n">
        <v>95.90000000000001</v>
      </c>
      <c r="Q1720" t="n">
        <v>198.05</v>
      </c>
      <c r="R1720" t="n">
        <v>33.35</v>
      </c>
      <c r="S1720" t="n">
        <v>21.27</v>
      </c>
      <c r="T1720" t="n">
        <v>3311.61</v>
      </c>
      <c r="U1720" t="n">
        <v>0.64</v>
      </c>
      <c r="V1720" t="n">
        <v>0.75</v>
      </c>
      <c r="W1720" t="n">
        <v>0.12</v>
      </c>
      <c r="X1720" t="n">
        <v>0.19</v>
      </c>
      <c r="Y1720" t="n">
        <v>1</v>
      </c>
      <c r="Z1720" t="n">
        <v>10</v>
      </c>
    </row>
    <row r="1721">
      <c r="A1721" t="n">
        <v>31</v>
      </c>
      <c r="B1721" t="n">
        <v>85</v>
      </c>
      <c r="C1721" t="inlineStr">
        <is>
          <t xml:space="preserve">CONCLUIDO	</t>
        </is>
      </c>
      <c r="D1721" t="n">
        <v>9.356199999999999</v>
      </c>
      <c r="E1721" t="n">
        <v>10.69</v>
      </c>
      <c r="F1721" t="n">
        <v>8.01</v>
      </c>
      <c r="G1721" t="n">
        <v>53.4</v>
      </c>
      <c r="H1721" t="n">
        <v>0.87</v>
      </c>
      <c r="I1721" t="n">
        <v>9</v>
      </c>
      <c r="J1721" t="n">
        <v>179.26</v>
      </c>
      <c r="K1721" t="n">
        <v>51.39</v>
      </c>
      <c r="L1721" t="n">
        <v>8.75</v>
      </c>
      <c r="M1721" t="n">
        <v>7</v>
      </c>
      <c r="N1721" t="n">
        <v>34.11</v>
      </c>
      <c r="O1721" t="n">
        <v>22342.26</v>
      </c>
      <c r="P1721" t="n">
        <v>95.31999999999999</v>
      </c>
      <c r="Q1721" t="n">
        <v>198.05</v>
      </c>
      <c r="R1721" t="n">
        <v>32.15</v>
      </c>
      <c r="S1721" t="n">
        <v>21.27</v>
      </c>
      <c r="T1721" t="n">
        <v>2717.63</v>
      </c>
      <c r="U1721" t="n">
        <v>0.66</v>
      </c>
      <c r="V1721" t="n">
        <v>0.76</v>
      </c>
      <c r="W1721" t="n">
        <v>0.12</v>
      </c>
      <c r="X1721" t="n">
        <v>0.16</v>
      </c>
      <c r="Y1721" t="n">
        <v>1</v>
      </c>
      <c r="Z1721" t="n">
        <v>10</v>
      </c>
    </row>
    <row r="1722">
      <c r="A1722" t="n">
        <v>32</v>
      </c>
      <c r="B1722" t="n">
        <v>85</v>
      </c>
      <c r="C1722" t="inlineStr">
        <is>
          <t xml:space="preserve">CONCLUIDO	</t>
        </is>
      </c>
      <c r="D1722" t="n">
        <v>9.350899999999999</v>
      </c>
      <c r="E1722" t="n">
        <v>10.69</v>
      </c>
      <c r="F1722" t="n">
        <v>8.02</v>
      </c>
      <c r="G1722" t="n">
        <v>53.44</v>
      </c>
      <c r="H1722" t="n">
        <v>0.89</v>
      </c>
      <c r="I1722" t="n">
        <v>9</v>
      </c>
      <c r="J1722" t="n">
        <v>179.63</v>
      </c>
      <c r="K1722" t="n">
        <v>51.39</v>
      </c>
      <c r="L1722" t="n">
        <v>9</v>
      </c>
      <c r="M1722" t="n">
        <v>7</v>
      </c>
      <c r="N1722" t="n">
        <v>34.24</v>
      </c>
      <c r="O1722" t="n">
        <v>22388.15</v>
      </c>
      <c r="P1722" t="n">
        <v>95.51000000000001</v>
      </c>
      <c r="Q1722" t="n">
        <v>198.05</v>
      </c>
      <c r="R1722" t="n">
        <v>32.4</v>
      </c>
      <c r="S1722" t="n">
        <v>21.27</v>
      </c>
      <c r="T1722" t="n">
        <v>2841.28</v>
      </c>
      <c r="U1722" t="n">
        <v>0.66</v>
      </c>
      <c r="V1722" t="n">
        <v>0.76</v>
      </c>
      <c r="W1722" t="n">
        <v>0.12</v>
      </c>
      <c r="X1722" t="n">
        <v>0.16</v>
      </c>
      <c r="Y1722" t="n">
        <v>1</v>
      </c>
      <c r="Z1722" t="n">
        <v>10</v>
      </c>
    </row>
    <row r="1723">
      <c r="A1723" t="n">
        <v>33</v>
      </c>
      <c r="B1723" t="n">
        <v>85</v>
      </c>
      <c r="C1723" t="inlineStr">
        <is>
          <t xml:space="preserve">CONCLUIDO	</t>
        </is>
      </c>
      <c r="D1723" t="n">
        <v>9.349399999999999</v>
      </c>
      <c r="E1723" t="n">
        <v>10.7</v>
      </c>
      <c r="F1723" t="n">
        <v>8.02</v>
      </c>
      <c r="G1723" t="n">
        <v>53.46</v>
      </c>
      <c r="H1723" t="n">
        <v>0.91</v>
      </c>
      <c r="I1723" t="n">
        <v>9</v>
      </c>
      <c r="J1723" t="n">
        <v>180</v>
      </c>
      <c r="K1723" t="n">
        <v>51.39</v>
      </c>
      <c r="L1723" t="n">
        <v>9.25</v>
      </c>
      <c r="M1723" t="n">
        <v>7</v>
      </c>
      <c r="N1723" t="n">
        <v>34.36</v>
      </c>
      <c r="O1723" t="n">
        <v>22434.08</v>
      </c>
      <c r="P1723" t="n">
        <v>95.20999999999999</v>
      </c>
      <c r="Q1723" t="n">
        <v>198.05</v>
      </c>
      <c r="R1723" t="n">
        <v>32.47</v>
      </c>
      <c r="S1723" t="n">
        <v>21.27</v>
      </c>
      <c r="T1723" t="n">
        <v>2877.58</v>
      </c>
      <c r="U1723" t="n">
        <v>0.66</v>
      </c>
      <c r="V1723" t="n">
        <v>0.76</v>
      </c>
      <c r="W1723" t="n">
        <v>0.12</v>
      </c>
      <c r="X1723" t="n">
        <v>0.17</v>
      </c>
      <c r="Y1723" t="n">
        <v>1</v>
      </c>
      <c r="Z1723" t="n">
        <v>10</v>
      </c>
    </row>
    <row r="1724">
      <c r="A1724" t="n">
        <v>34</v>
      </c>
      <c r="B1724" t="n">
        <v>85</v>
      </c>
      <c r="C1724" t="inlineStr">
        <is>
          <t xml:space="preserve">CONCLUIDO	</t>
        </is>
      </c>
      <c r="D1724" t="n">
        <v>9.351599999999999</v>
      </c>
      <c r="E1724" t="n">
        <v>10.69</v>
      </c>
      <c r="F1724" t="n">
        <v>8.02</v>
      </c>
      <c r="G1724" t="n">
        <v>53.44</v>
      </c>
      <c r="H1724" t="n">
        <v>0.93</v>
      </c>
      <c r="I1724" t="n">
        <v>9</v>
      </c>
      <c r="J1724" t="n">
        <v>180.37</v>
      </c>
      <c r="K1724" t="n">
        <v>51.39</v>
      </c>
      <c r="L1724" t="n">
        <v>9.5</v>
      </c>
      <c r="M1724" t="n">
        <v>7</v>
      </c>
      <c r="N1724" t="n">
        <v>34.48</v>
      </c>
      <c r="O1724" t="n">
        <v>22480.05</v>
      </c>
      <c r="P1724" t="n">
        <v>94.86</v>
      </c>
      <c r="Q1724" t="n">
        <v>198.05</v>
      </c>
      <c r="R1724" t="n">
        <v>32.35</v>
      </c>
      <c r="S1724" t="n">
        <v>21.27</v>
      </c>
      <c r="T1724" t="n">
        <v>2820.05</v>
      </c>
      <c r="U1724" t="n">
        <v>0.66</v>
      </c>
      <c r="V1724" t="n">
        <v>0.76</v>
      </c>
      <c r="W1724" t="n">
        <v>0.12</v>
      </c>
      <c r="X1724" t="n">
        <v>0.16</v>
      </c>
      <c r="Y1724" t="n">
        <v>1</v>
      </c>
      <c r="Z1724" t="n">
        <v>10</v>
      </c>
    </row>
    <row r="1725">
      <c r="A1725" t="n">
        <v>35</v>
      </c>
      <c r="B1725" t="n">
        <v>85</v>
      </c>
      <c r="C1725" t="inlineStr">
        <is>
          <t xml:space="preserve">CONCLUIDO	</t>
        </is>
      </c>
      <c r="D1725" t="n">
        <v>9.4076</v>
      </c>
      <c r="E1725" t="n">
        <v>10.63</v>
      </c>
      <c r="F1725" t="n">
        <v>7.99</v>
      </c>
      <c r="G1725" t="n">
        <v>59.9</v>
      </c>
      <c r="H1725" t="n">
        <v>0.96</v>
      </c>
      <c r="I1725" t="n">
        <v>8</v>
      </c>
      <c r="J1725" t="n">
        <v>180.75</v>
      </c>
      <c r="K1725" t="n">
        <v>51.39</v>
      </c>
      <c r="L1725" t="n">
        <v>9.75</v>
      </c>
      <c r="M1725" t="n">
        <v>6</v>
      </c>
      <c r="N1725" t="n">
        <v>34.6</v>
      </c>
      <c r="O1725" t="n">
        <v>22526.07</v>
      </c>
      <c r="P1725" t="n">
        <v>94.27</v>
      </c>
      <c r="Q1725" t="n">
        <v>198.09</v>
      </c>
      <c r="R1725" t="n">
        <v>31.32</v>
      </c>
      <c r="S1725" t="n">
        <v>21.27</v>
      </c>
      <c r="T1725" t="n">
        <v>2308.12</v>
      </c>
      <c r="U1725" t="n">
        <v>0.68</v>
      </c>
      <c r="V1725" t="n">
        <v>0.76</v>
      </c>
      <c r="W1725" t="n">
        <v>0.12</v>
      </c>
      <c r="X1725" t="n">
        <v>0.13</v>
      </c>
      <c r="Y1725" t="n">
        <v>1</v>
      </c>
      <c r="Z1725" t="n">
        <v>10</v>
      </c>
    </row>
    <row r="1726">
      <c r="A1726" t="n">
        <v>36</v>
      </c>
      <c r="B1726" t="n">
        <v>85</v>
      </c>
      <c r="C1726" t="inlineStr">
        <is>
          <t xml:space="preserve">CONCLUIDO	</t>
        </is>
      </c>
      <c r="D1726" t="n">
        <v>9.427</v>
      </c>
      <c r="E1726" t="n">
        <v>10.61</v>
      </c>
      <c r="F1726" t="n">
        <v>7.96</v>
      </c>
      <c r="G1726" t="n">
        <v>59.73</v>
      </c>
      <c r="H1726" t="n">
        <v>0.98</v>
      </c>
      <c r="I1726" t="n">
        <v>8</v>
      </c>
      <c r="J1726" t="n">
        <v>181.12</v>
      </c>
      <c r="K1726" t="n">
        <v>51.39</v>
      </c>
      <c r="L1726" t="n">
        <v>10</v>
      </c>
      <c r="M1726" t="n">
        <v>6</v>
      </c>
      <c r="N1726" t="n">
        <v>34.73</v>
      </c>
      <c r="O1726" t="n">
        <v>22572.13</v>
      </c>
      <c r="P1726" t="n">
        <v>94.05</v>
      </c>
      <c r="Q1726" t="n">
        <v>198.05</v>
      </c>
      <c r="R1726" t="n">
        <v>30.68</v>
      </c>
      <c r="S1726" t="n">
        <v>21.27</v>
      </c>
      <c r="T1726" t="n">
        <v>1990.19</v>
      </c>
      <c r="U1726" t="n">
        <v>0.6899999999999999</v>
      </c>
      <c r="V1726" t="n">
        <v>0.76</v>
      </c>
      <c r="W1726" t="n">
        <v>0.12</v>
      </c>
      <c r="X1726" t="n">
        <v>0.11</v>
      </c>
      <c r="Y1726" t="n">
        <v>1</v>
      </c>
      <c r="Z1726" t="n">
        <v>10</v>
      </c>
    </row>
    <row r="1727">
      <c r="A1727" t="n">
        <v>37</v>
      </c>
      <c r="B1727" t="n">
        <v>85</v>
      </c>
      <c r="C1727" t="inlineStr">
        <is>
          <t xml:space="preserve">CONCLUIDO	</t>
        </is>
      </c>
      <c r="D1727" t="n">
        <v>9.3919</v>
      </c>
      <c r="E1727" t="n">
        <v>10.65</v>
      </c>
      <c r="F1727" t="n">
        <v>8</v>
      </c>
      <c r="G1727" t="n">
        <v>60.03</v>
      </c>
      <c r="H1727" t="n">
        <v>1</v>
      </c>
      <c r="I1727" t="n">
        <v>8</v>
      </c>
      <c r="J1727" t="n">
        <v>181.49</v>
      </c>
      <c r="K1727" t="n">
        <v>51.39</v>
      </c>
      <c r="L1727" t="n">
        <v>10.25</v>
      </c>
      <c r="M1727" t="n">
        <v>6</v>
      </c>
      <c r="N1727" t="n">
        <v>34.85</v>
      </c>
      <c r="O1727" t="n">
        <v>22618.23</v>
      </c>
      <c r="P1727" t="n">
        <v>94.41</v>
      </c>
      <c r="Q1727" t="n">
        <v>198.05</v>
      </c>
      <c r="R1727" t="n">
        <v>32.04</v>
      </c>
      <c r="S1727" t="n">
        <v>21.27</v>
      </c>
      <c r="T1727" t="n">
        <v>2668.03</v>
      </c>
      <c r="U1727" t="n">
        <v>0.66</v>
      </c>
      <c r="V1727" t="n">
        <v>0.76</v>
      </c>
      <c r="W1727" t="n">
        <v>0.12</v>
      </c>
      <c r="X1727" t="n">
        <v>0.15</v>
      </c>
      <c r="Y1727" t="n">
        <v>1</v>
      </c>
      <c r="Z1727" t="n">
        <v>10</v>
      </c>
    </row>
    <row r="1728">
      <c r="A1728" t="n">
        <v>38</v>
      </c>
      <c r="B1728" t="n">
        <v>85</v>
      </c>
      <c r="C1728" t="inlineStr">
        <is>
          <t xml:space="preserve">CONCLUIDO	</t>
        </is>
      </c>
      <c r="D1728" t="n">
        <v>9.3894</v>
      </c>
      <c r="E1728" t="n">
        <v>10.65</v>
      </c>
      <c r="F1728" t="n">
        <v>8.01</v>
      </c>
      <c r="G1728" t="n">
        <v>60.05</v>
      </c>
      <c r="H1728" t="n">
        <v>1.02</v>
      </c>
      <c r="I1728" t="n">
        <v>8</v>
      </c>
      <c r="J1728" t="n">
        <v>181.87</v>
      </c>
      <c r="K1728" t="n">
        <v>51.39</v>
      </c>
      <c r="L1728" t="n">
        <v>10.5</v>
      </c>
      <c r="M1728" t="n">
        <v>6</v>
      </c>
      <c r="N1728" t="n">
        <v>34.98</v>
      </c>
      <c r="O1728" t="n">
        <v>22664.49</v>
      </c>
      <c r="P1728" t="n">
        <v>94.34</v>
      </c>
      <c r="Q1728" t="n">
        <v>198.1</v>
      </c>
      <c r="R1728" t="n">
        <v>32.08</v>
      </c>
      <c r="S1728" t="n">
        <v>21.27</v>
      </c>
      <c r="T1728" t="n">
        <v>2685.89</v>
      </c>
      <c r="U1728" t="n">
        <v>0.66</v>
      </c>
      <c r="V1728" t="n">
        <v>0.76</v>
      </c>
      <c r="W1728" t="n">
        <v>0.12</v>
      </c>
      <c r="X1728" t="n">
        <v>0.15</v>
      </c>
      <c r="Y1728" t="n">
        <v>1</v>
      </c>
      <c r="Z1728" t="n">
        <v>10</v>
      </c>
    </row>
    <row r="1729">
      <c r="A1729" t="n">
        <v>39</v>
      </c>
      <c r="B1729" t="n">
        <v>85</v>
      </c>
      <c r="C1729" t="inlineStr">
        <is>
          <t xml:space="preserve">CONCLUIDO	</t>
        </is>
      </c>
      <c r="D1729" t="n">
        <v>9.393800000000001</v>
      </c>
      <c r="E1729" t="n">
        <v>10.65</v>
      </c>
      <c r="F1729" t="n">
        <v>8</v>
      </c>
      <c r="G1729" t="n">
        <v>60.01</v>
      </c>
      <c r="H1729" t="n">
        <v>1.05</v>
      </c>
      <c r="I1729" t="n">
        <v>8</v>
      </c>
      <c r="J1729" t="n">
        <v>182.24</v>
      </c>
      <c r="K1729" t="n">
        <v>51.39</v>
      </c>
      <c r="L1729" t="n">
        <v>10.75</v>
      </c>
      <c r="M1729" t="n">
        <v>6</v>
      </c>
      <c r="N1729" t="n">
        <v>35.1</v>
      </c>
      <c r="O1729" t="n">
        <v>22710.68</v>
      </c>
      <c r="P1729" t="n">
        <v>93.72</v>
      </c>
      <c r="Q1729" t="n">
        <v>198.05</v>
      </c>
      <c r="R1729" t="n">
        <v>31.95</v>
      </c>
      <c r="S1729" t="n">
        <v>21.27</v>
      </c>
      <c r="T1729" t="n">
        <v>2624.3</v>
      </c>
      <c r="U1729" t="n">
        <v>0.67</v>
      </c>
      <c r="V1729" t="n">
        <v>0.76</v>
      </c>
      <c r="W1729" t="n">
        <v>0.12</v>
      </c>
      <c r="X1729" t="n">
        <v>0.15</v>
      </c>
      <c r="Y1729" t="n">
        <v>1</v>
      </c>
      <c r="Z1729" t="n">
        <v>10</v>
      </c>
    </row>
    <row r="1730">
      <c r="A1730" t="n">
        <v>40</v>
      </c>
      <c r="B1730" t="n">
        <v>85</v>
      </c>
      <c r="C1730" t="inlineStr">
        <is>
          <t xml:space="preserve">CONCLUIDO	</t>
        </is>
      </c>
      <c r="D1730" t="n">
        <v>9.395300000000001</v>
      </c>
      <c r="E1730" t="n">
        <v>10.64</v>
      </c>
      <c r="F1730" t="n">
        <v>8</v>
      </c>
      <c r="G1730" t="n">
        <v>60</v>
      </c>
      <c r="H1730" t="n">
        <v>1.07</v>
      </c>
      <c r="I1730" t="n">
        <v>8</v>
      </c>
      <c r="J1730" t="n">
        <v>182.62</v>
      </c>
      <c r="K1730" t="n">
        <v>51.39</v>
      </c>
      <c r="L1730" t="n">
        <v>11</v>
      </c>
      <c r="M1730" t="n">
        <v>6</v>
      </c>
      <c r="N1730" t="n">
        <v>35.22</v>
      </c>
      <c r="O1730" t="n">
        <v>22756.91</v>
      </c>
      <c r="P1730" t="n">
        <v>93.45999999999999</v>
      </c>
      <c r="Q1730" t="n">
        <v>198.05</v>
      </c>
      <c r="R1730" t="n">
        <v>31.87</v>
      </c>
      <c r="S1730" t="n">
        <v>21.27</v>
      </c>
      <c r="T1730" t="n">
        <v>2581.91</v>
      </c>
      <c r="U1730" t="n">
        <v>0.67</v>
      </c>
      <c r="V1730" t="n">
        <v>0.76</v>
      </c>
      <c r="W1730" t="n">
        <v>0.12</v>
      </c>
      <c r="X1730" t="n">
        <v>0.15</v>
      </c>
      <c r="Y1730" t="n">
        <v>1</v>
      </c>
      <c r="Z1730" t="n">
        <v>10</v>
      </c>
    </row>
    <row r="1731">
      <c r="A1731" t="n">
        <v>41</v>
      </c>
      <c r="B1731" t="n">
        <v>85</v>
      </c>
      <c r="C1731" t="inlineStr">
        <is>
          <t xml:space="preserve">CONCLUIDO	</t>
        </is>
      </c>
      <c r="D1731" t="n">
        <v>9.447100000000001</v>
      </c>
      <c r="E1731" t="n">
        <v>10.59</v>
      </c>
      <c r="F1731" t="n">
        <v>7.98</v>
      </c>
      <c r="G1731" t="n">
        <v>68.36</v>
      </c>
      <c r="H1731" t="n">
        <v>1.09</v>
      </c>
      <c r="I1731" t="n">
        <v>7</v>
      </c>
      <c r="J1731" t="n">
        <v>182.99</v>
      </c>
      <c r="K1731" t="n">
        <v>51.39</v>
      </c>
      <c r="L1731" t="n">
        <v>11.25</v>
      </c>
      <c r="M1731" t="n">
        <v>5</v>
      </c>
      <c r="N1731" t="n">
        <v>35.35</v>
      </c>
      <c r="O1731" t="n">
        <v>22803.18</v>
      </c>
      <c r="P1731" t="n">
        <v>92.88</v>
      </c>
      <c r="Q1731" t="n">
        <v>198.05</v>
      </c>
      <c r="R1731" t="n">
        <v>31.08</v>
      </c>
      <c r="S1731" t="n">
        <v>21.27</v>
      </c>
      <c r="T1731" t="n">
        <v>2195.44</v>
      </c>
      <c r="U1731" t="n">
        <v>0.68</v>
      </c>
      <c r="V1731" t="n">
        <v>0.76</v>
      </c>
      <c r="W1731" t="n">
        <v>0.12</v>
      </c>
      <c r="X1731" t="n">
        <v>0.12</v>
      </c>
      <c r="Y1731" t="n">
        <v>1</v>
      </c>
      <c r="Z1731" t="n">
        <v>10</v>
      </c>
    </row>
    <row r="1732">
      <c r="A1732" t="n">
        <v>42</v>
      </c>
      <c r="B1732" t="n">
        <v>85</v>
      </c>
      <c r="C1732" t="inlineStr">
        <is>
          <t xml:space="preserve">CONCLUIDO	</t>
        </is>
      </c>
      <c r="D1732" t="n">
        <v>9.4518</v>
      </c>
      <c r="E1732" t="n">
        <v>10.58</v>
      </c>
      <c r="F1732" t="n">
        <v>7.97</v>
      </c>
      <c r="G1732" t="n">
        <v>68.31999999999999</v>
      </c>
      <c r="H1732" t="n">
        <v>1.11</v>
      </c>
      <c r="I1732" t="n">
        <v>7</v>
      </c>
      <c r="J1732" t="n">
        <v>183.37</v>
      </c>
      <c r="K1732" t="n">
        <v>51.39</v>
      </c>
      <c r="L1732" t="n">
        <v>11.5</v>
      </c>
      <c r="M1732" t="n">
        <v>5</v>
      </c>
      <c r="N1732" t="n">
        <v>35.48</v>
      </c>
      <c r="O1732" t="n">
        <v>22849.49</v>
      </c>
      <c r="P1732" t="n">
        <v>92.92</v>
      </c>
      <c r="Q1732" t="n">
        <v>198.05</v>
      </c>
      <c r="R1732" t="n">
        <v>30.79</v>
      </c>
      <c r="S1732" t="n">
        <v>21.27</v>
      </c>
      <c r="T1732" t="n">
        <v>2048.85</v>
      </c>
      <c r="U1732" t="n">
        <v>0.6899999999999999</v>
      </c>
      <c r="V1732" t="n">
        <v>0.76</v>
      </c>
      <c r="W1732" t="n">
        <v>0.12</v>
      </c>
      <c r="X1732" t="n">
        <v>0.12</v>
      </c>
      <c r="Y1732" t="n">
        <v>1</v>
      </c>
      <c r="Z1732" t="n">
        <v>10</v>
      </c>
    </row>
    <row r="1733">
      <c r="A1733" t="n">
        <v>43</v>
      </c>
      <c r="B1733" t="n">
        <v>85</v>
      </c>
      <c r="C1733" t="inlineStr">
        <is>
          <t xml:space="preserve">CONCLUIDO	</t>
        </is>
      </c>
      <c r="D1733" t="n">
        <v>9.4719</v>
      </c>
      <c r="E1733" t="n">
        <v>10.56</v>
      </c>
      <c r="F1733" t="n">
        <v>7.95</v>
      </c>
      <c r="G1733" t="n">
        <v>68.12</v>
      </c>
      <c r="H1733" t="n">
        <v>1.13</v>
      </c>
      <c r="I1733" t="n">
        <v>7</v>
      </c>
      <c r="J1733" t="n">
        <v>183.74</v>
      </c>
      <c r="K1733" t="n">
        <v>51.39</v>
      </c>
      <c r="L1733" t="n">
        <v>11.75</v>
      </c>
      <c r="M1733" t="n">
        <v>5</v>
      </c>
      <c r="N1733" t="n">
        <v>35.6</v>
      </c>
      <c r="O1733" t="n">
        <v>22895.85</v>
      </c>
      <c r="P1733" t="n">
        <v>92.59</v>
      </c>
      <c r="Q1733" t="n">
        <v>198.05</v>
      </c>
      <c r="R1733" t="n">
        <v>30.2</v>
      </c>
      <c r="S1733" t="n">
        <v>21.27</v>
      </c>
      <c r="T1733" t="n">
        <v>1751.26</v>
      </c>
      <c r="U1733" t="n">
        <v>0.7</v>
      </c>
      <c r="V1733" t="n">
        <v>0.76</v>
      </c>
      <c r="W1733" t="n">
        <v>0.12</v>
      </c>
      <c r="X1733" t="n">
        <v>0.1</v>
      </c>
      <c r="Y1733" t="n">
        <v>1</v>
      </c>
      <c r="Z1733" t="n">
        <v>10</v>
      </c>
    </row>
    <row r="1734">
      <c r="A1734" t="n">
        <v>44</v>
      </c>
      <c r="B1734" t="n">
        <v>85</v>
      </c>
      <c r="C1734" t="inlineStr">
        <is>
          <t xml:space="preserve">CONCLUIDO	</t>
        </is>
      </c>
      <c r="D1734" t="n">
        <v>9.434200000000001</v>
      </c>
      <c r="E1734" t="n">
        <v>10.6</v>
      </c>
      <c r="F1734" t="n">
        <v>7.99</v>
      </c>
      <c r="G1734" t="n">
        <v>68.48999999999999</v>
      </c>
      <c r="H1734" t="n">
        <v>1.16</v>
      </c>
      <c r="I1734" t="n">
        <v>7</v>
      </c>
      <c r="J1734" t="n">
        <v>184.12</v>
      </c>
      <c r="K1734" t="n">
        <v>51.39</v>
      </c>
      <c r="L1734" t="n">
        <v>12</v>
      </c>
      <c r="M1734" t="n">
        <v>5</v>
      </c>
      <c r="N1734" t="n">
        <v>35.73</v>
      </c>
      <c r="O1734" t="n">
        <v>22942.24</v>
      </c>
      <c r="P1734" t="n">
        <v>93.01000000000001</v>
      </c>
      <c r="Q1734" t="n">
        <v>198.05</v>
      </c>
      <c r="R1734" t="n">
        <v>31.66</v>
      </c>
      <c r="S1734" t="n">
        <v>21.27</v>
      </c>
      <c r="T1734" t="n">
        <v>2481.16</v>
      </c>
      <c r="U1734" t="n">
        <v>0.67</v>
      </c>
      <c r="V1734" t="n">
        <v>0.76</v>
      </c>
      <c r="W1734" t="n">
        <v>0.12</v>
      </c>
      <c r="X1734" t="n">
        <v>0.14</v>
      </c>
      <c r="Y1734" t="n">
        <v>1</v>
      </c>
      <c r="Z1734" t="n">
        <v>10</v>
      </c>
    </row>
    <row r="1735">
      <c r="A1735" t="n">
        <v>45</v>
      </c>
      <c r="B1735" t="n">
        <v>85</v>
      </c>
      <c r="C1735" t="inlineStr">
        <is>
          <t xml:space="preserve">CONCLUIDO	</t>
        </is>
      </c>
      <c r="D1735" t="n">
        <v>9.4466</v>
      </c>
      <c r="E1735" t="n">
        <v>10.59</v>
      </c>
      <c r="F1735" t="n">
        <v>7.98</v>
      </c>
      <c r="G1735" t="n">
        <v>68.37</v>
      </c>
      <c r="H1735" t="n">
        <v>1.18</v>
      </c>
      <c r="I1735" t="n">
        <v>7</v>
      </c>
      <c r="J1735" t="n">
        <v>184.5</v>
      </c>
      <c r="K1735" t="n">
        <v>51.39</v>
      </c>
      <c r="L1735" t="n">
        <v>12.25</v>
      </c>
      <c r="M1735" t="n">
        <v>5</v>
      </c>
      <c r="N1735" t="n">
        <v>35.85</v>
      </c>
      <c r="O1735" t="n">
        <v>22988.69</v>
      </c>
      <c r="P1735" t="n">
        <v>92.48</v>
      </c>
      <c r="Q1735" t="n">
        <v>198.05</v>
      </c>
      <c r="R1735" t="n">
        <v>31.17</v>
      </c>
      <c r="S1735" t="n">
        <v>21.27</v>
      </c>
      <c r="T1735" t="n">
        <v>2237.33</v>
      </c>
      <c r="U1735" t="n">
        <v>0.68</v>
      </c>
      <c r="V1735" t="n">
        <v>0.76</v>
      </c>
      <c r="W1735" t="n">
        <v>0.12</v>
      </c>
      <c r="X1735" t="n">
        <v>0.12</v>
      </c>
      <c r="Y1735" t="n">
        <v>1</v>
      </c>
      <c r="Z1735" t="n">
        <v>10</v>
      </c>
    </row>
    <row r="1736">
      <c r="A1736" t="n">
        <v>46</v>
      </c>
      <c r="B1736" t="n">
        <v>85</v>
      </c>
      <c r="C1736" t="inlineStr">
        <is>
          <t xml:space="preserve">CONCLUIDO	</t>
        </is>
      </c>
      <c r="D1736" t="n">
        <v>9.443099999999999</v>
      </c>
      <c r="E1736" t="n">
        <v>10.59</v>
      </c>
      <c r="F1736" t="n">
        <v>7.98</v>
      </c>
      <c r="G1736" t="n">
        <v>68.40000000000001</v>
      </c>
      <c r="H1736" t="n">
        <v>1.2</v>
      </c>
      <c r="I1736" t="n">
        <v>7</v>
      </c>
      <c r="J1736" t="n">
        <v>184.87</v>
      </c>
      <c r="K1736" t="n">
        <v>51.39</v>
      </c>
      <c r="L1736" t="n">
        <v>12.5</v>
      </c>
      <c r="M1736" t="n">
        <v>5</v>
      </c>
      <c r="N1736" t="n">
        <v>35.98</v>
      </c>
      <c r="O1736" t="n">
        <v>23035.17</v>
      </c>
      <c r="P1736" t="n">
        <v>92.29000000000001</v>
      </c>
      <c r="Q1736" t="n">
        <v>198.05</v>
      </c>
      <c r="R1736" t="n">
        <v>31.25</v>
      </c>
      <c r="S1736" t="n">
        <v>21.27</v>
      </c>
      <c r="T1736" t="n">
        <v>2278.26</v>
      </c>
      <c r="U1736" t="n">
        <v>0.68</v>
      </c>
      <c r="V1736" t="n">
        <v>0.76</v>
      </c>
      <c r="W1736" t="n">
        <v>0.12</v>
      </c>
      <c r="X1736" t="n">
        <v>0.13</v>
      </c>
      <c r="Y1736" t="n">
        <v>1</v>
      </c>
      <c r="Z1736" t="n">
        <v>10</v>
      </c>
    </row>
    <row r="1737">
      <c r="A1737" t="n">
        <v>47</v>
      </c>
      <c r="B1737" t="n">
        <v>85</v>
      </c>
      <c r="C1737" t="inlineStr">
        <is>
          <t xml:space="preserve">CONCLUIDO	</t>
        </is>
      </c>
      <c r="D1737" t="n">
        <v>9.4458</v>
      </c>
      <c r="E1737" t="n">
        <v>10.59</v>
      </c>
      <c r="F1737" t="n">
        <v>7.98</v>
      </c>
      <c r="G1737" t="n">
        <v>68.37</v>
      </c>
      <c r="H1737" t="n">
        <v>1.22</v>
      </c>
      <c r="I1737" t="n">
        <v>7</v>
      </c>
      <c r="J1737" t="n">
        <v>185.25</v>
      </c>
      <c r="K1737" t="n">
        <v>51.39</v>
      </c>
      <c r="L1737" t="n">
        <v>12.75</v>
      </c>
      <c r="M1737" t="n">
        <v>5</v>
      </c>
      <c r="N1737" t="n">
        <v>36.11</v>
      </c>
      <c r="O1737" t="n">
        <v>23081.7</v>
      </c>
      <c r="P1737" t="n">
        <v>91.93000000000001</v>
      </c>
      <c r="Q1737" t="n">
        <v>198.05</v>
      </c>
      <c r="R1737" t="n">
        <v>31.11</v>
      </c>
      <c r="S1737" t="n">
        <v>21.27</v>
      </c>
      <c r="T1737" t="n">
        <v>2208.94</v>
      </c>
      <c r="U1737" t="n">
        <v>0.68</v>
      </c>
      <c r="V1737" t="n">
        <v>0.76</v>
      </c>
      <c r="W1737" t="n">
        <v>0.12</v>
      </c>
      <c r="X1737" t="n">
        <v>0.12</v>
      </c>
      <c r="Y1737" t="n">
        <v>1</v>
      </c>
      <c r="Z1737" t="n">
        <v>10</v>
      </c>
    </row>
    <row r="1738">
      <c r="A1738" t="n">
        <v>48</v>
      </c>
      <c r="B1738" t="n">
        <v>85</v>
      </c>
      <c r="C1738" t="inlineStr">
        <is>
          <t xml:space="preserve">CONCLUIDO	</t>
        </is>
      </c>
      <c r="D1738" t="n">
        <v>9.4414</v>
      </c>
      <c r="E1738" t="n">
        <v>10.59</v>
      </c>
      <c r="F1738" t="n">
        <v>7.98</v>
      </c>
      <c r="G1738" t="n">
        <v>68.42</v>
      </c>
      <c r="H1738" t="n">
        <v>1.24</v>
      </c>
      <c r="I1738" t="n">
        <v>7</v>
      </c>
      <c r="J1738" t="n">
        <v>185.63</v>
      </c>
      <c r="K1738" t="n">
        <v>51.39</v>
      </c>
      <c r="L1738" t="n">
        <v>13</v>
      </c>
      <c r="M1738" t="n">
        <v>5</v>
      </c>
      <c r="N1738" t="n">
        <v>36.24</v>
      </c>
      <c r="O1738" t="n">
        <v>23128.27</v>
      </c>
      <c r="P1738" t="n">
        <v>91.63</v>
      </c>
      <c r="Q1738" t="n">
        <v>198.05</v>
      </c>
      <c r="R1738" t="n">
        <v>31.38</v>
      </c>
      <c r="S1738" t="n">
        <v>21.27</v>
      </c>
      <c r="T1738" t="n">
        <v>2345.25</v>
      </c>
      <c r="U1738" t="n">
        <v>0.68</v>
      </c>
      <c r="V1738" t="n">
        <v>0.76</v>
      </c>
      <c r="W1738" t="n">
        <v>0.12</v>
      </c>
      <c r="X1738" t="n">
        <v>0.13</v>
      </c>
      <c r="Y1738" t="n">
        <v>1</v>
      </c>
      <c r="Z1738" t="n">
        <v>10</v>
      </c>
    </row>
    <row r="1739">
      <c r="A1739" t="n">
        <v>49</v>
      </c>
      <c r="B1739" t="n">
        <v>85</v>
      </c>
      <c r="C1739" t="inlineStr">
        <is>
          <t xml:space="preserve">CONCLUIDO	</t>
        </is>
      </c>
      <c r="D1739" t="n">
        <v>9.5047</v>
      </c>
      <c r="E1739" t="n">
        <v>10.52</v>
      </c>
      <c r="F1739" t="n">
        <v>7.95</v>
      </c>
      <c r="G1739" t="n">
        <v>79.45</v>
      </c>
      <c r="H1739" t="n">
        <v>1.26</v>
      </c>
      <c r="I1739" t="n">
        <v>6</v>
      </c>
      <c r="J1739" t="n">
        <v>186.01</v>
      </c>
      <c r="K1739" t="n">
        <v>51.39</v>
      </c>
      <c r="L1739" t="n">
        <v>13.25</v>
      </c>
      <c r="M1739" t="n">
        <v>4</v>
      </c>
      <c r="N1739" t="n">
        <v>36.36</v>
      </c>
      <c r="O1739" t="n">
        <v>23174.88</v>
      </c>
      <c r="P1739" t="n">
        <v>90.84</v>
      </c>
      <c r="Q1739" t="n">
        <v>198.05</v>
      </c>
      <c r="R1739" t="n">
        <v>29.99</v>
      </c>
      <c r="S1739" t="n">
        <v>21.27</v>
      </c>
      <c r="T1739" t="n">
        <v>1653.29</v>
      </c>
      <c r="U1739" t="n">
        <v>0.71</v>
      </c>
      <c r="V1739" t="n">
        <v>0.76</v>
      </c>
      <c r="W1739" t="n">
        <v>0.12</v>
      </c>
      <c r="X1739" t="n">
        <v>0.09</v>
      </c>
      <c r="Y1739" t="n">
        <v>1</v>
      </c>
      <c r="Z1739" t="n">
        <v>10</v>
      </c>
    </row>
    <row r="1740">
      <c r="A1740" t="n">
        <v>50</v>
      </c>
      <c r="B1740" t="n">
        <v>85</v>
      </c>
      <c r="C1740" t="inlineStr">
        <is>
          <t xml:space="preserve">CONCLUIDO	</t>
        </is>
      </c>
      <c r="D1740" t="n">
        <v>9.5137</v>
      </c>
      <c r="E1740" t="n">
        <v>10.51</v>
      </c>
      <c r="F1740" t="n">
        <v>7.94</v>
      </c>
      <c r="G1740" t="n">
        <v>79.34999999999999</v>
      </c>
      <c r="H1740" t="n">
        <v>1.29</v>
      </c>
      <c r="I1740" t="n">
        <v>6</v>
      </c>
      <c r="J1740" t="n">
        <v>186.38</v>
      </c>
      <c r="K1740" t="n">
        <v>51.39</v>
      </c>
      <c r="L1740" t="n">
        <v>13.5</v>
      </c>
      <c r="M1740" t="n">
        <v>4</v>
      </c>
      <c r="N1740" t="n">
        <v>36.49</v>
      </c>
      <c r="O1740" t="n">
        <v>23221.54</v>
      </c>
      <c r="P1740" t="n">
        <v>90.83</v>
      </c>
      <c r="Q1740" t="n">
        <v>198.05</v>
      </c>
      <c r="R1740" t="n">
        <v>29.82</v>
      </c>
      <c r="S1740" t="n">
        <v>21.27</v>
      </c>
      <c r="T1740" t="n">
        <v>1566.7</v>
      </c>
      <c r="U1740" t="n">
        <v>0.71</v>
      </c>
      <c r="V1740" t="n">
        <v>0.77</v>
      </c>
      <c r="W1740" t="n">
        <v>0.12</v>
      </c>
      <c r="X1740" t="n">
        <v>0.08</v>
      </c>
      <c r="Y1740" t="n">
        <v>1</v>
      </c>
      <c r="Z1740" t="n">
        <v>10</v>
      </c>
    </row>
    <row r="1741">
      <c r="A1741" t="n">
        <v>51</v>
      </c>
      <c r="B1741" t="n">
        <v>85</v>
      </c>
      <c r="C1741" t="inlineStr">
        <is>
          <t xml:space="preserve">CONCLUIDO	</t>
        </is>
      </c>
      <c r="D1741" t="n">
        <v>9.4894</v>
      </c>
      <c r="E1741" t="n">
        <v>10.54</v>
      </c>
      <c r="F1741" t="n">
        <v>7.96</v>
      </c>
      <c r="G1741" t="n">
        <v>79.62</v>
      </c>
      <c r="H1741" t="n">
        <v>1.31</v>
      </c>
      <c r="I1741" t="n">
        <v>6</v>
      </c>
      <c r="J1741" t="n">
        <v>186.76</v>
      </c>
      <c r="K1741" t="n">
        <v>51.39</v>
      </c>
      <c r="L1741" t="n">
        <v>13.75</v>
      </c>
      <c r="M1741" t="n">
        <v>4</v>
      </c>
      <c r="N1741" t="n">
        <v>36.62</v>
      </c>
      <c r="O1741" t="n">
        <v>23268.24</v>
      </c>
      <c r="P1741" t="n">
        <v>91.20999999999999</v>
      </c>
      <c r="Q1741" t="n">
        <v>198.05</v>
      </c>
      <c r="R1741" t="n">
        <v>30.72</v>
      </c>
      <c r="S1741" t="n">
        <v>21.27</v>
      </c>
      <c r="T1741" t="n">
        <v>2020.04</v>
      </c>
      <c r="U1741" t="n">
        <v>0.6899999999999999</v>
      </c>
      <c r="V1741" t="n">
        <v>0.76</v>
      </c>
      <c r="W1741" t="n">
        <v>0.12</v>
      </c>
      <c r="X1741" t="n">
        <v>0.11</v>
      </c>
      <c r="Y1741" t="n">
        <v>1</v>
      </c>
      <c r="Z1741" t="n">
        <v>10</v>
      </c>
    </row>
    <row r="1742">
      <c r="A1742" t="n">
        <v>52</v>
      </c>
      <c r="B1742" t="n">
        <v>85</v>
      </c>
      <c r="C1742" t="inlineStr">
        <is>
          <t xml:space="preserve">CONCLUIDO	</t>
        </is>
      </c>
      <c r="D1742" t="n">
        <v>9.498200000000001</v>
      </c>
      <c r="E1742" t="n">
        <v>10.53</v>
      </c>
      <c r="F1742" t="n">
        <v>7.95</v>
      </c>
      <c r="G1742" t="n">
        <v>79.53</v>
      </c>
      <c r="H1742" t="n">
        <v>1.33</v>
      </c>
      <c r="I1742" t="n">
        <v>6</v>
      </c>
      <c r="J1742" t="n">
        <v>187.14</v>
      </c>
      <c r="K1742" t="n">
        <v>51.39</v>
      </c>
      <c r="L1742" t="n">
        <v>14</v>
      </c>
      <c r="M1742" t="n">
        <v>4</v>
      </c>
      <c r="N1742" t="n">
        <v>36.75</v>
      </c>
      <c r="O1742" t="n">
        <v>23314.98</v>
      </c>
      <c r="P1742" t="n">
        <v>91.05</v>
      </c>
      <c r="Q1742" t="n">
        <v>198.05</v>
      </c>
      <c r="R1742" t="n">
        <v>30.39</v>
      </c>
      <c r="S1742" t="n">
        <v>21.27</v>
      </c>
      <c r="T1742" t="n">
        <v>1855.05</v>
      </c>
      <c r="U1742" t="n">
        <v>0.7</v>
      </c>
      <c r="V1742" t="n">
        <v>0.76</v>
      </c>
      <c r="W1742" t="n">
        <v>0.12</v>
      </c>
      <c r="X1742" t="n">
        <v>0.1</v>
      </c>
      <c r="Y1742" t="n">
        <v>1</v>
      </c>
      <c r="Z1742" t="n">
        <v>10</v>
      </c>
    </row>
    <row r="1743">
      <c r="A1743" t="n">
        <v>53</v>
      </c>
      <c r="B1743" t="n">
        <v>85</v>
      </c>
      <c r="C1743" t="inlineStr">
        <is>
          <t xml:space="preserve">CONCLUIDO	</t>
        </is>
      </c>
      <c r="D1743" t="n">
        <v>9.488200000000001</v>
      </c>
      <c r="E1743" t="n">
        <v>10.54</v>
      </c>
      <c r="F1743" t="n">
        <v>7.96</v>
      </c>
      <c r="G1743" t="n">
        <v>79.64</v>
      </c>
      <c r="H1743" t="n">
        <v>1.35</v>
      </c>
      <c r="I1743" t="n">
        <v>6</v>
      </c>
      <c r="J1743" t="n">
        <v>187.52</v>
      </c>
      <c r="K1743" t="n">
        <v>51.39</v>
      </c>
      <c r="L1743" t="n">
        <v>14.25</v>
      </c>
      <c r="M1743" t="n">
        <v>4</v>
      </c>
      <c r="N1743" t="n">
        <v>36.88</v>
      </c>
      <c r="O1743" t="n">
        <v>23361.77</v>
      </c>
      <c r="P1743" t="n">
        <v>91.23</v>
      </c>
      <c r="Q1743" t="n">
        <v>198.06</v>
      </c>
      <c r="R1743" t="n">
        <v>30.75</v>
      </c>
      <c r="S1743" t="n">
        <v>21.27</v>
      </c>
      <c r="T1743" t="n">
        <v>2033.13</v>
      </c>
      <c r="U1743" t="n">
        <v>0.6899999999999999</v>
      </c>
      <c r="V1743" t="n">
        <v>0.76</v>
      </c>
      <c r="W1743" t="n">
        <v>0.12</v>
      </c>
      <c r="X1743" t="n">
        <v>0.11</v>
      </c>
      <c r="Y1743" t="n">
        <v>1</v>
      </c>
      <c r="Z1743" t="n">
        <v>10</v>
      </c>
    </row>
    <row r="1744">
      <c r="A1744" t="n">
        <v>54</v>
      </c>
      <c r="B1744" t="n">
        <v>85</v>
      </c>
      <c r="C1744" t="inlineStr">
        <is>
          <t xml:space="preserve">CONCLUIDO	</t>
        </is>
      </c>
      <c r="D1744" t="n">
        <v>9.495200000000001</v>
      </c>
      <c r="E1744" t="n">
        <v>10.53</v>
      </c>
      <c r="F1744" t="n">
        <v>7.96</v>
      </c>
      <c r="G1744" t="n">
        <v>79.56</v>
      </c>
      <c r="H1744" t="n">
        <v>1.37</v>
      </c>
      <c r="I1744" t="n">
        <v>6</v>
      </c>
      <c r="J1744" t="n">
        <v>187.9</v>
      </c>
      <c r="K1744" t="n">
        <v>51.39</v>
      </c>
      <c r="L1744" t="n">
        <v>14.5</v>
      </c>
      <c r="M1744" t="n">
        <v>4</v>
      </c>
      <c r="N1744" t="n">
        <v>37.01</v>
      </c>
      <c r="O1744" t="n">
        <v>23408.6</v>
      </c>
      <c r="P1744" t="n">
        <v>90.79000000000001</v>
      </c>
      <c r="Q1744" t="n">
        <v>198.05</v>
      </c>
      <c r="R1744" t="n">
        <v>30.46</v>
      </c>
      <c r="S1744" t="n">
        <v>21.27</v>
      </c>
      <c r="T1744" t="n">
        <v>1887.2</v>
      </c>
      <c r="U1744" t="n">
        <v>0.7</v>
      </c>
      <c r="V1744" t="n">
        <v>0.76</v>
      </c>
      <c r="W1744" t="n">
        <v>0.12</v>
      </c>
      <c r="X1744" t="n">
        <v>0.1</v>
      </c>
      <c r="Y1744" t="n">
        <v>1</v>
      </c>
      <c r="Z1744" t="n">
        <v>10</v>
      </c>
    </row>
    <row r="1745">
      <c r="A1745" t="n">
        <v>55</v>
      </c>
      <c r="B1745" t="n">
        <v>85</v>
      </c>
      <c r="C1745" t="inlineStr">
        <is>
          <t xml:space="preserve">CONCLUIDO	</t>
        </is>
      </c>
      <c r="D1745" t="n">
        <v>9.4924</v>
      </c>
      <c r="E1745" t="n">
        <v>10.53</v>
      </c>
      <c r="F1745" t="n">
        <v>7.96</v>
      </c>
      <c r="G1745" t="n">
        <v>79.59</v>
      </c>
      <c r="H1745" t="n">
        <v>1.39</v>
      </c>
      <c r="I1745" t="n">
        <v>6</v>
      </c>
      <c r="J1745" t="n">
        <v>188.28</v>
      </c>
      <c r="K1745" t="n">
        <v>51.39</v>
      </c>
      <c r="L1745" t="n">
        <v>14.75</v>
      </c>
      <c r="M1745" t="n">
        <v>4</v>
      </c>
      <c r="N1745" t="n">
        <v>37.14</v>
      </c>
      <c r="O1745" t="n">
        <v>23455.48</v>
      </c>
      <c r="P1745" t="n">
        <v>90.61</v>
      </c>
      <c r="Q1745" t="n">
        <v>198.05</v>
      </c>
      <c r="R1745" t="n">
        <v>30.56</v>
      </c>
      <c r="S1745" t="n">
        <v>21.27</v>
      </c>
      <c r="T1745" t="n">
        <v>1937.19</v>
      </c>
      <c r="U1745" t="n">
        <v>0.7</v>
      </c>
      <c r="V1745" t="n">
        <v>0.76</v>
      </c>
      <c r="W1745" t="n">
        <v>0.12</v>
      </c>
      <c r="X1745" t="n">
        <v>0.11</v>
      </c>
      <c r="Y1745" t="n">
        <v>1</v>
      </c>
      <c r="Z1745" t="n">
        <v>10</v>
      </c>
    </row>
    <row r="1746">
      <c r="A1746" t="n">
        <v>56</v>
      </c>
      <c r="B1746" t="n">
        <v>85</v>
      </c>
      <c r="C1746" t="inlineStr">
        <is>
          <t xml:space="preserve">CONCLUIDO	</t>
        </is>
      </c>
      <c r="D1746" t="n">
        <v>9.5044</v>
      </c>
      <c r="E1746" t="n">
        <v>10.52</v>
      </c>
      <c r="F1746" t="n">
        <v>7.95</v>
      </c>
      <c r="G1746" t="n">
        <v>79.45999999999999</v>
      </c>
      <c r="H1746" t="n">
        <v>1.41</v>
      </c>
      <c r="I1746" t="n">
        <v>6</v>
      </c>
      <c r="J1746" t="n">
        <v>188.66</v>
      </c>
      <c r="K1746" t="n">
        <v>51.39</v>
      </c>
      <c r="L1746" t="n">
        <v>15</v>
      </c>
      <c r="M1746" t="n">
        <v>4</v>
      </c>
      <c r="N1746" t="n">
        <v>37.27</v>
      </c>
      <c r="O1746" t="n">
        <v>23502.4</v>
      </c>
      <c r="P1746" t="n">
        <v>90.2</v>
      </c>
      <c r="Q1746" t="n">
        <v>198.05</v>
      </c>
      <c r="R1746" t="n">
        <v>30.02</v>
      </c>
      <c r="S1746" t="n">
        <v>21.27</v>
      </c>
      <c r="T1746" t="n">
        <v>1668.3</v>
      </c>
      <c r="U1746" t="n">
        <v>0.71</v>
      </c>
      <c r="V1746" t="n">
        <v>0.76</v>
      </c>
      <c r="W1746" t="n">
        <v>0.12</v>
      </c>
      <c r="X1746" t="n">
        <v>0.09</v>
      </c>
      <c r="Y1746" t="n">
        <v>1</v>
      </c>
      <c r="Z1746" t="n">
        <v>10</v>
      </c>
    </row>
    <row r="1747">
      <c r="A1747" t="n">
        <v>57</v>
      </c>
      <c r="B1747" t="n">
        <v>85</v>
      </c>
      <c r="C1747" t="inlineStr">
        <is>
          <t xml:space="preserve">CONCLUIDO	</t>
        </is>
      </c>
      <c r="D1747" t="n">
        <v>9.506500000000001</v>
      </c>
      <c r="E1747" t="n">
        <v>10.52</v>
      </c>
      <c r="F1747" t="n">
        <v>7.94</v>
      </c>
      <c r="G1747" t="n">
        <v>79.43000000000001</v>
      </c>
      <c r="H1747" t="n">
        <v>1.43</v>
      </c>
      <c r="I1747" t="n">
        <v>6</v>
      </c>
      <c r="J1747" t="n">
        <v>189.04</v>
      </c>
      <c r="K1747" t="n">
        <v>51.39</v>
      </c>
      <c r="L1747" t="n">
        <v>15.25</v>
      </c>
      <c r="M1747" t="n">
        <v>4</v>
      </c>
      <c r="N1747" t="n">
        <v>37.4</v>
      </c>
      <c r="O1747" t="n">
        <v>23549.36</v>
      </c>
      <c r="P1747" t="n">
        <v>89.76000000000001</v>
      </c>
      <c r="Q1747" t="n">
        <v>198.05</v>
      </c>
      <c r="R1747" t="n">
        <v>30.12</v>
      </c>
      <c r="S1747" t="n">
        <v>21.27</v>
      </c>
      <c r="T1747" t="n">
        <v>1719.59</v>
      </c>
      <c r="U1747" t="n">
        <v>0.71</v>
      </c>
      <c r="V1747" t="n">
        <v>0.76</v>
      </c>
      <c r="W1747" t="n">
        <v>0.12</v>
      </c>
      <c r="X1747" t="n">
        <v>0.09</v>
      </c>
      <c r="Y1747" t="n">
        <v>1</v>
      </c>
      <c r="Z1747" t="n">
        <v>10</v>
      </c>
    </row>
    <row r="1748">
      <c r="A1748" t="n">
        <v>58</v>
      </c>
      <c r="B1748" t="n">
        <v>85</v>
      </c>
      <c r="C1748" t="inlineStr">
        <is>
          <t xml:space="preserve">CONCLUIDO	</t>
        </is>
      </c>
      <c r="D1748" t="n">
        <v>9.4877</v>
      </c>
      <c r="E1748" t="n">
        <v>10.54</v>
      </c>
      <c r="F1748" t="n">
        <v>7.96</v>
      </c>
      <c r="G1748" t="n">
        <v>79.64</v>
      </c>
      <c r="H1748" t="n">
        <v>1.45</v>
      </c>
      <c r="I1748" t="n">
        <v>6</v>
      </c>
      <c r="J1748" t="n">
        <v>189.42</v>
      </c>
      <c r="K1748" t="n">
        <v>51.39</v>
      </c>
      <c r="L1748" t="n">
        <v>15.5</v>
      </c>
      <c r="M1748" t="n">
        <v>4</v>
      </c>
      <c r="N1748" t="n">
        <v>37.53</v>
      </c>
      <c r="O1748" t="n">
        <v>23596.37</v>
      </c>
      <c r="P1748" t="n">
        <v>89.84999999999999</v>
      </c>
      <c r="Q1748" t="n">
        <v>198.05</v>
      </c>
      <c r="R1748" t="n">
        <v>30.78</v>
      </c>
      <c r="S1748" t="n">
        <v>21.27</v>
      </c>
      <c r="T1748" t="n">
        <v>2045.89</v>
      </c>
      <c r="U1748" t="n">
        <v>0.6899999999999999</v>
      </c>
      <c r="V1748" t="n">
        <v>0.76</v>
      </c>
      <c r="W1748" t="n">
        <v>0.12</v>
      </c>
      <c r="X1748" t="n">
        <v>0.11</v>
      </c>
      <c r="Y1748" t="n">
        <v>1</v>
      </c>
      <c r="Z1748" t="n">
        <v>10</v>
      </c>
    </row>
    <row r="1749">
      <c r="A1749" t="n">
        <v>59</v>
      </c>
      <c r="B1749" t="n">
        <v>85</v>
      </c>
      <c r="C1749" t="inlineStr">
        <is>
          <t xml:space="preserve">CONCLUIDO	</t>
        </is>
      </c>
      <c r="D1749" t="n">
        <v>9.4902</v>
      </c>
      <c r="E1749" t="n">
        <v>10.54</v>
      </c>
      <c r="F1749" t="n">
        <v>7.96</v>
      </c>
      <c r="G1749" t="n">
        <v>79.61</v>
      </c>
      <c r="H1749" t="n">
        <v>1.47</v>
      </c>
      <c r="I1749" t="n">
        <v>6</v>
      </c>
      <c r="J1749" t="n">
        <v>189.81</v>
      </c>
      <c r="K1749" t="n">
        <v>51.39</v>
      </c>
      <c r="L1749" t="n">
        <v>15.75</v>
      </c>
      <c r="M1749" t="n">
        <v>4</v>
      </c>
      <c r="N1749" t="n">
        <v>37.66</v>
      </c>
      <c r="O1749" t="n">
        <v>23643.43</v>
      </c>
      <c r="P1749" t="n">
        <v>89.25</v>
      </c>
      <c r="Q1749" t="n">
        <v>198.05</v>
      </c>
      <c r="R1749" t="n">
        <v>30.73</v>
      </c>
      <c r="S1749" t="n">
        <v>21.27</v>
      </c>
      <c r="T1749" t="n">
        <v>2024.26</v>
      </c>
      <c r="U1749" t="n">
        <v>0.6899999999999999</v>
      </c>
      <c r="V1749" t="n">
        <v>0.76</v>
      </c>
      <c r="W1749" t="n">
        <v>0.12</v>
      </c>
      <c r="X1749" t="n">
        <v>0.11</v>
      </c>
      <c r="Y1749" t="n">
        <v>1</v>
      </c>
      <c r="Z1749" t="n">
        <v>10</v>
      </c>
    </row>
    <row r="1750">
      <c r="A1750" t="n">
        <v>60</v>
      </c>
      <c r="B1750" t="n">
        <v>85</v>
      </c>
      <c r="C1750" t="inlineStr">
        <is>
          <t xml:space="preserve">CONCLUIDO	</t>
        </is>
      </c>
      <c r="D1750" t="n">
        <v>9.542</v>
      </c>
      <c r="E1750" t="n">
        <v>10.48</v>
      </c>
      <c r="F1750" t="n">
        <v>7.94</v>
      </c>
      <c r="G1750" t="n">
        <v>95.26000000000001</v>
      </c>
      <c r="H1750" t="n">
        <v>1.49</v>
      </c>
      <c r="I1750" t="n">
        <v>5</v>
      </c>
      <c r="J1750" t="n">
        <v>190.19</v>
      </c>
      <c r="K1750" t="n">
        <v>51.39</v>
      </c>
      <c r="L1750" t="n">
        <v>16</v>
      </c>
      <c r="M1750" t="n">
        <v>3</v>
      </c>
      <c r="N1750" t="n">
        <v>37.79</v>
      </c>
      <c r="O1750" t="n">
        <v>23690.52</v>
      </c>
      <c r="P1750" t="n">
        <v>88.63</v>
      </c>
      <c r="Q1750" t="n">
        <v>198.05</v>
      </c>
      <c r="R1750" t="n">
        <v>29.87</v>
      </c>
      <c r="S1750" t="n">
        <v>21.27</v>
      </c>
      <c r="T1750" t="n">
        <v>1600.28</v>
      </c>
      <c r="U1750" t="n">
        <v>0.71</v>
      </c>
      <c r="V1750" t="n">
        <v>0.76</v>
      </c>
      <c r="W1750" t="n">
        <v>0.12</v>
      </c>
      <c r="X1750" t="n">
        <v>0.09</v>
      </c>
      <c r="Y1750" t="n">
        <v>1</v>
      </c>
      <c r="Z1750" t="n">
        <v>10</v>
      </c>
    </row>
    <row r="1751">
      <c r="A1751" t="n">
        <v>61</v>
      </c>
      <c r="B1751" t="n">
        <v>85</v>
      </c>
      <c r="C1751" t="inlineStr">
        <is>
          <t xml:space="preserve">CONCLUIDO	</t>
        </is>
      </c>
      <c r="D1751" t="n">
        <v>9.5526</v>
      </c>
      <c r="E1751" t="n">
        <v>10.47</v>
      </c>
      <c r="F1751" t="n">
        <v>7.93</v>
      </c>
      <c r="G1751" t="n">
        <v>95.12</v>
      </c>
      <c r="H1751" t="n">
        <v>1.51</v>
      </c>
      <c r="I1751" t="n">
        <v>5</v>
      </c>
      <c r="J1751" t="n">
        <v>190.57</v>
      </c>
      <c r="K1751" t="n">
        <v>51.39</v>
      </c>
      <c r="L1751" t="n">
        <v>16.25</v>
      </c>
      <c r="M1751" t="n">
        <v>3</v>
      </c>
      <c r="N1751" t="n">
        <v>37.93</v>
      </c>
      <c r="O1751" t="n">
        <v>23737.67</v>
      </c>
      <c r="P1751" t="n">
        <v>88.48999999999999</v>
      </c>
      <c r="Q1751" t="n">
        <v>198.05</v>
      </c>
      <c r="R1751" t="n">
        <v>29.57</v>
      </c>
      <c r="S1751" t="n">
        <v>21.27</v>
      </c>
      <c r="T1751" t="n">
        <v>1449.78</v>
      </c>
      <c r="U1751" t="n">
        <v>0.72</v>
      </c>
      <c r="V1751" t="n">
        <v>0.77</v>
      </c>
      <c r="W1751" t="n">
        <v>0.12</v>
      </c>
      <c r="X1751" t="n">
        <v>0.07000000000000001</v>
      </c>
      <c r="Y1751" t="n">
        <v>1</v>
      </c>
      <c r="Z1751" t="n">
        <v>10</v>
      </c>
    </row>
    <row r="1752">
      <c r="A1752" t="n">
        <v>62</v>
      </c>
      <c r="B1752" t="n">
        <v>85</v>
      </c>
      <c r="C1752" t="inlineStr">
        <is>
          <t xml:space="preserve">CONCLUIDO	</t>
        </is>
      </c>
      <c r="D1752" t="n">
        <v>9.5458</v>
      </c>
      <c r="E1752" t="n">
        <v>10.48</v>
      </c>
      <c r="F1752" t="n">
        <v>7.93</v>
      </c>
      <c r="G1752" t="n">
        <v>95.20999999999999</v>
      </c>
      <c r="H1752" t="n">
        <v>1.53</v>
      </c>
      <c r="I1752" t="n">
        <v>5</v>
      </c>
      <c r="J1752" t="n">
        <v>190.95</v>
      </c>
      <c r="K1752" t="n">
        <v>51.39</v>
      </c>
      <c r="L1752" t="n">
        <v>16.5</v>
      </c>
      <c r="M1752" t="n">
        <v>3</v>
      </c>
      <c r="N1752" t="n">
        <v>38.06</v>
      </c>
      <c r="O1752" t="n">
        <v>23784.85</v>
      </c>
      <c r="P1752" t="n">
        <v>88.75</v>
      </c>
      <c r="Q1752" t="n">
        <v>198.05</v>
      </c>
      <c r="R1752" t="n">
        <v>29.72</v>
      </c>
      <c r="S1752" t="n">
        <v>21.27</v>
      </c>
      <c r="T1752" t="n">
        <v>1520.96</v>
      </c>
      <c r="U1752" t="n">
        <v>0.72</v>
      </c>
      <c r="V1752" t="n">
        <v>0.77</v>
      </c>
      <c r="W1752" t="n">
        <v>0.12</v>
      </c>
      <c r="X1752" t="n">
        <v>0.08</v>
      </c>
      <c r="Y1752" t="n">
        <v>1</v>
      </c>
      <c r="Z1752" t="n">
        <v>10</v>
      </c>
    </row>
    <row r="1753">
      <c r="A1753" t="n">
        <v>63</v>
      </c>
      <c r="B1753" t="n">
        <v>85</v>
      </c>
      <c r="C1753" t="inlineStr">
        <is>
          <t xml:space="preserve">CONCLUIDO	</t>
        </is>
      </c>
      <c r="D1753" t="n">
        <v>9.562799999999999</v>
      </c>
      <c r="E1753" t="n">
        <v>10.46</v>
      </c>
      <c r="F1753" t="n">
        <v>7.92</v>
      </c>
      <c r="G1753" t="n">
        <v>94.98</v>
      </c>
      <c r="H1753" t="n">
        <v>1.55</v>
      </c>
      <c r="I1753" t="n">
        <v>5</v>
      </c>
      <c r="J1753" t="n">
        <v>191.34</v>
      </c>
      <c r="K1753" t="n">
        <v>51.39</v>
      </c>
      <c r="L1753" t="n">
        <v>16.75</v>
      </c>
      <c r="M1753" t="n">
        <v>3</v>
      </c>
      <c r="N1753" t="n">
        <v>38.19</v>
      </c>
      <c r="O1753" t="n">
        <v>23832.09</v>
      </c>
      <c r="P1753" t="n">
        <v>88.40000000000001</v>
      </c>
      <c r="Q1753" t="n">
        <v>198.05</v>
      </c>
      <c r="R1753" t="n">
        <v>29.16</v>
      </c>
      <c r="S1753" t="n">
        <v>21.27</v>
      </c>
      <c r="T1753" t="n">
        <v>1240.95</v>
      </c>
      <c r="U1753" t="n">
        <v>0.73</v>
      </c>
      <c r="V1753" t="n">
        <v>0.77</v>
      </c>
      <c r="W1753" t="n">
        <v>0.11</v>
      </c>
      <c r="X1753" t="n">
        <v>0.06</v>
      </c>
      <c r="Y1753" t="n">
        <v>1</v>
      </c>
      <c r="Z1753" t="n">
        <v>10</v>
      </c>
    </row>
    <row r="1754">
      <c r="A1754" t="n">
        <v>64</v>
      </c>
      <c r="B1754" t="n">
        <v>85</v>
      </c>
      <c r="C1754" t="inlineStr">
        <is>
          <t xml:space="preserve">CONCLUIDO	</t>
        </is>
      </c>
      <c r="D1754" t="n">
        <v>9.5443</v>
      </c>
      <c r="E1754" t="n">
        <v>10.48</v>
      </c>
      <c r="F1754" t="n">
        <v>7.94</v>
      </c>
      <c r="G1754" t="n">
        <v>95.23</v>
      </c>
      <c r="H1754" t="n">
        <v>1.57</v>
      </c>
      <c r="I1754" t="n">
        <v>5</v>
      </c>
      <c r="J1754" t="n">
        <v>191.72</v>
      </c>
      <c r="K1754" t="n">
        <v>51.39</v>
      </c>
      <c r="L1754" t="n">
        <v>17</v>
      </c>
      <c r="M1754" t="n">
        <v>3</v>
      </c>
      <c r="N1754" t="n">
        <v>38.33</v>
      </c>
      <c r="O1754" t="n">
        <v>23879.37</v>
      </c>
      <c r="P1754" t="n">
        <v>88.69</v>
      </c>
      <c r="Q1754" t="n">
        <v>198.05</v>
      </c>
      <c r="R1754" t="n">
        <v>29.91</v>
      </c>
      <c r="S1754" t="n">
        <v>21.27</v>
      </c>
      <c r="T1754" t="n">
        <v>1617.98</v>
      </c>
      <c r="U1754" t="n">
        <v>0.71</v>
      </c>
      <c r="V1754" t="n">
        <v>0.77</v>
      </c>
      <c r="W1754" t="n">
        <v>0.11</v>
      </c>
      <c r="X1754" t="n">
        <v>0.08</v>
      </c>
      <c r="Y1754" t="n">
        <v>1</v>
      </c>
      <c r="Z1754" t="n">
        <v>10</v>
      </c>
    </row>
    <row r="1755">
      <c r="A1755" t="n">
        <v>65</v>
      </c>
      <c r="B1755" t="n">
        <v>85</v>
      </c>
      <c r="C1755" t="inlineStr">
        <is>
          <t xml:space="preserve">CONCLUIDO	</t>
        </is>
      </c>
      <c r="D1755" t="n">
        <v>9.544499999999999</v>
      </c>
      <c r="E1755" t="n">
        <v>10.48</v>
      </c>
      <c r="F1755" t="n">
        <v>7.94</v>
      </c>
      <c r="G1755" t="n">
        <v>95.22</v>
      </c>
      <c r="H1755" t="n">
        <v>1.59</v>
      </c>
      <c r="I1755" t="n">
        <v>5</v>
      </c>
      <c r="J1755" t="n">
        <v>192.1</v>
      </c>
      <c r="K1755" t="n">
        <v>51.39</v>
      </c>
      <c r="L1755" t="n">
        <v>17.25</v>
      </c>
      <c r="M1755" t="n">
        <v>3</v>
      </c>
      <c r="N1755" t="n">
        <v>38.46</v>
      </c>
      <c r="O1755" t="n">
        <v>23926.69</v>
      </c>
      <c r="P1755" t="n">
        <v>88.73999999999999</v>
      </c>
      <c r="Q1755" t="n">
        <v>198.05</v>
      </c>
      <c r="R1755" t="n">
        <v>29.82</v>
      </c>
      <c r="S1755" t="n">
        <v>21.27</v>
      </c>
      <c r="T1755" t="n">
        <v>1575.22</v>
      </c>
      <c r="U1755" t="n">
        <v>0.71</v>
      </c>
      <c r="V1755" t="n">
        <v>0.77</v>
      </c>
      <c r="W1755" t="n">
        <v>0.12</v>
      </c>
      <c r="X1755" t="n">
        <v>0.08</v>
      </c>
      <c r="Y1755" t="n">
        <v>1</v>
      </c>
      <c r="Z1755" t="n">
        <v>10</v>
      </c>
    </row>
    <row r="1756">
      <c r="A1756" t="n">
        <v>66</v>
      </c>
      <c r="B1756" t="n">
        <v>85</v>
      </c>
      <c r="C1756" t="inlineStr">
        <is>
          <t xml:space="preserve">CONCLUIDO	</t>
        </is>
      </c>
      <c r="D1756" t="n">
        <v>9.5427</v>
      </c>
      <c r="E1756" t="n">
        <v>10.48</v>
      </c>
      <c r="F1756" t="n">
        <v>7.94</v>
      </c>
      <c r="G1756" t="n">
        <v>95.25</v>
      </c>
      <c r="H1756" t="n">
        <v>1.61</v>
      </c>
      <c r="I1756" t="n">
        <v>5</v>
      </c>
      <c r="J1756" t="n">
        <v>192.49</v>
      </c>
      <c r="K1756" t="n">
        <v>51.39</v>
      </c>
      <c r="L1756" t="n">
        <v>17.5</v>
      </c>
      <c r="M1756" t="n">
        <v>3</v>
      </c>
      <c r="N1756" t="n">
        <v>38.59</v>
      </c>
      <c r="O1756" t="n">
        <v>23974.06</v>
      </c>
      <c r="P1756" t="n">
        <v>88.65000000000001</v>
      </c>
      <c r="Q1756" t="n">
        <v>198.05</v>
      </c>
      <c r="R1756" t="n">
        <v>29.94</v>
      </c>
      <c r="S1756" t="n">
        <v>21.27</v>
      </c>
      <c r="T1756" t="n">
        <v>1631.13</v>
      </c>
      <c r="U1756" t="n">
        <v>0.71</v>
      </c>
      <c r="V1756" t="n">
        <v>0.77</v>
      </c>
      <c r="W1756" t="n">
        <v>0.12</v>
      </c>
      <c r="X1756" t="n">
        <v>0.08</v>
      </c>
      <c r="Y1756" t="n">
        <v>1</v>
      </c>
      <c r="Z1756" t="n">
        <v>10</v>
      </c>
    </row>
    <row r="1757">
      <c r="A1757" t="n">
        <v>67</v>
      </c>
      <c r="B1757" t="n">
        <v>85</v>
      </c>
      <c r="C1757" t="inlineStr">
        <is>
          <t xml:space="preserve">CONCLUIDO	</t>
        </is>
      </c>
      <c r="D1757" t="n">
        <v>9.543200000000001</v>
      </c>
      <c r="E1757" t="n">
        <v>10.48</v>
      </c>
      <c r="F1757" t="n">
        <v>7.94</v>
      </c>
      <c r="G1757" t="n">
        <v>95.23999999999999</v>
      </c>
      <c r="H1757" t="n">
        <v>1.63</v>
      </c>
      <c r="I1757" t="n">
        <v>5</v>
      </c>
      <c r="J1757" t="n">
        <v>192.87</v>
      </c>
      <c r="K1757" t="n">
        <v>51.39</v>
      </c>
      <c r="L1757" t="n">
        <v>17.75</v>
      </c>
      <c r="M1757" t="n">
        <v>3</v>
      </c>
      <c r="N1757" t="n">
        <v>38.73</v>
      </c>
      <c r="O1757" t="n">
        <v>24021.47</v>
      </c>
      <c r="P1757" t="n">
        <v>88.65000000000001</v>
      </c>
      <c r="Q1757" t="n">
        <v>198.05</v>
      </c>
      <c r="R1757" t="n">
        <v>29.85</v>
      </c>
      <c r="S1757" t="n">
        <v>21.27</v>
      </c>
      <c r="T1757" t="n">
        <v>1590.45</v>
      </c>
      <c r="U1757" t="n">
        <v>0.71</v>
      </c>
      <c r="V1757" t="n">
        <v>0.77</v>
      </c>
      <c r="W1757" t="n">
        <v>0.12</v>
      </c>
      <c r="X1757" t="n">
        <v>0.08</v>
      </c>
      <c r="Y1757" t="n">
        <v>1</v>
      </c>
      <c r="Z1757" t="n">
        <v>10</v>
      </c>
    </row>
    <row r="1758">
      <c r="A1758" t="n">
        <v>68</v>
      </c>
      <c r="B1758" t="n">
        <v>85</v>
      </c>
      <c r="C1758" t="inlineStr">
        <is>
          <t xml:space="preserve">CONCLUIDO	</t>
        </is>
      </c>
      <c r="D1758" t="n">
        <v>9.550599999999999</v>
      </c>
      <c r="E1758" t="n">
        <v>10.47</v>
      </c>
      <c r="F1758" t="n">
        <v>7.93</v>
      </c>
      <c r="G1758" t="n">
        <v>95.14</v>
      </c>
      <c r="H1758" t="n">
        <v>1.65</v>
      </c>
      <c r="I1758" t="n">
        <v>5</v>
      </c>
      <c r="J1758" t="n">
        <v>193.26</v>
      </c>
      <c r="K1758" t="n">
        <v>51.39</v>
      </c>
      <c r="L1758" t="n">
        <v>18</v>
      </c>
      <c r="M1758" t="n">
        <v>3</v>
      </c>
      <c r="N1758" t="n">
        <v>38.86</v>
      </c>
      <c r="O1758" t="n">
        <v>24068.93</v>
      </c>
      <c r="P1758" t="n">
        <v>88.56999999999999</v>
      </c>
      <c r="Q1758" t="n">
        <v>198.05</v>
      </c>
      <c r="R1758" t="n">
        <v>29.59</v>
      </c>
      <c r="S1758" t="n">
        <v>21.27</v>
      </c>
      <c r="T1758" t="n">
        <v>1456.11</v>
      </c>
      <c r="U1758" t="n">
        <v>0.72</v>
      </c>
      <c r="V1758" t="n">
        <v>0.77</v>
      </c>
      <c r="W1758" t="n">
        <v>0.12</v>
      </c>
      <c r="X1758" t="n">
        <v>0.08</v>
      </c>
      <c r="Y1758" t="n">
        <v>1</v>
      </c>
      <c r="Z1758" t="n">
        <v>10</v>
      </c>
    </row>
    <row r="1759">
      <c r="A1759" t="n">
        <v>69</v>
      </c>
      <c r="B1759" t="n">
        <v>85</v>
      </c>
      <c r="C1759" t="inlineStr">
        <is>
          <t xml:space="preserve">CONCLUIDO	</t>
        </is>
      </c>
      <c r="D1759" t="n">
        <v>9.5562</v>
      </c>
      <c r="E1759" t="n">
        <v>10.46</v>
      </c>
      <c r="F1759" t="n">
        <v>7.92</v>
      </c>
      <c r="G1759" t="n">
        <v>95.06999999999999</v>
      </c>
      <c r="H1759" t="n">
        <v>1.67</v>
      </c>
      <c r="I1759" t="n">
        <v>5</v>
      </c>
      <c r="J1759" t="n">
        <v>193.64</v>
      </c>
      <c r="K1759" t="n">
        <v>51.39</v>
      </c>
      <c r="L1759" t="n">
        <v>18.25</v>
      </c>
      <c r="M1759" t="n">
        <v>3</v>
      </c>
      <c r="N1759" t="n">
        <v>39</v>
      </c>
      <c r="O1759" t="n">
        <v>24116.44</v>
      </c>
      <c r="P1759" t="n">
        <v>88.17</v>
      </c>
      <c r="Q1759" t="n">
        <v>198.05</v>
      </c>
      <c r="R1759" t="n">
        <v>29.36</v>
      </c>
      <c r="S1759" t="n">
        <v>21.27</v>
      </c>
      <c r="T1759" t="n">
        <v>1344.66</v>
      </c>
      <c r="U1759" t="n">
        <v>0.72</v>
      </c>
      <c r="V1759" t="n">
        <v>0.77</v>
      </c>
      <c r="W1759" t="n">
        <v>0.12</v>
      </c>
      <c r="X1759" t="n">
        <v>0.07000000000000001</v>
      </c>
      <c r="Y1759" t="n">
        <v>1</v>
      </c>
      <c r="Z1759" t="n">
        <v>10</v>
      </c>
    </row>
    <row r="1760">
      <c r="A1760" t="n">
        <v>70</v>
      </c>
      <c r="B1760" t="n">
        <v>85</v>
      </c>
      <c r="C1760" t="inlineStr">
        <is>
          <t xml:space="preserve">CONCLUIDO	</t>
        </is>
      </c>
      <c r="D1760" t="n">
        <v>9.5501</v>
      </c>
      <c r="E1760" t="n">
        <v>10.47</v>
      </c>
      <c r="F1760" t="n">
        <v>7.93</v>
      </c>
      <c r="G1760" t="n">
        <v>95.15000000000001</v>
      </c>
      <c r="H1760" t="n">
        <v>1.69</v>
      </c>
      <c r="I1760" t="n">
        <v>5</v>
      </c>
      <c r="J1760" t="n">
        <v>194.03</v>
      </c>
      <c r="K1760" t="n">
        <v>51.39</v>
      </c>
      <c r="L1760" t="n">
        <v>18.5</v>
      </c>
      <c r="M1760" t="n">
        <v>3</v>
      </c>
      <c r="N1760" t="n">
        <v>39.13</v>
      </c>
      <c r="O1760" t="n">
        <v>24163.99</v>
      </c>
      <c r="P1760" t="n">
        <v>87.95999999999999</v>
      </c>
      <c r="Q1760" t="n">
        <v>198.05</v>
      </c>
      <c r="R1760" t="n">
        <v>29.69</v>
      </c>
      <c r="S1760" t="n">
        <v>21.27</v>
      </c>
      <c r="T1760" t="n">
        <v>1508.08</v>
      </c>
      <c r="U1760" t="n">
        <v>0.72</v>
      </c>
      <c r="V1760" t="n">
        <v>0.77</v>
      </c>
      <c r="W1760" t="n">
        <v>0.11</v>
      </c>
      <c r="X1760" t="n">
        <v>0.08</v>
      </c>
      <c r="Y1760" t="n">
        <v>1</v>
      </c>
      <c r="Z1760" t="n">
        <v>10</v>
      </c>
    </row>
    <row r="1761">
      <c r="A1761" t="n">
        <v>71</v>
      </c>
      <c r="B1761" t="n">
        <v>85</v>
      </c>
      <c r="C1761" t="inlineStr">
        <is>
          <t xml:space="preserve">CONCLUIDO	</t>
        </is>
      </c>
      <c r="D1761" t="n">
        <v>9.537699999999999</v>
      </c>
      <c r="E1761" t="n">
        <v>10.48</v>
      </c>
      <c r="F1761" t="n">
        <v>7.94</v>
      </c>
      <c r="G1761" t="n">
        <v>95.31</v>
      </c>
      <c r="H1761" t="n">
        <v>1.71</v>
      </c>
      <c r="I1761" t="n">
        <v>5</v>
      </c>
      <c r="J1761" t="n">
        <v>194.41</v>
      </c>
      <c r="K1761" t="n">
        <v>51.39</v>
      </c>
      <c r="L1761" t="n">
        <v>18.75</v>
      </c>
      <c r="M1761" t="n">
        <v>3</v>
      </c>
      <c r="N1761" t="n">
        <v>39.27</v>
      </c>
      <c r="O1761" t="n">
        <v>24211.59</v>
      </c>
      <c r="P1761" t="n">
        <v>87.79000000000001</v>
      </c>
      <c r="Q1761" t="n">
        <v>198.05</v>
      </c>
      <c r="R1761" t="n">
        <v>30.11</v>
      </c>
      <c r="S1761" t="n">
        <v>21.27</v>
      </c>
      <c r="T1761" t="n">
        <v>1717.29</v>
      </c>
      <c r="U1761" t="n">
        <v>0.71</v>
      </c>
      <c r="V1761" t="n">
        <v>0.76</v>
      </c>
      <c r="W1761" t="n">
        <v>0.12</v>
      </c>
      <c r="X1761" t="n">
        <v>0.09</v>
      </c>
      <c r="Y1761" t="n">
        <v>1</v>
      </c>
      <c r="Z1761" t="n">
        <v>10</v>
      </c>
    </row>
    <row r="1762">
      <c r="A1762" t="n">
        <v>72</v>
      </c>
      <c r="B1762" t="n">
        <v>85</v>
      </c>
      <c r="C1762" t="inlineStr">
        <is>
          <t xml:space="preserve">CONCLUIDO	</t>
        </is>
      </c>
      <c r="D1762" t="n">
        <v>9.542999999999999</v>
      </c>
      <c r="E1762" t="n">
        <v>10.48</v>
      </c>
      <c r="F1762" t="n">
        <v>7.94</v>
      </c>
      <c r="G1762" t="n">
        <v>95.23999999999999</v>
      </c>
      <c r="H1762" t="n">
        <v>1.73</v>
      </c>
      <c r="I1762" t="n">
        <v>5</v>
      </c>
      <c r="J1762" t="n">
        <v>194.8</v>
      </c>
      <c r="K1762" t="n">
        <v>51.39</v>
      </c>
      <c r="L1762" t="n">
        <v>19</v>
      </c>
      <c r="M1762" t="n">
        <v>3</v>
      </c>
      <c r="N1762" t="n">
        <v>39.41</v>
      </c>
      <c r="O1762" t="n">
        <v>24259.23</v>
      </c>
      <c r="P1762" t="n">
        <v>87.37</v>
      </c>
      <c r="Q1762" t="n">
        <v>198.05</v>
      </c>
      <c r="R1762" t="n">
        <v>29.94</v>
      </c>
      <c r="S1762" t="n">
        <v>21.27</v>
      </c>
      <c r="T1762" t="n">
        <v>1634.8</v>
      </c>
      <c r="U1762" t="n">
        <v>0.71</v>
      </c>
      <c r="V1762" t="n">
        <v>0.77</v>
      </c>
      <c r="W1762" t="n">
        <v>0.12</v>
      </c>
      <c r="X1762" t="n">
        <v>0.08</v>
      </c>
      <c r="Y1762" t="n">
        <v>1</v>
      </c>
      <c r="Z1762" t="n">
        <v>10</v>
      </c>
    </row>
    <row r="1763">
      <c r="A1763" t="n">
        <v>73</v>
      </c>
      <c r="B1763" t="n">
        <v>85</v>
      </c>
      <c r="C1763" t="inlineStr">
        <is>
          <t xml:space="preserve">CONCLUIDO	</t>
        </is>
      </c>
      <c r="D1763" t="n">
        <v>9.5382</v>
      </c>
      <c r="E1763" t="n">
        <v>10.48</v>
      </c>
      <c r="F1763" t="n">
        <v>7.94</v>
      </c>
      <c r="G1763" t="n">
        <v>95.31</v>
      </c>
      <c r="H1763" t="n">
        <v>1.75</v>
      </c>
      <c r="I1763" t="n">
        <v>5</v>
      </c>
      <c r="J1763" t="n">
        <v>195.19</v>
      </c>
      <c r="K1763" t="n">
        <v>51.39</v>
      </c>
      <c r="L1763" t="n">
        <v>19.25</v>
      </c>
      <c r="M1763" t="n">
        <v>3</v>
      </c>
      <c r="N1763" t="n">
        <v>39.54</v>
      </c>
      <c r="O1763" t="n">
        <v>24306.92</v>
      </c>
      <c r="P1763" t="n">
        <v>87.27</v>
      </c>
      <c r="Q1763" t="n">
        <v>198.05</v>
      </c>
      <c r="R1763" t="n">
        <v>30.08</v>
      </c>
      <c r="S1763" t="n">
        <v>21.27</v>
      </c>
      <c r="T1763" t="n">
        <v>1704.52</v>
      </c>
      <c r="U1763" t="n">
        <v>0.71</v>
      </c>
      <c r="V1763" t="n">
        <v>0.76</v>
      </c>
      <c r="W1763" t="n">
        <v>0.12</v>
      </c>
      <c r="X1763" t="n">
        <v>0.09</v>
      </c>
      <c r="Y1763" t="n">
        <v>1</v>
      </c>
      <c r="Z1763" t="n">
        <v>10</v>
      </c>
    </row>
    <row r="1764">
      <c r="A1764" t="n">
        <v>74</v>
      </c>
      <c r="B1764" t="n">
        <v>85</v>
      </c>
      <c r="C1764" t="inlineStr">
        <is>
          <t xml:space="preserve">CONCLUIDO	</t>
        </is>
      </c>
      <c r="D1764" t="n">
        <v>9.5473</v>
      </c>
      <c r="E1764" t="n">
        <v>10.47</v>
      </c>
      <c r="F1764" t="n">
        <v>7.93</v>
      </c>
      <c r="G1764" t="n">
        <v>95.19</v>
      </c>
      <c r="H1764" t="n">
        <v>1.77</v>
      </c>
      <c r="I1764" t="n">
        <v>5</v>
      </c>
      <c r="J1764" t="n">
        <v>195.57</v>
      </c>
      <c r="K1764" t="n">
        <v>51.39</v>
      </c>
      <c r="L1764" t="n">
        <v>19.5</v>
      </c>
      <c r="M1764" t="n">
        <v>3</v>
      </c>
      <c r="N1764" t="n">
        <v>39.68</v>
      </c>
      <c r="O1764" t="n">
        <v>24354.66</v>
      </c>
      <c r="P1764" t="n">
        <v>86.39</v>
      </c>
      <c r="Q1764" t="n">
        <v>198.05</v>
      </c>
      <c r="R1764" t="n">
        <v>29.69</v>
      </c>
      <c r="S1764" t="n">
        <v>21.27</v>
      </c>
      <c r="T1764" t="n">
        <v>1508.19</v>
      </c>
      <c r="U1764" t="n">
        <v>0.72</v>
      </c>
      <c r="V1764" t="n">
        <v>0.77</v>
      </c>
      <c r="W1764" t="n">
        <v>0.12</v>
      </c>
      <c r="X1764" t="n">
        <v>0.08</v>
      </c>
      <c r="Y1764" t="n">
        <v>1</v>
      </c>
      <c r="Z1764" t="n">
        <v>10</v>
      </c>
    </row>
    <row r="1765">
      <c r="A1765" t="n">
        <v>75</v>
      </c>
      <c r="B1765" t="n">
        <v>85</v>
      </c>
      <c r="C1765" t="inlineStr">
        <is>
          <t xml:space="preserve">CONCLUIDO	</t>
        </is>
      </c>
      <c r="D1765" t="n">
        <v>9.551399999999999</v>
      </c>
      <c r="E1765" t="n">
        <v>10.47</v>
      </c>
      <c r="F1765" t="n">
        <v>7.93</v>
      </c>
      <c r="G1765" t="n">
        <v>95.13</v>
      </c>
      <c r="H1765" t="n">
        <v>1.79</v>
      </c>
      <c r="I1765" t="n">
        <v>5</v>
      </c>
      <c r="J1765" t="n">
        <v>195.96</v>
      </c>
      <c r="K1765" t="n">
        <v>51.39</v>
      </c>
      <c r="L1765" t="n">
        <v>19.75</v>
      </c>
      <c r="M1765" t="n">
        <v>3</v>
      </c>
      <c r="N1765" t="n">
        <v>39.82</v>
      </c>
      <c r="O1765" t="n">
        <v>24402.44</v>
      </c>
      <c r="P1765" t="n">
        <v>86.06</v>
      </c>
      <c r="Q1765" t="n">
        <v>198.05</v>
      </c>
      <c r="R1765" t="n">
        <v>29.59</v>
      </c>
      <c r="S1765" t="n">
        <v>21.27</v>
      </c>
      <c r="T1765" t="n">
        <v>1457.83</v>
      </c>
      <c r="U1765" t="n">
        <v>0.72</v>
      </c>
      <c r="V1765" t="n">
        <v>0.77</v>
      </c>
      <c r="W1765" t="n">
        <v>0.12</v>
      </c>
      <c r="X1765" t="n">
        <v>0.07000000000000001</v>
      </c>
      <c r="Y1765" t="n">
        <v>1</v>
      </c>
      <c r="Z1765" t="n">
        <v>10</v>
      </c>
    </row>
    <row r="1766">
      <c r="A1766" t="n">
        <v>76</v>
      </c>
      <c r="B1766" t="n">
        <v>85</v>
      </c>
      <c r="C1766" t="inlineStr">
        <is>
          <t xml:space="preserve">CONCLUIDO	</t>
        </is>
      </c>
      <c r="D1766" t="n">
        <v>9.545999999999999</v>
      </c>
      <c r="E1766" t="n">
        <v>10.48</v>
      </c>
      <c r="F1766" t="n">
        <v>7.93</v>
      </c>
      <c r="G1766" t="n">
        <v>95.2</v>
      </c>
      <c r="H1766" t="n">
        <v>1.81</v>
      </c>
      <c r="I1766" t="n">
        <v>5</v>
      </c>
      <c r="J1766" t="n">
        <v>196.35</v>
      </c>
      <c r="K1766" t="n">
        <v>51.39</v>
      </c>
      <c r="L1766" t="n">
        <v>20</v>
      </c>
      <c r="M1766" t="n">
        <v>3</v>
      </c>
      <c r="N1766" t="n">
        <v>39.96</v>
      </c>
      <c r="O1766" t="n">
        <v>24450.27</v>
      </c>
      <c r="P1766" t="n">
        <v>85.66</v>
      </c>
      <c r="Q1766" t="n">
        <v>198.07</v>
      </c>
      <c r="R1766" t="n">
        <v>29.82</v>
      </c>
      <c r="S1766" t="n">
        <v>21.27</v>
      </c>
      <c r="T1766" t="n">
        <v>1572.61</v>
      </c>
      <c r="U1766" t="n">
        <v>0.71</v>
      </c>
      <c r="V1766" t="n">
        <v>0.77</v>
      </c>
      <c r="W1766" t="n">
        <v>0.12</v>
      </c>
      <c r="X1766" t="n">
        <v>0.08</v>
      </c>
      <c r="Y1766" t="n">
        <v>1</v>
      </c>
      <c r="Z1766" t="n">
        <v>10</v>
      </c>
    </row>
    <row r="1767">
      <c r="A1767" t="n">
        <v>77</v>
      </c>
      <c r="B1767" t="n">
        <v>85</v>
      </c>
      <c r="C1767" t="inlineStr">
        <is>
          <t xml:space="preserve">CONCLUIDO	</t>
        </is>
      </c>
      <c r="D1767" t="n">
        <v>9.5967</v>
      </c>
      <c r="E1767" t="n">
        <v>10.42</v>
      </c>
      <c r="F1767" t="n">
        <v>7.91</v>
      </c>
      <c r="G1767" t="n">
        <v>118.68</v>
      </c>
      <c r="H1767" t="n">
        <v>1.83</v>
      </c>
      <c r="I1767" t="n">
        <v>4</v>
      </c>
      <c r="J1767" t="n">
        <v>196.74</v>
      </c>
      <c r="K1767" t="n">
        <v>51.39</v>
      </c>
      <c r="L1767" t="n">
        <v>20.25</v>
      </c>
      <c r="M1767" t="n">
        <v>2</v>
      </c>
      <c r="N1767" t="n">
        <v>40.09</v>
      </c>
      <c r="O1767" t="n">
        <v>24498.15</v>
      </c>
      <c r="P1767" t="n">
        <v>84.76000000000001</v>
      </c>
      <c r="Q1767" t="n">
        <v>198.05</v>
      </c>
      <c r="R1767" t="n">
        <v>29.11</v>
      </c>
      <c r="S1767" t="n">
        <v>21.27</v>
      </c>
      <c r="T1767" t="n">
        <v>1223.12</v>
      </c>
      <c r="U1767" t="n">
        <v>0.73</v>
      </c>
      <c r="V1767" t="n">
        <v>0.77</v>
      </c>
      <c r="W1767" t="n">
        <v>0.11</v>
      </c>
      <c r="X1767" t="n">
        <v>0.06</v>
      </c>
      <c r="Y1767" t="n">
        <v>1</v>
      </c>
      <c r="Z1767" t="n">
        <v>10</v>
      </c>
    </row>
    <row r="1768">
      <c r="A1768" t="n">
        <v>78</v>
      </c>
      <c r="B1768" t="n">
        <v>85</v>
      </c>
      <c r="C1768" t="inlineStr">
        <is>
          <t xml:space="preserve">CONCLUIDO	</t>
        </is>
      </c>
      <c r="D1768" t="n">
        <v>9.5944</v>
      </c>
      <c r="E1768" t="n">
        <v>10.42</v>
      </c>
      <c r="F1768" t="n">
        <v>7.91</v>
      </c>
      <c r="G1768" t="n">
        <v>118.72</v>
      </c>
      <c r="H1768" t="n">
        <v>1.85</v>
      </c>
      <c r="I1768" t="n">
        <v>4</v>
      </c>
      <c r="J1768" t="n">
        <v>197.12</v>
      </c>
      <c r="K1768" t="n">
        <v>51.39</v>
      </c>
      <c r="L1768" t="n">
        <v>20.5</v>
      </c>
      <c r="M1768" t="n">
        <v>2</v>
      </c>
      <c r="N1768" t="n">
        <v>40.23</v>
      </c>
      <c r="O1768" t="n">
        <v>24546.08</v>
      </c>
      <c r="P1768" t="n">
        <v>84.92</v>
      </c>
      <c r="Q1768" t="n">
        <v>198.05</v>
      </c>
      <c r="R1768" t="n">
        <v>29.19</v>
      </c>
      <c r="S1768" t="n">
        <v>21.27</v>
      </c>
      <c r="T1768" t="n">
        <v>1263.14</v>
      </c>
      <c r="U1768" t="n">
        <v>0.73</v>
      </c>
      <c r="V1768" t="n">
        <v>0.77</v>
      </c>
      <c r="W1768" t="n">
        <v>0.11</v>
      </c>
      <c r="X1768" t="n">
        <v>0.06</v>
      </c>
      <c r="Y1768" t="n">
        <v>1</v>
      </c>
      <c r="Z1768" t="n">
        <v>10</v>
      </c>
    </row>
    <row r="1769">
      <c r="A1769" t="n">
        <v>79</v>
      </c>
      <c r="B1769" t="n">
        <v>85</v>
      </c>
      <c r="C1769" t="inlineStr">
        <is>
          <t xml:space="preserve">CONCLUIDO	</t>
        </is>
      </c>
      <c r="D1769" t="n">
        <v>9.594099999999999</v>
      </c>
      <c r="E1769" t="n">
        <v>10.42</v>
      </c>
      <c r="F1769" t="n">
        <v>7.92</v>
      </c>
      <c r="G1769" t="n">
        <v>118.72</v>
      </c>
      <c r="H1769" t="n">
        <v>1.87</v>
      </c>
      <c r="I1769" t="n">
        <v>4</v>
      </c>
      <c r="J1769" t="n">
        <v>197.51</v>
      </c>
      <c r="K1769" t="n">
        <v>51.39</v>
      </c>
      <c r="L1769" t="n">
        <v>20.75</v>
      </c>
      <c r="M1769" t="n">
        <v>2</v>
      </c>
      <c r="N1769" t="n">
        <v>40.37</v>
      </c>
      <c r="O1769" t="n">
        <v>24594.05</v>
      </c>
      <c r="P1769" t="n">
        <v>84.94</v>
      </c>
      <c r="Q1769" t="n">
        <v>198.05</v>
      </c>
      <c r="R1769" t="n">
        <v>29.18</v>
      </c>
      <c r="S1769" t="n">
        <v>21.27</v>
      </c>
      <c r="T1769" t="n">
        <v>1257.43</v>
      </c>
      <c r="U1769" t="n">
        <v>0.73</v>
      </c>
      <c r="V1769" t="n">
        <v>0.77</v>
      </c>
      <c r="W1769" t="n">
        <v>0.12</v>
      </c>
      <c r="X1769" t="n">
        <v>0.06</v>
      </c>
      <c r="Y1769" t="n">
        <v>1</v>
      </c>
      <c r="Z1769" t="n">
        <v>10</v>
      </c>
    </row>
    <row r="1770">
      <c r="A1770" t="n">
        <v>80</v>
      </c>
      <c r="B1770" t="n">
        <v>85</v>
      </c>
      <c r="C1770" t="inlineStr">
        <is>
          <t xml:space="preserve">CONCLUIDO	</t>
        </is>
      </c>
      <c r="D1770" t="n">
        <v>9.6061</v>
      </c>
      <c r="E1770" t="n">
        <v>10.41</v>
      </c>
      <c r="F1770" t="n">
        <v>7.9</v>
      </c>
      <c r="G1770" t="n">
        <v>118.53</v>
      </c>
      <c r="H1770" t="n">
        <v>1.88</v>
      </c>
      <c r="I1770" t="n">
        <v>4</v>
      </c>
      <c r="J1770" t="n">
        <v>197.9</v>
      </c>
      <c r="K1770" t="n">
        <v>51.39</v>
      </c>
      <c r="L1770" t="n">
        <v>21</v>
      </c>
      <c r="M1770" t="n">
        <v>2</v>
      </c>
      <c r="N1770" t="n">
        <v>40.51</v>
      </c>
      <c r="O1770" t="n">
        <v>24642.07</v>
      </c>
      <c r="P1770" t="n">
        <v>84.70999999999999</v>
      </c>
      <c r="Q1770" t="n">
        <v>198.05</v>
      </c>
      <c r="R1770" t="n">
        <v>28.73</v>
      </c>
      <c r="S1770" t="n">
        <v>21.27</v>
      </c>
      <c r="T1770" t="n">
        <v>1032.04</v>
      </c>
      <c r="U1770" t="n">
        <v>0.74</v>
      </c>
      <c r="V1770" t="n">
        <v>0.77</v>
      </c>
      <c r="W1770" t="n">
        <v>0.12</v>
      </c>
      <c r="X1770" t="n">
        <v>0.05</v>
      </c>
      <c r="Y1770" t="n">
        <v>1</v>
      </c>
      <c r="Z1770" t="n">
        <v>10</v>
      </c>
    </row>
    <row r="1771">
      <c r="A1771" t="n">
        <v>81</v>
      </c>
      <c r="B1771" t="n">
        <v>85</v>
      </c>
      <c r="C1771" t="inlineStr">
        <is>
          <t xml:space="preserve">CONCLUIDO	</t>
        </is>
      </c>
      <c r="D1771" t="n">
        <v>9.6067</v>
      </c>
      <c r="E1771" t="n">
        <v>10.41</v>
      </c>
      <c r="F1771" t="n">
        <v>7.9</v>
      </c>
      <c r="G1771" t="n">
        <v>118.52</v>
      </c>
      <c r="H1771" t="n">
        <v>1.9</v>
      </c>
      <c r="I1771" t="n">
        <v>4</v>
      </c>
      <c r="J1771" t="n">
        <v>198.29</v>
      </c>
      <c r="K1771" t="n">
        <v>51.39</v>
      </c>
      <c r="L1771" t="n">
        <v>21.25</v>
      </c>
      <c r="M1771" t="n">
        <v>2</v>
      </c>
      <c r="N1771" t="n">
        <v>40.65</v>
      </c>
      <c r="O1771" t="n">
        <v>24690.13</v>
      </c>
      <c r="P1771" t="n">
        <v>84.64</v>
      </c>
      <c r="Q1771" t="n">
        <v>198.05</v>
      </c>
      <c r="R1771" t="n">
        <v>28.79</v>
      </c>
      <c r="S1771" t="n">
        <v>21.27</v>
      </c>
      <c r="T1771" t="n">
        <v>1062.18</v>
      </c>
      <c r="U1771" t="n">
        <v>0.74</v>
      </c>
      <c r="V1771" t="n">
        <v>0.77</v>
      </c>
      <c r="W1771" t="n">
        <v>0.11</v>
      </c>
      <c r="X1771" t="n">
        <v>0.05</v>
      </c>
      <c r="Y1771" t="n">
        <v>1</v>
      </c>
      <c r="Z1771" t="n">
        <v>10</v>
      </c>
    </row>
    <row r="1772">
      <c r="A1772" t="n">
        <v>82</v>
      </c>
      <c r="B1772" t="n">
        <v>85</v>
      </c>
      <c r="C1772" t="inlineStr">
        <is>
          <t xml:space="preserve">CONCLUIDO	</t>
        </is>
      </c>
      <c r="D1772" t="n">
        <v>9.5944</v>
      </c>
      <c r="E1772" t="n">
        <v>10.42</v>
      </c>
      <c r="F1772" t="n">
        <v>7.91</v>
      </c>
      <c r="G1772" t="n">
        <v>118.72</v>
      </c>
      <c r="H1772" t="n">
        <v>1.92</v>
      </c>
      <c r="I1772" t="n">
        <v>4</v>
      </c>
      <c r="J1772" t="n">
        <v>198.68</v>
      </c>
      <c r="K1772" t="n">
        <v>51.39</v>
      </c>
      <c r="L1772" t="n">
        <v>21.5</v>
      </c>
      <c r="M1772" t="n">
        <v>2</v>
      </c>
      <c r="N1772" t="n">
        <v>40.79</v>
      </c>
      <c r="O1772" t="n">
        <v>24738.25</v>
      </c>
      <c r="P1772" t="n">
        <v>84.68000000000001</v>
      </c>
      <c r="Q1772" t="n">
        <v>198.05</v>
      </c>
      <c r="R1772" t="n">
        <v>29.21</v>
      </c>
      <c r="S1772" t="n">
        <v>21.27</v>
      </c>
      <c r="T1772" t="n">
        <v>1271.68</v>
      </c>
      <c r="U1772" t="n">
        <v>0.73</v>
      </c>
      <c r="V1772" t="n">
        <v>0.77</v>
      </c>
      <c r="W1772" t="n">
        <v>0.11</v>
      </c>
      <c r="X1772" t="n">
        <v>0.06</v>
      </c>
      <c r="Y1772" t="n">
        <v>1</v>
      </c>
      <c r="Z1772" t="n">
        <v>10</v>
      </c>
    </row>
    <row r="1773">
      <c r="A1773" t="n">
        <v>83</v>
      </c>
      <c r="B1773" t="n">
        <v>85</v>
      </c>
      <c r="C1773" t="inlineStr">
        <is>
          <t xml:space="preserve">CONCLUIDO	</t>
        </is>
      </c>
      <c r="D1773" t="n">
        <v>9.5967</v>
      </c>
      <c r="E1773" t="n">
        <v>10.42</v>
      </c>
      <c r="F1773" t="n">
        <v>7.91</v>
      </c>
      <c r="G1773" t="n">
        <v>118.68</v>
      </c>
      <c r="H1773" t="n">
        <v>1.94</v>
      </c>
      <c r="I1773" t="n">
        <v>4</v>
      </c>
      <c r="J1773" t="n">
        <v>199.07</v>
      </c>
      <c r="K1773" t="n">
        <v>51.39</v>
      </c>
      <c r="L1773" t="n">
        <v>21.75</v>
      </c>
      <c r="M1773" t="n">
        <v>2</v>
      </c>
      <c r="N1773" t="n">
        <v>40.93</v>
      </c>
      <c r="O1773" t="n">
        <v>24786.41</v>
      </c>
      <c r="P1773" t="n">
        <v>84.53</v>
      </c>
      <c r="Q1773" t="n">
        <v>198.05</v>
      </c>
      <c r="R1773" t="n">
        <v>29.12</v>
      </c>
      <c r="S1773" t="n">
        <v>21.27</v>
      </c>
      <c r="T1773" t="n">
        <v>1228.46</v>
      </c>
      <c r="U1773" t="n">
        <v>0.73</v>
      </c>
      <c r="V1773" t="n">
        <v>0.77</v>
      </c>
      <c r="W1773" t="n">
        <v>0.11</v>
      </c>
      <c r="X1773" t="n">
        <v>0.06</v>
      </c>
      <c r="Y1773" t="n">
        <v>1</v>
      </c>
      <c r="Z1773" t="n">
        <v>10</v>
      </c>
    </row>
    <row r="1774">
      <c r="A1774" t="n">
        <v>84</v>
      </c>
      <c r="B1774" t="n">
        <v>85</v>
      </c>
      <c r="C1774" t="inlineStr">
        <is>
          <t xml:space="preserve">CONCLUIDO	</t>
        </is>
      </c>
      <c r="D1774" t="n">
        <v>9.591799999999999</v>
      </c>
      <c r="E1774" t="n">
        <v>10.43</v>
      </c>
      <c r="F1774" t="n">
        <v>7.92</v>
      </c>
      <c r="G1774" t="n">
        <v>118.76</v>
      </c>
      <c r="H1774" t="n">
        <v>1.96</v>
      </c>
      <c r="I1774" t="n">
        <v>4</v>
      </c>
      <c r="J1774" t="n">
        <v>199.46</v>
      </c>
      <c r="K1774" t="n">
        <v>51.39</v>
      </c>
      <c r="L1774" t="n">
        <v>22</v>
      </c>
      <c r="M1774" t="n">
        <v>2</v>
      </c>
      <c r="N1774" t="n">
        <v>41.07</v>
      </c>
      <c r="O1774" t="n">
        <v>24834.62</v>
      </c>
      <c r="P1774" t="n">
        <v>84.40000000000001</v>
      </c>
      <c r="Q1774" t="n">
        <v>198.05</v>
      </c>
      <c r="R1774" t="n">
        <v>29.3</v>
      </c>
      <c r="S1774" t="n">
        <v>21.27</v>
      </c>
      <c r="T1774" t="n">
        <v>1319.31</v>
      </c>
      <c r="U1774" t="n">
        <v>0.73</v>
      </c>
      <c r="V1774" t="n">
        <v>0.77</v>
      </c>
      <c r="W1774" t="n">
        <v>0.11</v>
      </c>
      <c r="X1774" t="n">
        <v>0.06</v>
      </c>
      <c r="Y1774" t="n">
        <v>1</v>
      </c>
      <c r="Z1774" t="n">
        <v>10</v>
      </c>
    </row>
    <row r="1775">
      <c r="A1775" t="n">
        <v>85</v>
      </c>
      <c r="B1775" t="n">
        <v>85</v>
      </c>
      <c r="C1775" t="inlineStr">
        <is>
          <t xml:space="preserve">CONCLUIDO	</t>
        </is>
      </c>
      <c r="D1775" t="n">
        <v>9.5997</v>
      </c>
      <c r="E1775" t="n">
        <v>10.42</v>
      </c>
      <c r="F1775" t="n">
        <v>7.91</v>
      </c>
      <c r="G1775" t="n">
        <v>118.63</v>
      </c>
      <c r="H1775" t="n">
        <v>1.98</v>
      </c>
      <c r="I1775" t="n">
        <v>4</v>
      </c>
      <c r="J1775" t="n">
        <v>199.86</v>
      </c>
      <c r="K1775" t="n">
        <v>51.39</v>
      </c>
      <c r="L1775" t="n">
        <v>22.25</v>
      </c>
      <c r="M1775" t="n">
        <v>2</v>
      </c>
      <c r="N1775" t="n">
        <v>41.21</v>
      </c>
      <c r="O1775" t="n">
        <v>24882.88</v>
      </c>
      <c r="P1775" t="n">
        <v>84.12</v>
      </c>
      <c r="Q1775" t="n">
        <v>198.05</v>
      </c>
      <c r="R1775" t="n">
        <v>28.95</v>
      </c>
      <c r="S1775" t="n">
        <v>21.27</v>
      </c>
      <c r="T1775" t="n">
        <v>1142.86</v>
      </c>
      <c r="U1775" t="n">
        <v>0.73</v>
      </c>
      <c r="V1775" t="n">
        <v>0.77</v>
      </c>
      <c r="W1775" t="n">
        <v>0.12</v>
      </c>
      <c r="X1775" t="n">
        <v>0.06</v>
      </c>
      <c r="Y1775" t="n">
        <v>1</v>
      </c>
      <c r="Z1775" t="n">
        <v>10</v>
      </c>
    </row>
    <row r="1776">
      <c r="A1776" t="n">
        <v>86</v>
      </c>
      <c r="B1776" t="n">
        <v>85</v>
      </c>
      <c r="C1776" t="inlineStr">
        <is>
          <t xml:space="preserve">CONCLUIDO	</t>
        </is>
      </c>
      <c r="D1776" t="n">
        <v>9.604900000000001</v>
      </c>
      <c r="E1776" t="n">
        <v>10.41</v>
      </c>
      <c r="F1776" t="n">
        <v>7.9</v>
      </c>
      <c r="G1776" t="n">
        <v>118.55</v>
      </c>
      <c r="H1776" t="n">
        <v>2</v>
      </c>
      <c r="I1776" t="n">
        <v>4</v>
      </c>
      <c r="J1776" t="n">
        <v>200.25</v>
      </c>
      <c r="K1776" t="n">
        <v>51.39</v>
      </c>
      <c r="L1776" t="n">
        <v>22.5</v>
      </c>
      <c r="M1776" t="n">
        <v>2</v>
      </c>
      <c r="N1776" t="n">
        <v>41.35</v>
      </c>
      <c r="O1776" t="n">
        <v>24931.18</v>
      </c>
      <c r="P1776" t="n">
        <v>83.93000000000001</v>
      </c>
      <c r="Q1776" t="n">
        <v>198.05</v>
      </c>
      <c r="R1776" t="n">
        <v>28.79</v>
      </c>
      <c r="S1776" t="n">
        <v>21.27</v>
      </c>
      <c r="T1776" t="n">
        <v>1063.38</v>
      </c>
      <c r="U1776" t="n">
        <v>0.74</v>
      </c>
      <c r="V1776" t="n">
        <v>0.77</v>
      </c>
      <c r="W1776" t="n">
        <v>0.11</v>
      </c>
      <c r="X1776" t="n">
        <v>0.05</v>
      </c>
      <c r="Y1776" t="n">
        <v>1</v>
      </c>
      <c r="Z1776" t="n">
        <v>10</v>
      </c>
    </row>
    <row r="1777">
      <c r="A1777" t="n">
        <v>87</v>
      </c>
      <c r="B1777" t="n">
        <v>85</v>
      </c>
      <c r="C1777" t="inlineStr">
        <is>
          <t xml:space="preserve">CONCLUIDO	</t>
        </is>
      </c>
      <c r="D1777" t="n">
        <v>9.594900000000001</v>
      </c>
      <c r="E1777" t="n">
        <v>10.42</v>
      </c>
      <c r="F1777" t="n">
        <v>7.91</v>
      </c>
      <c r="G1777" t="n">
        <v>118.71</v>
      </c>
      <c r="H1777" t="n">
        <v>2.01</v>
      </c>
      <c r="I1777" t="n">
        <v>4</v>
      </c>
      <c r="J1777" t="n">
        <v>200.64</v>
      </c>
      <c r="K1777" t="n">
        <v>51.39</v>
      </c>
      <c r="L1777" t="n">
        <v>22.75</v>
      </c>
      <c r="M1777" t="n">
        <v>2</v>
      </c>
      <c r="N1777" t="n">
        <v>41.5</v>
      </c>
      <c r="O1777" t="n">
        <v>24979.54</v>
      </c>
      <c r="P1777" t="n">
        <v>84</v>
      </c>
      <c r="Q1777" t="n">
        <v>198.05</v>
      </c>
      <c r="R1777" t="n">
        <v>29.23</v>
      </c>
      <c r="S1777" t="n">
        <v>21.27</v>
      </c>
      <c r="T1777" t="n">
        <v>1282.5</v>
      </c>
      <c r="U1777" t="n">
        <v>0.73</v>
      </c>
      <c r="V1777" t="n">
        <v>0.77</v>
      </c>
      <c r="W1777" t="n">
        <v>0.11</v>
      </c>
      <c r="X1777" t="n">
        <v>0.06</v>
      </c>
      <c r="Y1777" t="n">
        <v>1</v>
      </c>
      <c r="Z1777" t="n">
        <v>10</v>
      </c>
    </row>
    <row r="1778">
      <c r="A1778" t="n">
        <v>88</v>
      </c>
      <c r="B1778" t="n">
        <v>85</v>
      </c>
      <c r="C1778" t="inlineStr">
        <is>
          <t xml:space="preserve">CONCLUIDO	</t>
        </is>
      </c>
      <c r="D1778" t="n">
        <v>9.5969</v>
      </c>
      <c r="E1778" t="n">
        <v>10.42</v>
      </c>
      <c r="F1778" t="n">
        <v>7.91</v>
      </c>
      <c r="G1778" t="n">
        <v>118.68</v>
      </c>
      <c r="H1778" t="n">
        <v>2.03</v>
      </c>
      <c r="I1778" t="n">
        <v>4</v>
      </c>
      <c r="J1778" t="n">
        <v>201.03</v>
      </c>
      <c r="K1778" t="n">
        <v>51.39</v>
      </c>
      <c r="L1778" t="n">
        <v>23</v>
      </c>
      <c r="M1778" t="n">
        <v>2</v>
      </c>
      <c r="N1778" t="n">
        <v>41.64</v>
      </c>
      <c r="O1778" t="n">
        <v>25027.94</v>
      </c>
      <c r="P1778" t="n">
        <v>83.79000000000001</v>
      </c>
      <c r="Q1778" t="n">
        <v>198.05</v>
      </c>
      <c r="R1778" t="n">
        <v>29.1</v>
      </c>
      <c r="S1778" t="n">
        <v>21.27</v>
      </c>
      <c r="T1778" t="n">
        <v>1218.34</v>
      </c>
      <c r="U1778" t="n">
        <v>0.73</v>
      </c>
      <c r="V1778" t="n">
        <v>0.77</v>
      </c>
      <c r="W1778" t="n">
        <v>0.11</v>
      </c>
      <c r="X1778" t="n">
        <v>0.06</v>
      </c>
      <c r="Y1778" t="n">
        <v>1</v>
      </c>
      <c r="Z1778" t="n">
        <v>10</v>
      </c>
    </row>
    <row r="1779">
      <c r="A1779" t="n">
        <v>89</v>
      </c>
      <c r="B1779" t="n">
        <v>85</v>
      </c>
      <c r="C1779" t="inlineStr">
        <is>
          <t xml:space="preserve">CONCLUIDO	</t>
        </is>
      </c>
      <c r="D1779" t="n">
        <v>9.5913</v>
      </c>
      <c r="E1779" t="n">
        <v>10.43</v>
      </c>
      <c r="F1779" t="n">
        <v>7.92</v>
      </c>
      <c r="G1779" t="n">
        <v>118.77</v>
      </c>
      <c r="H1779" t="n">
        <v>2.05</v>
      </c>
      <c r="I1779" t="n">
        <v>4</v>
      </c>
      <c r="J1779" t="n">
        <v>201.42</v>
      </c>
      <c r="K1779" t="n">
        <v>51.39</v>
      </c>
      <c r="L1779" t="n">
        <v>23.25</v>
      </c>
      <c r="M1779" t="n">
        <v>2</v>
      </c>
      <c r="N1779" t="n">
        <v>41.78</v>
      </c>
      <c r="O1779" t="n">
        <v>25076.39</v>
      </c>
      <c r="P1779" t="n">
        <v>83.84999999999999</v>
      </c>
      <c r="Q1779" t="n">
        <v>198.05</v>
      </c>
      <c r="R1779" t="n">
        <v>29.33</v>
      </c>
      <c r="S1779" t="n">
        <v>21.27</v>
      </c>
      <c r="T1779" t="n">
        <v>1332.31</v>
      </c>
      <c r="U1779" t="n">
        <v>0.73</v>
      </c>
      <c r="V1779" t="n">
        <v>0.77</v>
      </c>
      <c r="W1779" t="n">
        <v>0.11</v>
      </c>
      <c r="X1779" t="n">
        <v>0.07000000000000001</v>
      </c>
      <c r="Y1779" t="n">
        <v>1</v>
      </c>
      <c r="Z1779" t="n">
        <v>10</v>
      </c>
    </row>
    <row r="1780">
      <c r="A1780" t="n">
        <v>90</v>
      </c>
      <c r="B1780" t="n">
        <v>85</v>
      </c>
      <c r="C1780" t="inlineStr">
        <is>
          <t xml:space="preserve">CONCLUIDO	</t>
        </is>
      </c>
      <c r="D1780" t="n">
        <v>9.5898</v>
      </c>
      <c r="E1780" t="n">
        <v>10.43</v>
      </c>
      <c r="F1780" t="n">
        <v>7.92</v>
      </c>
      <c r="G1780" t="n">
        <v>118.8</v>
      </c>
      <c r="H1780" t="n">
        <v>2.07</v>
      </c>
      <c r="I1780" t="n">
        <v>4</v>
      </c>
      <c r="J1780" t="n">
        <v>201.82</v>
      </c>
      <c r="K1780" t="n">
        <v>51.39</v>
      </c>
      <c r="L1780" t="n">
        <v>23.5</v>
      </c>
      <c r="M1780" t="n">
        <v>2</v>
      </c>
      <c r="N1780" t="n">
        <v>41.93</v>
      </c>
      <c r="O1780" t="n">
        <v>25124.89</v>
      </c>
      <c r="P1780" t="n">
        <v>83.65000000000001</v>
      </c>
      <c r="Q1780" t="n">
        <v>198.05</v>
      </c>
      <c r="R1780" t="n">
        <v>29.38</v>
      </c>
      <c r="S1780" t="n">
        <v>21.27</v>
      </c>
      <c r="T1780" t="n">
        <v>1357.86</v>
      </c>
      <c r="U1780" t="n">
        <v>0.72</v>
      </c>
      <c r="V1780" t="n">
        <v>0.77</v>
      </c>
      <c r="W1780" t="n">
        <v>0.11</v>
      </c>
      <c r="X1780" t="n">
        <v>0.07000000000000001</v>
      </c>
      <c r="Y1780" t="n">
        <v>1</v>
      </c>
      <c r="Z1780" t="n">
        <v>10</v>
      </c>
    </row>
    <row r="1781">
      <c r="A1781" t="n">
        <v>91</v>
      </c>
      <c r="B1781" t="n">
        <v>85</v>
      </c>
      <c r="C1781" t="inlineStr">
        <is>
          <t xml:space="preserve">CONCLUIDO	</t>
        </is>
      </c>
      <c r="D1781" t="n">
        <v>9.6038</v>
      </c>
      <c r="E1781" t="n">
        <v>10.41</v>
      </c>
      <c r="F1781" t="n">
        <v>7.9</v>
      </c>
      <c r="G1781" t="n">
        <v>118.57</v>
      </c>
      <c r="H1781" t="n">
        <v>2.09</v>
      </c>
      <c r="I1781" t="n">
        <v>4</v>
      </c>
      <c r="J1781" t="n">
        <v>202.21</v>
      </c>
      <c r="K1781" t="n">
        <v>51.39</v>
      </c>
      <c r="L1781" t="n">
        <v>23.75</v>
      </c>
      <c r="M1781" t="n">
        <v>2</v>
      </c>
      <c r="N1781" t="n">
        <v>42.07</v>
      </c>
      <c r="O1781" t="n">
        <v>25173.44</v>
      </c>
      <c r="P1781" t="n">
        <v>83</v>
      </c>
      <c r="Q1781" t="n">
        <v>198.05</v>
      </c>
      <c r="R1781" t="n">
        <v>28.82</v>
      </c>
      <c r="S1781" t="n">
        <v>21.27</v>
      </c>
      <c r="T1781" t="n">
        <v>1078</v>
      </c>
      <c r="U1781" t="n">
        <v>0.74</v>
      </c>
      <c r="V1781" t="n">
        <v>0.77</v>
      </c>
      <c r="W1781" t="n">
        <v>0.12</v>
      </c>
      <c r="X1781" t="n">
        <v>0.05</v>
      </c>
      <c r="Y1781" t="n">
        <v>1</v>
      </c>
      <c r="Z1781" t="n">
        <v>10</v>
      </c>
    </row>
    <row r="1782">
      <c r="A1782" t="n">
        <v>92</v>
      </c>
      <c r="B1782" t="n">
        <v>85</v>
      </c>
      <c r="C1782" t="inlineStr">
        <is>
          <t xml:space="preserve">CONCLUIDO	</t>
        </is>
      </c>
      <c r="D1782" t="n">
        <v>9.598000000000001</v>
      </c>
      <c r="E1782" t="n">
        <v>10.42</v>
      </c>
      <c r="F1782" t="n">
        <v>7.91</v>
      </c>
      <c r="G1782" t="n">
        <v>118.66</v>
      </c>
      <c r="H1782" t="n">
        <v>2.1</v>
      </c>
      <c r="I1782" t="n">
        <v>4</v>
      </c>
      <c r="J1782" t="n">
        <v>202.61</v>
      </c>
      <c r="K1782" t="n">
        <v>51.39</v>
      </c>
      <c r="L1782" t="n">
        <v>24</v>
      </c>
      <c r="M1782" t="n">
        <v>2</v>
      </c>
      <c r="N1782" t="n">
        <v>42.21</v>
      </c>
      <c r="O1782" t="n">
        <v>25222.04</v>
      </c>
      <c r="P1782" t="n">
        <v>82.81</v>
      </c>
      <c r="Q1782" t="n">
        <v>198.05</v>
      </c>
      <c r="R1782" t="n">
        <v>29.09</v>
      </c>
      <c r="S1782" t="n">
        <v>21.27</v>
      </c>
      <c r="T1782" t="n">
        <v>1211.26</v>
      </c>
      <c r="U1782" t="n">
        <v>0.73</v>
      </c>
      <c r="V1782" t="n">
        <v>0.77</v>
      </c>
      <c r="W1782" t="n">
        <v>0.11</v>
      </c>
      <c r="X1782" t="n">
        <v>0.06</v>
      </c>
      <c r="Y1782" t="n">
        <v>1</v>
      </c>
      <c r="Z1782" t="n">
        <v>10</v>
      </c>
    </row>
    <row r="1783">
      <c r="A1783" t="n">
        <v>93</v>
      </c>
      <c r="B1783" t="n">
        <v>85</v>
      </c>
      <c r="C1783" t="inlineStr">
        <is>
          <t xml:space="preserve">CONCLUIDO	</t>
        </is>
      </c>
      <c r="D1783" t="n">
        <v>9.590999999999999</v>
      </c>
      <c r="E1783" t="n">
        <v>10.43</v>
      </c>
      <c r="F1783" t="n">
        <v>7.92</v>
      </c>
      <c r="G1783" t="n">
        <v>118.78</v>
      </c>
      <c r="H1783" t="n">
        <v>2.12</v>
      </c>
      <c r="I1783" t="n">
        <v>4</v>
      </c>
      <c r="J1783" t="n">
        <v>203</v>
      </c>
      <c r="K1783" t="n">
        <v>51.39</v>
      </c>
      <c r="L1783" t="n">
        <v>24.25</v>
      </c>
      <c r="M1783" t="n">
        <v>1</v>
      </c>
      <c r="N1783" t="n">
        <v>42.36</v>
      </c>
      <c r="O1783" t="n">
        <v>25270.81</v>
      </c>
      <c r="P1783" t="n">
        <v>82.92</v>
      </c>
      <c r="Q1783" t="n">
        <v>198.06</v>
      </c>
      <c r="R1783" t="n">
        <v>29.26</v>
      </c>
      <c r="S1783" t="n">
        <v>21.27</v>
      </c>
      <c r="T1783" t="n">
        <v>1297.49</v>
      </c>
      <c r="U1783" t="n">
        <v>0.73</v>
      </c>
      <c r="V1783" t="n">
        <v>0.77</v>
      </c>
      <c r="W1783" t="n">
        <v>0.12</v>
      </c>
      <c r="X1783" t="n">
        <v>0.07000000000000001</v>
      </c>
      <c r="Y1783" t="n">
        <v>1</v>
      </c>
      <c r="Z1783" t="n">
        <v>10</v>
      </c>
    </row>
    <row r="1784">
      <c r="A1784" t="n">
        <v>94</v>
      </c>
      <c r="B1784" t="n">
        <v>85</v>
      </c>
      <c r="C1784" t="inlineStr">
        <is>
          <t xml:space="preserve">CONCLUIDO	</t>
        </is>
      </c>
      <c r="D1784" t="n">
        <v>9.5921</v>
      </c>
      <c r="E1784" t="n">
        <v>10.43</v>
      </c>
      <c r="F1784" t="n">
        <v>7.92</v>
      </c>
      <c r="G1784" t="n">
        <v>118.76</v>
      </c>
      <c r="H1784" t="n">
        <v>2.14</v>
      </c>
      <c r="I1784" t="n">
        <v>4</v>
      </c>
      <c r="J1784" t="n">
        <v>203.4</v>
      </c>
      <c r="K1784" t="n">
        <v>51.39</v>
      </c>
      <c r="L1784" t="n">
        <v>24.5</v>
      </c>
      <c r="M1784" t="n">
        <v>0</v>
      </c>
      <c r="N1784" t="n">
        <v>42.5</v>
      </c>
      <c r="O1784" t="n">
        <v>25319.51</v>
      </c>
      <c r="P1784" t="n">
        <v>82.98</v>
      </c>
      <c r="Q1784" t="n">
        <v>198.06</v>
      </c>
      <c r="R1784" t="n">
        <v>29.19</v>
      </c>
      <c r="S1784" t="n">
        <v>21.27</v>
      </c>
      <c r="T1784" t="n">
        <v>1263.15</v>
      </c>
      <c r="U1784" t="n">
        <v>0.73</v>
      </c>
      <c r="V1784" t="n">
        <v>0.77</v>
      </c>
      <c r="W1784" t="n">
        <v>0.12</v>
      </c>
      <c r="X1784" t="n">
        <v>0.06</v>
      </c>
      <c r="Y1784" t="n">
        <v>1</v>
      </c>
      <c r="Z1784" t="n">
        <v>10</v>
      </c>
    </row>
    <row r="1785">
      <c r="A1785" t="n">
        <v>0</v>
      </c>
      <c r="B1785" t="n">
        <v>20</v>
      </c>
      <c r="C1785" t="inlineStr">
        <is>
          <t xml:space="preserve">CONCLUIDO	</t>
        </is>
      </c>
      <c r="D1785" t="n">
        <v>9.2552</v>
      </c>
      <c r="E1785" t="n">
        <v>10.8</v>
      </c>
      <c r="F1785" t="n">
        <v>8.630000000000001</v>
      </c>
      <c r="G1785" t="n">
        <v>14.79</v>
      </c>
      <c r="H1785" t="n">
        <v>0.34</v>
      </c>
      <c r="I1785" t="n">
        <v>35</v>
      </c>
      <c r="J1785" t="n">
        <v>51.33</v>
      </c>
      <c r="K1785" t="n">
        <v>24.83</v>
      </c>
      <c r="L1785" t="n">
        <v>1</v>
      </c>
      <c r="M1785" t="n">
        <v>33</v>
      </c>
      <c r="N1785" t="n">
        <v>5.51</v>
      </c>
      <c r="O1785" t="n">
        <v>6564.78</v>
      </c>
      <c r="P1785" t="n">
        <v>46.51</v>
      </c>
      <c r="Q1785" t="n">
        <v>198.1</v>
      </c>
      <c r="R1785" t="n">
        <v>52.68</v>
      </c>
      <c r="S1785" t="n">
        <v>21.27</v>
      </c>
      <c r="T1785" t="n">
        <v>12851.45</v>
      </c>
      <c r="U1785" t="n">
        <v>0.4</v>
      </c>
      <c r="V1785" t="n">
        <v>0.7</v>
      </c>
      <c r="W1785" t="n">
        <v>0.14</v>
      </c>
      <c r="X1785" t="n">
        <v>0.78</v>
      </c>
      <c r="Y1785" t="n">
        <v>1</v>
      </c>
      <c r="Z1785" t="n">
        <v>10</v>
      </c>
    </row>
    <row r="1786">
      <c r="A1786" t="n">
        <v>1</v>
      </c>
      <c r="B1786" t="n">
        <v>20</v>
      </c>
      <c r="C1786" t="inlineStr">
        <is>
          <t xml:space="preserve">CONCLUIDO	</t>
        </is>
      </c>
      <c r="D1786" t="n">
        <v>9.5633</v>
      </c>
      <c r="E1786" t="n">
        <v>10.46</v>
      </c>
      <c r="F1786" t="n">
        <v>8.380000000000001</v>
      </c>
      <c r="G1786" t="n">
        <v>18.62</v>
      </c>
      <c r="H1786" t="n">
        <v>0.42</v>
      </c>
      <c r="I1786" t="n">
        <v>27</v>
      </c>
      <c r="J1786" t="n">
        <v>51.62</v>
      </c>
      <c r="K1786" t="n">
        <v>24.83</v>
      </c>
      <c r="L1786" t="n">
        <v>1.25</v>
      </c>
      <c r="M1786" t="n">
        <v>25</v>
      </c>
      <c r="N1786" t="n">
        <v>5.54</v>
      </c>
      <c r="O1786" t="n">
        <v>6599.8</v>
      </c>
      <c r="P1786" t="n">
        <v>44.38</v>
      </c>
      <c r="Q1786" t="n">
        <v>198.05</v>
      </c>
      <c r="R1786" t="n">
        <v>43.89</v>
      </c>
      <c r="S1786" t="n">
        <v>21.27</v>
      </c>
      <c r="T1786" t="n">
        <v>8495.73</v>
      </c>
      <c r="U1786" t="n">
        <v>0.48</v>
      </c>
      <c r="V1786" t="n">
        <v>0.72</v>
      </c>
      <c r="W1786" t="n">
        <v>0.15</v>
      </c>
      <c r="X1786" t="n">
        <v>0.53</v>
      </c>
      <c r="Y1786" t="n">
        <v>1</v>
      </c>
      <c r="Z1786" t="n">
        <v>10</v>
      </c>
    </row>
    <row r="1787">
      <c r="A1787" t="n">
        <v>2</v>
      </c>
      <c r="B1787" t="n">
        <v>20</v>
      </c>
      <c r="C1787" t="inlineStr">
        <is>
          <t xml:space="preserve">CONCLUIDO	</t>
        </is>
      </c>
      <c r="D1787" t="n">
        <v>9.715</v>
      </c>
      <c r="E1787" t="n">
        <v>10.29</v>
      </c>
      <c r="F1787" t="n">
        <v>8.279999999999999</v>
      </c>
      <c r="G1787" t="n">
        <v>22.57</v>
      </c>
      <c r="H1787" t="n">
        <v>0.5</v>
      </c>
      <c r="I1787" t="n">
        <v>22</v>
      </c>
      <c r="J1787" t="n">
        <v>51.9</v>
      </c>
      <c r="K1787" t="n">
        <v>24.83</v>
      </c>
      <c r="L1787" t="n">
        <v>1.5</v>
      </c>
      <c r="M1787" t="n">
        <v>20</v>
      </c>
      <c r="N1787" t="n">
        <v>5.57</v>
      </c>
      <c r="O1787" t="n">
        <v>6634.84</v>
      </c>
      <c r="P1787" t="n">
        <v>43.26</v>
      </c>
      <c r="Q1787" t="n">
        <v>198.05</v>
      </c>
      <c r="R1787" t="n">
        <v>40.43</v>
      </c>
      <c r="S1787" t="n">
        <v>21.27</v>
      </c>
      <c r="T1787" t="n">
        <v>6790.7</v>
      </c>
      <c r="U1787" t="n">
        <v>0.53</v>
      </c>
      <c r="V1787" t="n">
        <v>0.73</v>
      </c>
      <c r="W1787" t="n">
        <v>0.14</v>
      </c>
      <c r="X1787" t="n">
        <v>0.42</v>
      </c>
      <c r="Y1787" t="n">
        <v>1</v>
      </c>
      <c r="Z1787" t="n">
        <v>10</v>
      </c>
    </row>
    <row r="1788">
      <c r="A1788" t="n">
        <v>3</v>
      </c>
      <c r="B1788" t="n">
        <v>20</v>
      </c>
      <c r="C1788" t="inlineStr">
        <is>
          <t xml:space="preserve">CONCLUIDO	</t>
        </is>
      </c>
      <c r="D1788" t="n">
        <v>9.911099999999999</v>
      </c>
      <c r="E1788" t="n">
        <v>10.09</v>
      </c>
      <c r="F1788" t="n">
        <v>8.119999999999999</v>
      </c>
      <c r="G1788" t="n">
        <v>27.07</v>
      </c>
      <c r="H1788" t="n">
        <v>0.58</v>
      </c>
      <c r="I1788" t="n">
        <v>18</v>
      </c>
      <c r="J1788" t="n">
        <v>52.19</v>
      </c>
      <c r="K1788" t="n">
        <v>24.83</v>
      </c>
      <c r="L1788" t="n">
        <v>1.75</v>
      </c>
      <c r="M1788" t="n">
        <v>16</v>
      </c>
      <c r="N1788" t="n">
        <v>5.61</v>
      </c>
      <c r="O1788" t="n">
        <v>6670.02</v>
      </c>
      <c r="P1788" t="n">
        <v>41.32</v>
      </c>
      <c r="Q1788" t="n">
        <v>198.05</v>
      </c>
      <c r="R1788" t="n">
        <v>35.52</v>
      </c>
      <c r="S1788" t="n">
        <v>21.27</v>
      </c>
      <c r="T1788" t="n">
        <v>4355.94</v>
      </c>
      <c r="U1788" t="n">
        <v>0.6</v>
      </c>
      <c r="V1788" t="n">
        <v>0.75</v>
      </c>
      <c r="W1788" t="n">
        <v>0.13</v>
      </c>
      <c r="X1788" t="n">
        <v>0.27</v>
      </c>
      <c r="Y1788" t="n">
        <v>1</v>
      </c>
      <c r="Z1788" t="n">
        <v>10</v>
      </c>
    </row>
    <row r="1789">
      <c r="A1789" t="n">
        <v>4</v>
      </c>
      <c r="B1789" t="n">
        <v>20</v>
      </c>
      <c r="C1789" t="inlineStr">
        <is>
          <t xml:space="preserve">CONCLUIDO	</t>
        </is>
      </c>
      <c r="D1789" t="n">
        <v>9.8912</v>
      </c>
      <c r="E1789" t="n">
        <v>10.11</v>
      </c>
      <c r="F1789" t="n">
        <v>8.17</v>
      </c>
      <c r="G1789" t="n">
        <v>30.62</v>
      </c>
      <c r="H1789" t="n">
        <v>0.66</v>
      </c>
      <c r="I1789" t="n">
        <v>16</v>
      </c>
      <c r="J1789" t="n">
        <v>52.47</v>
      </c>
      <c r="K1789" t="n">
        <v>24.83</v>
      </c>
      <c r="L1789" t="n">
        <v>2</v>
      </c>
      <c r="M1789" t="n">
        <v>14</v>
      </c>
      <c r="N1789" t="n">
        <v>5.64</v>
      </c>
      <c r="O1789" t="n">
        <v>6705.1</v>
      </c>
      <c r="P1789" t="n">
        <v>40.57</v>
      </c>
      <c r="Q1789" t="n">
        <v>198.08</v>
      </c>
      <c r="R1789" t="n">
        <v>37.11</v>
      </c>
      <c r="S1789" t="n">
        <v>21.27</v>
      </c>
      <c r="T1789" t="n">
        <v>5165.01</v>
      </c>
      <c r="U1789" t="n">
        <v>0.57</v>
      </c>
      <c r="V1789" t="n">
        <v>0.74</v>
      </c>
      <c r="W1789" t="n">
        <v>0.13</v>
      </c>
      <c r="X1789" t="n">
        <v>0.31</v>
      </c>
      <c r="Y1789" t="n">
        <v>1</v>
      </c>
      <c r="Z1789" t="n">
        <v>10</v>
      </c>
    </row>
    <row r="1790">
      <c r="A1790" t="n">
        <v>5</v>
      </c>
      <c r="B1790" t="n">
        <v>20</v>
      </c>
      <c r="C1790" t="inlineStr">
        <is>
          <t xml:space="preserve">CONCLUIDO	</t>
        </is>
      </c>
      <c r="D1790" t="n">
        <v>9.9651</v>
      </c>
      <c r="E1790" t="n">
        <v>10.04</v>
      </c>
      <c r="F1790" t="n">
        <v>8.119999999999999</v>
      </c>
      <c r="G1790" t="n">
        <v>34.78</v>
      </c>
      <c r="H1790" t="n">
        <v>0.74</v>
      </c>
      <c r="I1790" t="n">
        <v>14</v>
      </c>
      <c r="J1790" t="n">
        <v>52.75</v>
      </c>
      <c r="K1790" t="n">
        <v>24.83</v>
      </c>
      <c r="L1790" t="n">
        <v>2.25</v>
      </c>
      <c r="M1790" t="n">
        <v>12</v>
      </c>
      <c r="N1790" t="n">
        <v>5.68</v>
      </c>
      <c r="O1790" t="n">
        <v>6740.19</v>
      </c>
      <c r="P1790" t="n">
        <v>39.6</v>
      </c>
      <c r="Q1790" t="n">
        <v>198.05</v>
      </c>
      <c r="R1790" t="n">
        <v>35.44</v>
      </c>
      <c r="S1790" t="n">
        <v>21.27</v>
      </c>
      <c r="T1790" t="n">
        <v>4335.92</v>
      </c>
      <c r="U1790" t="n">
        <v>0.6</v>
      </c>
      <c r="V1790" t="n">
        <v>0.75</v>
      </c>
      <c r="W1790" t="n">
        <v>0.13</v>
      </c>
      <c r="X1790" t="n">
        <v>0.26</v>
      </c>
      <c r="Y1790" t="n">
        <v>1</v>
      </c>
      <c r="Z1790" t="n">
        <v>10</v>
      </c>
    </row>
    <row r="1791">
      <c r="A1791" t="n">
        <v>6</v>
      </c>
      <c r="B1791" t="n">
        <v>20</v>
      </c>
      <c r="C1791" t="inlineStr">
        <is>
          <t xml:space="preserve">CONCLUIDO	</t>
        </is>
      </c>
      <c r="D1791" t="n">
        <v>9.996700000000001</v>
      </c>
      <c r="E1791" t="n">
        <v>10</v>
      </c>
      <c r="F1791" t="n">
        <v>8.109999999999999</v>
      </c>
      <c r="G1791" t="n">
        <v>40.54</v>
      </c>
      <c r="H1791" t="n">
        <v>0.82</v>
      </c>
      <c r="I1791" t="n">
        <v>12</v>
      </c>
      <c r="J1791" t="n">
        <v>53.04</v>
      </c>
      <c r="K1791" t="n">
        <v>24.83</v>
      </c>
      <c r="L1791" t="n">
        <v>2.5</v>
      </c>
      <c r="M1791" t="n">
        <v>9</v>
      </c>
      <c r="N1791" t="n">
        <v>5.71</v>
      </c>
      <c r="O1791" t="n">
        <v>6775.31</v>
      </c>
      <c r="P1791" t="n">
        <v>38.26</v>
      </c>
      <c r="Q1791" t="n">
        <v>198.1</v>
      </c>
      <c r="R1791" t="n">
        <v>35.26</v>
      </c>
      <c r="S1791" t="n">
        <v>21.27</v>
      </c>
      <c r="T1791" t="n">
        <v>4257.18</v>
      </c>
      <c r="U1791" t="n">
        <v>0.6</v>
      </c>
      <c r="V1791" t="n">
        <v>0.75</v>
      </c>
      <c r="W1791" t="n">
        <v>0.13</v>
      </c>
      <c r="X1791" t="n">
        <v>0.26</v>
      </c>
      <c r="Y1791" t="n">
        <v>1</v>
      </c>
      <c r="Z1791" t="n">
        <v>10</v>
      </c>
    </row>
    <row r="1792">
      <c r="A1792" t="n">
        <v>7</v>
      </c>
      <c r="B1792" t="n">
        <v>20</v>
      </c>
      <c r="C1792" t="inlineStr">
        <is>
          <t xml:space="preserve">CONCLUIDO	</t>
        </is>
      </c>
      <c r="D1792" t="n">
        <v>10.0139</v>
      </c>
      <c r="E1792" t="n">
        <v>9.99</v>
      </c>
      <c r="F1792" t="n">
        <v>8.09</v>
      </c>
      <c r="G1792" t="n">
        <v>40.46</v>
      </c>
      <c r="H1792" t="n">
        <v>0.89</v>
      </c>
      <c r="I1792" t="n">
        <v>12</v>
      </c>
      <c r="J1792" t="n">
        <v>53.32</v>
      </c>
      <c r="K1792" t="n">
        <v>24.83</v>
      </c>
      <c r="L1792" t="n">
        <v>2.75</v>
      </c>
      <c r="M1792" t="n">
        <v>5</v>
      </c>
      <c r="N1792" t="n">
        <v>5.75</v>
      </c>
      <c r="O1792" t="n">
        <v>6810.44</v>
      </c>
      <c r="P1792" t="n">
        <v>38.12</v>
      </c>
      <c r="Q1792" t="n">
        <v>198.07</v>
      </c>
      <c r="R1792" t="n">
        <v>34.49</v>
      </c>
      <c r="S1792" t="n">
        <v>21.27</v>
      </c>
      <c r="T1792" t="n">
        <v>3872.23</v>
      </c>
      <c r="U1792" t="n">
        <v>0.62</v>
      </c>
      <c r="V1792" t="n">
        <v>0.75</v>
      </c>
      <c r="W1792" t="n">
        <v>0.14</v>
      </c>
      <c r="X1792" t="n">
        <v>0.24</v>
      </c>
      <c r="Y1792" t="n">
        <v>1</v>
      </c>
      <c r="Z1792" t="n">
        <v>10</v>
      </c>
    </row>
    <row r="1793">
      <c r="A1793" t="n">
        <v>8</v>
      </c>
      <c r="B1793" t="n">
        <v>20</v>
      </c>
      <c r="C1793" t="inlineStr">
        <is>
          <t xml:space="preserve">CONCLUIDO	</t>
        </is>
      </c>
      <c r="D1793" t="n">
        <v>10.0517</v>
      </c>
      <c r="E1793" t="n">
        <v>9.949999999999999</v>
      </c>
      <c r="F1793" t="n">
        <v>8.07</v>
      </c>
      <c r="G1793" t="n">
        <v>44</v>
      </c>
      <c r="H1793" t="n">
        <v>0.97</v>
      </c>
      <c r="I1793" t="n">
        <v>11</v>
      </c>
      <c r="J1793" t="n">
        <v>53.61</v>
      </c>
      <c r="K1793" t="n">
        <v>24.83</v>
      </c>
      <c r="L1793" t="n">
        <v>3</v>
      </c>
      <c r="M1793" t="n">
        <v>1</v>
      </c>
      <c r="N1793" t="n">
        <v>5.78</v>
      </c>
      <c r="O1793" t="n">
        <v>6845.59</v>
      </c>
      <c r="P1793" t="n">
        <v>37.81</v>
      </c>
      <c r="Q1793" t="n">
        <v>198.06</v>
      </c>
      <c r="R1793" t="n">
        <v>33.58</v>
      </c>
      <c r="S1793" t="n">
        <v>21.27</v>
      </c>
      <c r="T1793" t="n">
        <v>3421.63</v>
      </c>
      <c r="U1793" t="n">
        <v>0.63</v>
      </c>
      <c r="V1793" t="n">
        <v>0.75</v>
      </c>
      <c r="W1793" t="n">
        <v>0.14</v>
      </c>
      <c r="X1793" t="n">
        <v>0.21</v>
      </c>
      <c r="Y1793" t="n">
        <v>1</v>
      </c>
      <c r="Z1793" t="n">
        <v>10</v>
      </c>
    </row>
    <row r="1794">
      <c r="A1794" t="n">
        <v>9</v>
      </c>
      <c r="B1794" t="n">
        <v>20</v>
      </c>
      <c r="C1794" t="inlineStr">
        <is>
          <t xml:space="preserve">CONCLUIDO	</t>
        </is>
      </c>
      <c r="D1794" t="n">
        <v>10.0525</v>
      </c>
      <c r="E1794" t="n">
        <v>9.949999999999999</v>
      </c>
      <c r="F1794" t="n">
        <v>8.07</v>
      </c>
      <c r="G1794" t="n">
        <v>43.99</v>
      </c>
      <c r="H1794" t="n">
        <v>1.04</v>
      </c>
      <c r="I1794" t="n">
        <v>11</v>
      </c>
      <c r="J1794" t="n">
        <v>53.89</v>
      </c>
      <c r="K1794" t="n">
        <v>24.83</v>
      </c>
      <c r="L1794" t="n">
        <v>3.25</v>
      </c>
      <c r="M1794" t="n">
        <v>0</v>
      </c>
      <c r="N1794" t="n">
        <v>5.82</v>
      </c>
      <c r="O1794" t="n">
        <v>6880.77</v>
      </c>
      <c r="P1794" t="n">
        <v>38.02</v>
      </c>
      <c r="Q1794" t="n">
        <v>198.05</v>
      </c>
      <c r="R1794" t="n">
        <v>33.53</v>
      </c>
      <c r="S1794" t="n">
        <v>21.27</v>
      </c>
      <c r="T1794" t="n">
        <v>3399.19</v>
      </c>
      <c r="U1794" t="n">
        <v>0.63</v>
      </c>
      <c r="V1794" t="n">
        <v>0.75</v>
      </c>
      <c r="W1794" t="n">
        <v>0.14</v>
      </c>
      <c r="X1794" t="n">
        <v>0.21</v>
      </c>
      <c r="Y1794" t="n">
        <v>1</v>
      </c>
      <c r="Z1794" t="n">
        <v>10</v>
      </c>
    </row>
    <row r="1795">
      <c r="A1795" t="n">
        <v>0</v>
      </c>
      <c r="B1795" t="n">
        <v>120</v>
      </c>
      <c r="C1795" t="inlineStr">
        <is>
          <t xml:space="preserve">CONCLUIDO	</t>
        </is>
      </c>
      <c r="D1795" t="n">
        <v>5.5108</v>
      </c>
      <c r="E1795" t="n">
        <v>18.15</v>
      </c>
      <c r="F1795" t="n">
        <v>10.2</v>
      </c>
      <c r="G1795" t="n">
        <v>5.32</v>
      </c>
      <c r="H1795" t="n">
        <v>0.08</v>
      </c>
      <c r="I1795" t="n">
        <v>115</v>
      </c>
      <c r="J1795" t="n">
        <v>232.68</v>
      </c>
      <c r="K1795" t="n">
        <v>57.72</v>
      </c>
      <c r="L1795" t="n">
        <v>1</v>
      </c>
      <c r="M1795" t="n">
        <v>113</v>
      </c>
      <c r="N1795" t="n">
        <v>53.95</v>
      </c>
      <c r="O1795" t="n">
        <v>28931.02</v>
      </c>
      <c r="P1795" t="n">
        <v>158.67</v>
      </c>
      <c r="Q1795" t="n">
        <v>198.11</v>
      </c>
      <c r="R1795" t="n">
        <v>100.54</v>
      </c>
      <c r="S1795" t="n">
        <v>21.27</v>
      </c>
      <c r="T1795" t="n">
        <v>36383.03</v>
      </c>
      <c r="U1795" t="n">
        <v>0.21</v>
      </c>
      <c r="V1795" t="n">
        <v>0.6</v>
      </c>
      <c r="W1795" t="n">
        <v>0.29</v>
      </c>
      <c r="X1795" t="n">
        <v>2.34</v>
      </c>
      <c r="Y1795" t="n">
        <v>1</v>
      </c>
      <c r="Z1795" t="n">
        <v>10</v>
      </c>
    </row>
    <row r="1796">
      <c r="A1796" t="n">
        <v>1</v>
      </c>
      <c r="B1796" t="n">
        <v>120</v>
      </c>
      <c r="C1796" t="inlineStr">
        <is>
          <t xml:space="preserve">CONCLUIDO	</t>
        </is>
      </c>
      <c r="D1796" t="n">
        <v>6.1417</v>
      </c>
      <c r="E1796" t="n">
        <v>16.28</v>
      </c>
      <c r="F1796" t="n">
        <v>9.609999999999999</v>
      </c>
      <c r="G1796" t="n">
        <v>6.63</v>
      </c>
      <c r="H1796" t="n">
        <v>0.1</v>
      </c>
      <c r="I1796" t="n">
        <v>87</v>
      </c>
      <c r="J1796" t="n">
        <v>233.1</v>
      </c>
      <c r="K1796" t="n">
        <v>57.72</v>
      </c>
      <c r="L1796" t="n">
        <v>1.25</v>
      </c>
      <c r="M1796" t="n">
        <v>85</v>
      </c>
      <c r="N1796" t="n">
        <v>54.13</v>
      </c>
      <c r="O1796" t="n">
        <v>28983.75</v>
      </c>
      <c r="P1796" t="n">
        <v>149.32</v>
      </c>
      <c r="Q1796" t="n">
        <v>198.11</v>
      </c>
      <c r="R1796" t="n">
        <v>82.14</v>
      </c>
      <c r="S1796" t="n">
        <v>21.27</v>
      </c>
      <c r="T1796" t="n">
        <v>27321.58</v>
      </c>
      <c r="U1796" t="n">
        <v>0.26</v>
      </c>
      <c r="V1796" t="n">
        <v>0.63</v>
      </c>
      <c r="W1796" t="n">
        <v>0.24</v>
      </c>
      <c r="X1796" t="n">
        <v>1.75</v>
      </c>
      <c r="Y1796" t="n">
        <v>1</v>
      </c>
      <c r="Z1796" t="n">
        <v>10</v>
      </c>
    </row>
    <row r="1797">
      <c r="A1797" t="n">
        <v>2</v>
      </c>
      <c r="B1797" t="n">
        <v>120</v>
      </c>
      <c r="C1797" t="inlineStr">
        <is>
          <t xml:space="preserve">CONCLUIDO	</t>
        </is>
      </c>
      <c r="D1797" t="n">
        <v>6.6061</v>
      </c>
      <c r="E1797" t="n">
        <v>15.14</v>
      </c>
      <c r="F1797" t="n">
        <v>9.24</v>
      </c>
      <c r="G1797" t="n">
        <v>7.92</v>
      </c>
      <c r="H1797" t="n">
        <v>0.11</v>
      </c>
      <c r="I1797" t="n">
        <v>70</v>
      </c>
      <c r="J1797" t="n">
        <v>233.53</v>
      </c>
      <c r="K1797" t="n">
        <v>57.72</v>
      </c>
      <c r="L1797" t="n">
        <v>1.5</v>
      </c>
      <c r="M1797" t="n">
        <v>68</v>
      </c>
      <c r="N1797" t="n">
        <v>54.31</v>
      </c>
      <c r="O1797" t="n">
        <v>29036.54</v>
      </c>
      <c r="P1797" t="n">
        <v>143.44</v>
      </c>
      <c r="Q1797" t="n">
        <v>198.13</v>
      </c>
      <c r="R1797" t="n">
        <v>70.40000000000001</v>
      </c>
      <c r="S1797" t="n">
        <v>21.27</v>
      </c>
      <c r="T1797" t="n">
        <v>21535.77</v>
      </c>
      <c r="U1797" t="n">
        <v>0.3</v>
      </c>
      <c r="V1797" t="n">
        <v>0.66</v>
      </c>
      <c r="W1797" t="n">
        <v>0.22</v>
      </c>
      <c r="X1797" t="n">
        <v>1.39</v>
      </c>
      <c r="Y1797" t="n">
        <v>1</v>
      </c>
      <c r="Z1797" t="n">
        <v>10</v>
      </c>
    </row>
    <row r="1798">
      <c r="A1798" t="n">
        <v>3</v>
      </c>
      <c r="B1798" t="n">
        <v>120</v>
      </c>
      <c r="C1798" t="inlineStr">
        <is>
          <t xml:space="preserve">CONCLUIDO	</t>
        </is>
      </c>
      <c r="D1798" t="n">
        <v>6.9316</v>
      </c>
      <c r="E1798" t="n">
        <v>14.43</v>
      </c>
      <c r="F1798" t="n">
        <v>9.029999999999999</v>
      </c>
      <c r="G1798" t="n">
        <v>9.18</v>
      </c>
      <c r="H1798" t="n">
        <v>0.13</v>
      </c>
      <c r="I1798" t="n">
        <v>59</v>
      </c>
      <c r="J1798" t="n">
        <v>233.96</v>
      </c>
      <c r="K1798" t="n">
        <v>57.72</v>
      </c>
      <c r="L1798" t="n">
        <v>1.75</v>
      </c>
      <c r="M1798" t="n">
        <v>57</v>
      </c>
      <c r="N1798" t="n">
        <v>54.49</v>
      </c>
      <c r="O1798" t="n">
        <v>29089.39</v>
      </c>
      <c r="P1798" t="n">
        <v>140.04</v>
      </c>
      <c r="Q1798" t="n">
        <v>198.05</v>
      </c>
      <c r="R1798" t="n">
        <v>63.93</v>
      </c>
      <c r="S1798" t="n">
        <v>21.27</v>
      </c>
      <c r="T1798" t="n">
        <v>18359.2</v>
      </c>
      <c r="U1798" t="n">
        <v>0.33</v>
      </c>
      <c r="V1798" t="n">
        <v>0.67</v>
      </c>
      <c r="W1798" t="n">
        <v>0.2</v>
      </c>
      <c r="X1798" t="n">
        <v>1.18</v>
      </c>
      <c r="Y1798" t="n">
        <v>1</v>
      </c>
      <c r="Z1798" t="n">
        <v>10</v>
      </c>
    </row>
    <row r="1799">
      <c r="A1799" t="n">
        <v>4</v>
      </c>
      <c r="B1799" t="n">
        <v>120</v>
      </c>
      <c r="C1799" t="inlineStr">
        <is>
          <t xml:space="preserve">CONCLUIDO	</t>
        </is>
      </c>
      <c r="D1799" t="n">
        <v>7.24</v>
      </c>
      <c r="E1799" t="n">
        <v>13.81</v>
      </c>
      <c r="F1799" t="n">
        <v>8.83</v>
      </c>
      <c r="G1799" t="n">
        <v>10.59</v>
      </c>
      <c r="H1799" t="n">
        <v>0.15</v>
      </c>
      <c r="I1799" t="n">
        <v>50</v>
      </c>
      <c r="J1799" t="n">
        <v>234.39</v>
      </c>
      <c r="K1799" t="n">
        <v>57.72</v>
      </c>
      <c r="L1799" t="n">
        <v>2</v>
      </c>
      <c r="M1799" t="n">
        <v>48</v>
      </c>
      <c r="N1799" t="n">
        <v>54.67</v>
      </c>
      <c r="O1799" t="n">
        <v>29142.31</v>
      </c>
      <c r="P1799" t="n">
        <v>136.72</v>
      </c>
      <c r="Q1799" t="n">
        <v>198.09</v>
      </c>
      <c r="R1799" t="n">
        <v>57.49</v>
      </c>
      <c r="S1799" t="n">
        <v>21.27</v>
      </c>
      <c r="T1799" t="n">
        <v>15185.24</v>
      </c>
      <c r="U1799" t="n">
        <v>0.37</v>
      </c>
      <c r="V1799" t="n">
        <v>0.6899999999999999</v>
      </c>
      <c r="W1799" t="n">
        <v>0.19</v>
      </c>
      <c r="X1799" t="n">
        <v>0.97</v>
      </c>
      <c r="Y1799" t="n">
        <v>1</v>
      </c>
      <c r="Z1799" t="n">
        <v>10</v>
      </c>
    </row>
    <row r="1800">
      <c r="A1800" t="n">
        <v>5</v>
      </c>
      <c r="B1800" t="n">
        <v>120</v>
      </c>
      <c r="C1800" t="inlineStr">
        <is>
          <t xml:space="preserve">CONCLUIDO	</t>
        </is>
      </c>
      <c r="D1800" t="n">
        <v>7.454</v>
      </c>
      <c r="E1800" t="n">
        <v>13.42</v>
      </c>
      <c r="F1800" t="n">
        <v>8.699999999999999</v>
      </c>
      <c r="G1800" t="n">
        <v>11.87</v>
      </c>
      <c r="H1800" t="n">
        <v>0.17</v>
      </c>
      <c r="I1800" t="n">
        <v>44</v>
      </c>
      <c r="J1800" t="n">
        <v>234.82</v>
      </c>
      <c r="K1800" t="n">
        <v>57.72</v>
      </c>
      <c r="L1800" t="n">
        <v>2.25</v>
      </c>
      <c r="M1800" t="n">
        <v>42</v>
      </c>
      <c r="N1800" t="n">
        <v>54.85</v>
      </c>
      <c r="O1800" t="n">
        <v>29195.29</v>
      </c>
      <c r="P1800" t="n">
        <v>134.73</v>
      </c>
      <c r="Q1800" t="n">
        <v>198.07</v>
      </c>
      <c r="R1800" t="n">
        <v>53.69</v>
      </c>
      <c r="S1800" t="n">
        <v>21.27</v>
      </c>
      <c r="T1800" t="n">
        <v>13312.42</v>
      </c>
      <c r="U1800" t="n">
        <v>0.4</v>
      </c>
      <c r="V1800" t="n">
        <v>0.7</v>
      </c>
      <c r="W1800" t="n">
        <v>0.18</v>
      </c>
      <c r="X1800" t="n">
        <v>0.85</v>
      </c>
      <c r="Y1800" t="n">
        <v>1</v>
      </c>
      <c r="Z1800" t="n">
        <v>10</v>
      </c>
    </row>
    <row r="1801">
      <c r="A1801" t="n">
        <v>6</v>
      </c>
      <c r="B1801" t="n">
        <v>120</v>
      </c>
      <c r="C1801" t="inlineStr">
        <is>
          <t xml:space="preserve">CONCLUIDO	</t>
        </is>
      </c>
      <c r="D1801" t="n">
        <v>7.6524</v>
      </c>
      <c r="E1801" t="n">
        <v>13.07</v>
      </c>
      <c r="F1801" t="n">
        <v>8.58</v>
      </c>
      <c r="G1801" t="n">
        <v>13.2</v>
      </c>
      <c r="H1801" t="n">
        <v>0.19</v>
      </c>
      <c r="I1801" t="n">
        <v>39</v>
      </c>
      <c r="J1801" t="n">
        <v>235.25</v>
      </c>
      <c r="K1801" t="n">
        <v>57.72</v>
      </c>
      <c r="L1801" t="n">
        <v>2.5</v>
      </c>
      <c r="M1801" t="n">
        <v>37</v>
      </c>
      <c r="N1801" t="n">
        <v>55.03</v>
      </c>
      <c r="O1801" t="n">
        <v>29248.33</v>
      </c>
      <c r="P1801" t="n">
        <v>132.73</v>
      </c>
      <c r="Q1801" t="n">
        <v>198.05</v>
      </c>
      <c r="R1801" t="n">
        <v>49.8</v>
      </c>
      <c r="S1801" t="n">
        <v>21.27</v>
      </c>
      <c r="T1801" t="n">
        <v>11392.96</v>
      </c>
      <c r="U1801" t="n">
        <v>0.43</v>
      </c>
      <c r="V1801" t="n">
        <v>0.71</v>
      </c>
      <c r="W1801" t="n">
        <v>0.17</v>
      </c>
      <c r="X1801" t="n">
        <v>0.73</v>
      </c>
      <c r="Y1801" t="n">
        <v>1</v>
      </c>
      <c r="Z1801" t="n">
        <v>10</v>
      </c>
    </row>
    <row r="1802">
      <c r="A1802" t="n">
        <v>7</v>
      </c>
      <c r="B1802" t="n">
        <v>120</v>
      </c>
      <c r="C1802" t="inlineStr">
        <is>
          <t xml:space="preserve">CONCLUIDO	</t>
        </is>
      </c>
      <c r="D1802" t="n">
        <v>7.8596</v>
      </c>
      <c r="E1802" t="n">
        <v>12.72</v>
      </c>
      <c r="F1802" t="n">
        <v>8.42</v>
      </c>
      <c r="G1802" t="n">
        <v>14.43</v>
      </c>
      <c r="H1802" t="n">
        <v>0.21</v>
      </c>
      <c r="I1802" t="n">
        <v>35</v>
      </c>
      <c r="J1802" t="n">
        <v>235.68</v>
      </c>
      <c r="K1802" t="n">
        <v>57.72</v>
      </c>
      <c r="L1802" t="n">
        <v>2.75</v>
      </c>
      <c r="M1802" t="n">
        <v>33</v>
      </c>
      <c r="N1802" t="n">
        <v>55.21</v>
      </c>
      <c r="O1802" t="n">
        <v>29301.44</v>
      </c>
      <c r="P1802" t="n">
        <v>130.1</v>
      </c>
      <c r="Q1802" t="n">
        <v>198.05</v>
      </c>
      <c r="R1802" t="n">
        <v>44.85</v>
      </c>
      <c r="S1802" t="n">
        <v>21.27</v>
      </c>
      <c r="T1802" t="n">
        <v>8938.42</v>
      </c>
      <c r="U1802" t="n">
        <v>0.47</v>
      </c>
      <c r="V1802" t="n">
        <v>0.72</v>
      </c>
      <c r="W1802" t="n">
        <v>0.15</v>
      </c>
      <c r="X1802" t="n">
        <v>0.57</v>
      </c>
      <c r="Y1802" t="n">
        <v>1</v>
      </c>
      <c r="Z1802" t="n">
        <v>10</v>
      </c>
    </row>
    <row r="1803">
      <c r="A1803" t="n">
        <v>8</v>
      </c>
      <c r="B1803" t="n">
        <v>120</v>
      </c>
      <c r="C1803" t="inlineStr">
        <is>
          <t xml:space="preserve">CONCLUIDO	</t>
        </is>
      </c>
      <c r="D1803" t="n">
        <v>7.845</v>
      </c>
      <c r="E1803" t="n">
        <v>12.75</v>
      </c>
      <c r="F1803" t="n">
        <v>8.529999999999999</v>
      </c>
      <c r="G1803" t="n">
        <v>15.52</v>
      </c>
      <c r="H1803" t="n">
        <v>0.23</v>
      </c>
      <c r="I1803" t="n">
        <v>33</v>
      </c>
      <c r="J1803" t="n">
        <v>236.11</v>
      </c>
      <c r="K1803" t="n">
        <v>57.72</v>
      </c>
      <c r="L1803" t="n">
        <v>3</v>
      </c>
      <c r="M1803" t="n">
        <v>31</v>
      </c>
      <c r="N1803" t="n">
        <v>55.39</v>
      </c>
      <c r="O1803" t="n">
        <v>29354.61</v>
      </c>
      <c r="P1803" t="n">
        <v>131.82</v>
      </c>
      <c r="Q1803" t="n">
        <v>198.06</v>
      </c>
      <c r="R1803" t="n">
        <v>48.73</v>
      </c>
      <c r="S1803" t="n">
        <v>21.27</v>
      </c>
      <c r="T1803" t="n">
        <v>10885.95</v>
      </c>
      <c r="U1803" t="n">
        <v>0.44</v>
      </c>
      <c r="V1803" t="n">
        <v>0.71</v>
      </c>
      <c r="W1803" t="n">
        <v>0.16</v>
      </c>
      <c r="X1803" t="n">
        <v>0.68</v>
      </c>
      <c r="Y1803" t="n">
        <v>1</v>
      </c>
      <c r="Z1803" t="n">
        <v>10</v>
      </c>
    </row>
    <row r="1804">
      <c r="A1804" t="n">
        <v>9</v>
      </c>
      <c r="B1804" t="n">
        <v>120</v>
      </c>
      <c r="C1804" t="inlineStr">
        <is>
          <t xml:space="preserve">CONCLUIDO	</t>
        </is>
      </c>
      <c r="D1804" t="n">
        <v>7.9778</v>
      </c>
      <c r="E1804" t="n">
        <v>12.53</v>
      </c>
      <c r="F1804" t="n">
        <v>8.460000000000001</v>
      </c>
      <c r="G1804" t="n">
        <v>16.92</v>
      </c>
      <c r="H1804" t="n">
        <v>0.24</v>
      </c>
      <c r="I1804" t="n">
        <v>30</v>
      </c>
      <c r="J1804" t="n">
        <v>236.54</v>
      </c>
      <c r="K1804" t="n">
        <v>57.72</v>
      </c>
      <c r="L1804" t="n">
        <v>3.25</v>
      </c>
      <c r="M1804" t="n">
        <v>28</v>
      </c>
      <c r="N1804" t="n">
        <v>55.57</v>
      </c>
      <c r="O1804" t="n">
        <v>29407.85</v>
      </c>
      <c r="P1804" t="n">
        <v>130.56</v>
      </c>
      <c r="Q1804" t="n">
        <v>198.06</v>
      </c>
      <c r="R1804" t="n">
        <v>46.2</v>
      </c>
      <c r="S1804" t="n">
        <v>21.27</v>
      </c>
      <c r="T1804" t="n">
        <v>9640.049999999999</v>
      </c>
      <c r="U1804" t="n">
        <v>0.46</v>
      </c>
      <c r="V1804" t="n">
        <v>0.72</v>
      </c>
      <c r="W1804" t="n">
        <v>0.16</v>
      </c>
      <c r="X1804" t="n">
        <v>0.61</v>
      </c>
      <c r="Y1804" t="n">
        <v>1</v>
      </c>
      <c r="Z1804" t="n">
        <v>10</v>
      </c>
    </row>
    <row r="1805">
      <c r="A1805" t="n">
        <v>10</v>
      </c>
      <c r="B1805" t="n">
        <v>120</v>
      </c>
      <c r="C1805" t="inlineStr">
        <is>
          <t xml:space="preserve">CONCLUIDO	</t>
        </is>
      </c>
      <c r="D1805" t="n">
        <v>8.068</v>
      </c>
      <c r="E1805" t="n">
        <v>12.39</v>
      </c>
      <c r="F1805" t="n">
        <v>8.41</v>
      </c>
      <c r="G1805" t="n">
        <v>18.02</v>
      </c>
      <c r="H1805" t="n">
        <v>0.26</v>
      </c>
      <c r="I1805" t="n">
        <v>28</v>
      </c>
      <c r="J1805" t="n">
        <v>236.98</v>
      </c>
      <c r="K1805" t="n">
        <v>57.72</v>
      </c>
      <c r="L1805" t="n">
        <v>3.5</v>
      </c>
      <c r="M1805" t="n">
        <v>26</v>
      </c>
      <c r="N1805" t="n">
        <v>55.75</v>
      </c>
      <c r="O1805" t="n">
        <v>29461.15</v>
      </c>
      <c r="P1805" t="n">
        <v>129.69</v>
      </c>
      <c r="Q1805" t="n">
        <v>198.05</v>
      </c>
      <c r="R1805" t="n">
        <v>44.65</v>
      </c>
      <c r="S1805" t="n">
        <v>21.27</v>
      </c>
      <c r="T1805" t="n">
        <v>8871.51</v>
      </c>
      <c r="U1805" t="n">
        <v>0.48</v>
      </c>
      <c r="V1805" t="n">
        <v>0.72</v>
      </c>
      <c r="W1805" t="n">
        <v>0.15</v>
      </c>
      <c r="X1805" t="n">
        <v>0.5600000000000001</v>
      </c>
      <c r="Y1805" t="n">
        <v>1</v>
      </c>
      <c r="Z1805" t="n">
        <v>10</v>
      </c>
    </row>
    <row r="1806">
      <c r="A1806" t="n">
        <v>11</v>
      </c>
      <c r="B1806" t="n">
        <v>120</v>
      </c>
      <c r="C1806" t="inlineStr">
        <is>
          <t xml:space="preserve">CONCLUIDO	</t>
        </is>
      </c>
      <c r="D1806" t="n">
        <v>8.159000000000001</v>
      </c>
      <c r="E1806" t="n">
        <v>12.26</v>
      </c>
      <c r="F1806" t="n">
        <v>8.359999999999999</v>
      </c>
      <c r="G1806" t="n">
        <v>19.3</v>
      </c>
      <c r="H1806" t="n">
        <v>0.28</v>
      </c>
      <c r="I1806" t="n">
        <v>26</v>
      </c>
      <c r="J1806" t="n">
        <v>237.41</v>
      </c>
      <c r="K1806" t="n">
        <v>57.72</v>
      </c>
      <c r="L1806" t="n">
        <v>3.75</v>
      </c>
      <c r="M1806" t="n">
        <v>24</v>
      </c>
      <c r="N1806" t="n">
        <v>55.93</v>
      </c>
      <c r="O1806" t="n">
        <v>29514.51</v>
      </c>
      <c r="P1806" t="n">
        <v>128.93</v>
      </c>
      <c r="Q1806" t="n">
        <v>198.05</v>
      </c>
      <c r="R1806" t="n">
        <v>43.22</v>
      </c>
      <c r="S1806" t="n">
        <v>21.27</v>
      </c>
      <c r="T1806" t="n">
        <v>8170.11</v>
      </c>
      <c r="U1806" t="n">
        <v>0.49</v>
      </c>
      <c r="V1806" t="n">
        <v>0.73</v>
      </c>
      <c r="W1806" t="n">
        <v>0.15</v>
      </c>
      <c r="X1806" t="n">
        <v>0.51</v>
      </c>
      <c r="Y1806" t="n">
        <v>1</v>
      </c>
      <c r="Z1806" t="n">
        <v>10</v>
      </c>
    </row>
    <row r="1807">
      <c r="A1807" t="n">
        <v>12</v>
      </c>
      <c r="B1807" t="n">
        <v>120</v>
      </c>
      <c r="C1807" t="inlineStr">
        <is>
          <t xml:space="preserve">CONCLUIDO	</t>
        </is>
      </c>
      <c r="D1807" t="n">
        <v>8.251200000000001</v>
      </c>
      <c r="E1807" t="n">
        <v>12.12</v>
      </c>
      <c r="F1807" t="n">
        <v>8.32</v>
      </c>
      <c r="G1807" t="n">
        <v>20.79</v>
      </c>
      <c r="H1807" t="n">
        <v>0.3</v>
      </c>
      <c r="I1807" t="n">
        <v>24</v>
      </c>
      <c r="J1807" t="n">
        <v>237.84</v>
      </c>
      <c r="K1807" t="n">
        <v>57.72</v>
      </c>
      <c r="L1807" t="n">
        <v>4</v>
      </c>
      <c r="M1807" t="n">
        <v>22</v>
      </c>
      <c r="N1807" t="n">
        <v>56.12</v>
      </c>
      <c r="O1807" t="n">
        <v>29567.95</v>
      </c>
      <c r="P1807" t="n">
        <v>128.06</v>
      </c>
      <c r="Q1807" t="n">
        <v>198.08</v>
      </c>
      <c r="R1807" t="n">
        <v>41.71</v>
      </c>
      <c r="S1807" t="n">
        <v>21.27</v>
      </c>
      <c r="T1807" t="n">
        <v>7421.98</v>
      </c>
      <c r="U1807" t="n">
        <v>0.51</v>
      </c>
      <c r="V1807" t="n">
        <v>0.73</v>
      </c>
      <c r="W1807" t="n">
        <v>0.15</v>
      </c>
      <c r="X1807" t="n">
        <v>0.46</v>
      </c>
      <c r="Y1807" t="n">
        <v>1</v>
      </c>
      <c r="Z1807" t="n">
        <v>10</v>
      </c>
    </row>
    <row r="1808">
      <c r="A1808" t="n">
        <v>13</v>
      </c>
      <c r="B1808" t="n">
        <v>120</v>
      </c>
      <c r="C1808" t="inlineStr">
        <is>
          <t xml:space="preserve">CONCLUIDO	</t>
        </is>
      </c>
      <c r="D1808" t="n">
        <v>8.2967</v>
      </c>
      <c r="E1808" t="n">
        <v>12.05</v>
      </c>
      <c r="F1808" t="n">
        <v>8.300000000000001</v>
      </c>
      <c r="G1808" t="n">
        <v>21.64</v>
      </c>
      <c r="H1808" t="n">
        <v>0.32</v>
      </c>
      <c r="I1808" t="n">
        <v>23</v>
      </c>
      <c r="J1808" t="n">
        <v>238.28</v>
      </c>
      <c r="K1808" t="n">
        <v>57.72</v>
      </c>
      <c r="L1808" t="n">
        <v>4.25</v>
      </c>
      <c r="M1808" t="n">
        <v>21</v>
      </c>
      <c r="N1808" t="n">
        <v>56.3</v>
      </c>
      <c r="O1808" t="n">
        <v>29621.44</v>
      </c>
      <c r="P1808" t="n">
        <v>127.65</v>
      </c>
      <c r="Q1808" t="n">
        <v>198.08</v>
      </c>
      <c r="R1808" t="n">
        <v>41.02</v>
      </c>
      <c r="S1808" t="n">
        <v>21.27</v>
      </c>
      <c r="T1808" t="n">
        <v>7084.36</v>
      </c>
      <c r="U1808" t="n">
        <v>0.52</v>
      </c>
      <c r="V1808" t="n">
        <v>0.73</v>
      </c>
      <c r="W1808" t="n">
        <v>0.15</v>
      </c>
      <c r="X1808" t="n">
        <v>0.44</v>
      </c>
      <c r="Y1808" t="n">
        <v>1</v>
      </c>
      <c r="Z1808" t="n">
        <v>10</v>
      </c>
    </row>
    <row r="1809">
      <c r="A1809" t="n">
        <v>14</v>
      </c>
      <c r="B1809" t="n">
        <v>120</v>
      </c>
      <c r="C1809" t="inlineStr">
        <is>
          <t xml:space="preserve">CONCLUIDO	</t>
        </is>
      </c>
      <c r="D1809" t="n">
        <v>8.3409</v>
      </c>
      <c r="E1809" t="n">
        <v>11.99</v>
      </c>
      <c r="F1809" t="n">
        <v>8.279999999999999</v>
      </c>
      <c r="G1809" t="n">
        <v>22.58</v>
      </c>
      <c r="H1809" t="n">
        <v>0.34</v>
      </c>
      <c r="I1809" t="n">
        <v>22</v>
      </c>
      <c r="J1809" t="n">
        <v>238.71</v>
      </c>
      <c r="K1809" t="n">
        <v>57.72</v>
      </c>
      <c r="L1809" t="n">
        <v>4.5</v>
      </c>
      <c r="M1809" t="n">
        <v>20</v>
      </c>
      <c r="N1809" t="n">
        <v>56.49</v>
      </c>
      <c r="O1809" t="n">
        <v>29675.01</v>
      </c>
      <c r="P1809" t="n">
        <v>127.33</v>
      </c>
      <c r="Q1809" t="n">
        <v>198.06</v>
      </c>
      <c r="R1809" t="n">
        <v>40.55</v>
      </c>
      <c r="S1809" t="n">
        <v>21.27</v>
      </c>
      <c r="T1809" t="n">
        <v>6853.28</v>
      </c>
      <c r="U1809" t="n">
        <v>0.52</v>
      </c>
      <c r="V1809" t="n">
        <v>0.73</v>
      </c>
      <c r="W1809" t="n">
        <v>0.14</v>
      </c>
      <c r="X1809" t="n">
        <v>0.42</v>
      </c>
      <c r="Y1809" t="n">
        <v>1</v>
      </c>
      <c r="Z1809" t="n">
        <v>10</v>
      </c>
    </row>
    <row r="1810">
      <c r="A1810" t="n">
        <v>15</v>
      </c>
      <c r="B1810" t="n">
        <v>120</v>
      </c>
      <c r="C1810" t="inlineStr">
        <is>
          <t xml:space="preserve">CONCLUIDO	</t>
        </is>
      </c>
      <c r="D1810" t="n">
        <v>8.383599999999999</v>
      </c>
      <c r="E1810" t="n">
        <v>11.93</v>
      </c>
      <c r="F1810" t="n">
        <v>8.26</v>
      </c>
      <c r="G1810" t="n">
        <v>23.61</v>
      </c>
      <c r="H1810" t="n">
        <v>0.35</v>
      </c>
      <c r="I1810" t="n">
        <v>21</v>
      </c>
      <c r="J1810" t="n">
        <v>239.14</v>
      </c>
      <c r="K1810" t="n">
        <v>57.72</v>
      </c>
      <c r="L1810" t="n">
        <v>4.75</v>
      </c>
      <c r="M1810" t="n">
        <v>19</v>
      </c>
      <c r="N1810" t="n">
        <v>56.67</v>
      </c>
      <c r="O1810" t="n">
        <v>29728.63</v>
      </c>
      <c r="P1810" t="n">
        <v>126.98</v>
      </c>
      <c r="Q1810" t="n">
        <v>198.05</v>
      </c>
      <c r="R1810" t="n">
        <v>39.95</v>
      </c>
      <c r="S1810" t="n">
        <v>21.27</v>
      </c>
      <c r="T1810" t="n">
        <v>6557.72</v>
      </c>
      <c r="U1810" t="n">
        <v>0.53</v>
      </c>
      <c r="V1810" t="n">
        <v>0.74</v>
      </c>
      <c r="W1810" t="n">
        <v>0.14</v>
      </c>
      <c r="X1810" t="n">
        <v>0.41</v>
      </c>
      <c r="Y1810" t="n">
        <v>1</v>
      </c>
      <c r="Z1810" t="n">
        <v>10</v>
      </c>
    </row>
    <row r="1811">
      <c r="A1811" t="n">
        <v>16</v>
      </c>
      <c r="B1811" t="n">
        <v>120</v>
      </c>
      <c r="C1811" t="inlineStr">
        <is>
          <t xml:space="preserve">CONCLUIDO	</t>
        </is>
      </c>
      <c r="D1811" t="n">
        <v>8.494</v>
      </c>
      <c r="E1811" t="n">
        <v>11.77</v>
      </c>
      <c r="F1811" t="n">
        <v>8.199999999999999</v>
      </c>
      <c r="G1811" t="n">
        <v>25.89</v>
      </c>
      <c r="H1811" t="n">
        <v>0.37</v>
      </c>
      <c r="I1811" t="n">
        <v>19</v>
      </c>
      <c r="J1811" t="n">
        <v>239.58</v>
      </c>
      <c r="K1811" t="n">
        <v>57.72</v>
      </c>
      <c r="L1811" t="n">
        <v>5</v>
      </c>
      <c r="M1811" t="n">
        <v>17</v>
      </c>
      <c r="N1811" t="n">
        <v>56.86</v>
      </c>
      <c r="O1811" t="n">
        <v>29782.33</v>
      </c>
      <c r="P1811" t="n">
        <v>125.71</v>
      </c>
      <c r="Q1811" t="n">
        <v>198.09</v>
      </c>
      <c r="R1811" t="n">
        <v>37.85</v>
      </c>
      <c r="S1811" t="n">
        <v>21.27</v>
      </c>
      <c r="T1811" t="n">
        <v>5517.18</v>
      </c>
      <c r="U1811" t="n">
        <v>0.5600000000000001</v>
      </c>
      <c r="V1811" t="n">
        <v>0.74</v>
      </c>
      <c r="W1811" t="n">
        <v>0.14</v>
      </c>
      <c r="X1811" t="n">
        <v>0.34</v>
      </c>
      <c r="Y1811" t="n">
        <v>1</v>
      </c>
      <c r="Z1811" t="n">
        <v>10</v>
      </c>
    </row>
    <row r="1812">
      <c r="A1812" t="n">
        <v>17</v>
      </c>
      <c r="B1812" t="n">
        <v>120</v>
      </c>
      <c r="C1812" t="inlineStr">
        <is>
          <t xml:space="preserve">CONCLUIDO	</t>
        </is>
      </c>
      <c r="D1812" t="n">
        <v>8.5909</v>
      </c>
      <c r="E1812" t="n">
        <v>11.64</v>
      </c>
      <c r="F1812" t="n">
        <v>8.109999999999999</v>
      </c>
      <c r="G1812" t="n">
        <v>27.04</v>
      </c>
      <c r="H1812" t="n">
        <v>0.39</v>
      </c>
      <c r="I1812" t="n">
        <v>18</v>
      </c>
      <c r="J1812" t="n">
        <v>240.02</v>
      </c>
      <c r="K1812" t="n">
        <v>57.72</v>
      </c>
      <c r="L1812" t="n">
        <v>5.25</v>
      </c>
      <c r="M1812" t="n">
        <v>16</v>
      </c>
      <c r="N1812" t="n">
        <v>57.04</v>
      </c>
      <c r="O1812" t="n">
        <v>29836.09</v>
      </c>
      <c r="P1812" t="n">
        <v>124.33</v>
      </c>
      <c r="Q1812" t="n">
        <v>198.06</v>
      </c>
      <c r="R1812" t="n">
        <v>34.96</v>
      </c>
      <c r="S1812" t="n">
        <v>21.27</v>
      </c>
      <c r="T1812" t="n">
        <v>4077.4</v>
      </c>
      <c r="U1812" t="n">
        <v>0.61</v>
      </c>
      <c r="V1812" t="n">
        <v>0.75</v>
      </c>
      <c r="W1812" t="n">
        <v>0.13</v>
      </c>
      <c r="X1812" t="n">
        <v>0.26</v>
      </c>
      <c r="Y1812" t="n">
        <v>1</v>
      </c>
      <c r="Z1812" t="n">
        <v>10</v>
      </c>
    </row>
    <row r="1813">
      <c r="A1813" t="n">
        <v>18</v>
      </c>
      <c r="B1813" t="n">
        <v>120</v>
      </c>
      <c r="C1813" t="inlineStr">
        <is>
          <t xml:space="preserve">CONCLUIDO	</t>
        </is>
      </c>
      <c r="D1813" t="n">
        <v>8.4842</v>
      </c>
      <c r="E1813" t="n">
        <v>11.79</v>
      </c>
      <c r="F1813" t="n">
        <v>8.26</v>
      </c>
      <c r="G1813" t="n">
        <v>27.53</v>
      </c>
      <c r="H1813" t="n">
        <v>0.41</v>
      </c>
      <c r="I1813" t="n">
        <v>18</v>
      </c>
      <c r="J1813" t="n">
        <v>240.45</v>
      </c>
      <c r="K1813" t="n">
        <v>57.72</v>
      </c>
      <c r="L1813" t="n">
        <v>5.5</v>
      </c>
      <c r="M1813" t="n">
        <v>16</v>
      </c>
      <c r="N1813" t="n">
        <v>57.23</v>
      </c>
      <c r="O1813" t="n">
        <v>29890.04</v>
      </c>
      <c r="P1813" t="n">
        <v>126.66</v>
      </c>
      <c r="Q1813" t="n">
        <v>198.05</v>
      </c>
      <c r="R1813" t="n">
        <v>40.17</v>
      </c>
      <c r="S1813" t="n">
        <v>21.27</v>
      </c>
      <c r="T1813" t="n">
        <v>6684.62</v>
      </c>
      <c r="U1813" t="n">
        <v>0.53</v>
      </c>
      <c r="V1813" t="n">
        <v>0.74</v>
      </c>
      <c r="W1813" t="n">
        <v>0.14</v>
      </c>
      <c r="X1813" t="n">
        <v>0.41</v>
      </c>
      <c r="Y1813" t="n">
        <v>1</v>
      </c>
      <c r="Z1813" t="n">
        <v>10</v>
      </c>
    </row>
    <row r="1814">
      <c r="A1814" t="n">
        <v>19</v>
      </c>
      <c r="B1814" t="n">
        <v>120</v>
      </c>
      <c r="C1814" t="inlineStr">
        <is>
          <t xml:space="preserve">CONCLUIDO	</t>
        </is>
      </c>
      <c r="D1814" t="n">
        <v>8.573499999999999</v>
      </c>
      <c r="E1814" t="n">
        <v>11.66</v>
      </c>
      <c r="F1814" t="n">
        <v>8.18</v>
      </c>
      <c r="G1814" t="n">
        <v>28.87</v>
      </c>
      <c r="H1814" t="n">
        <v>0.42</v>
      </c>
      <c r="I1814" t="n">
        <v>17</v>
      </c>
      <c r="J1814" t="n">
        <v>240.89</v>
      </c>
      <c r="K1814" t="n">
        <v>57.72</v>
      </c>
      <c r="L1814" t="n">
        <v>5.75</v>
      </c>
      <c r="M1814" t="n">
        <v>15</v>
      </c>
      <c r="N1814" t="n">
        <v>57.42</v>
      </c>
      <c r="O1814" t="n">
        <v>29943.94</v>
      </c>
      <c r="P1814" t="n">
        <v>125.26</v>
      </c>
      <c r="Q1814" t="n">
        <v>198.05</v>
      </c>
      <c r="R1814" t="n">
        <v>37.55</v>
      </c>
      <c r="S1814" t="n">
        <v>21.27</v>
      </c>
      <c r="T1814" t="n">
        <v>5376.9</v>
      </c>
      <c r="U1814" t="n">
        <v>0.57</v>
      </c>
      <c r="V1814" t="n">
        <v>0.74</v>
      </c>
      <c r="W1814" t="n">
        <v>0.13</v>
      </c>
      <c r="X1814" t="n">
        <v>0.33</v>
      </c>
      <c r="Y1814" t="n">
        <v>1</v>
      </c>
      <c r="Z1814" t="n">
        <v>10</v>
      </c>
    </row>
    <row r="1815">
      <c r="A1815" t="n">
        <v>20</v>
      </c>
      <c r="B1815" t="n">
        <v>120</v>
      </c>
      <c r="C1815" t="inlineStr">
        <is>
          <t xml:space="preserve">CONCLUIDO	</t>
        </is>
      </c>
      <c r="D1815" t="n">
        <v>8.620900000000001</v>
      </c>
      <c r="E1815" t="n">
        <v>11.6</v>
      </c>
      <c r="F1815" t="n">
        <v>8.16</v>
      </c>
      <c r="G1815" t="n">
        <v>30.61</v>
      </c>
      <c r="H1815" t="n">
        <v>0.44</v>
      </c>
      <c r="I1815" t="n">
        <v>16</v>
      </c>
      <c r="J1815" t="n">
        <v>241.33</v>
      </c>
      <c r="K1815" t="n">
        <v>57.72</v>
      </c>
      <c r="L1815" t="n">
        <v>6</v>
      </c>
      <c r="M1815" t="n">
        <v>14</v>
      </c>
      <c r="N1815" t="n">
        <v>57.6</v>
      </c>
      <c r="O1815" t="n">
        <v>29997.9</v>
      </c>
      <c r="P1815" t="n">
        <v>124.96</v>
      </c>
      <c r="Q1815" t="n">
        <v>198.07</v>
      </c>
      <c r="R1815" t="n">
        <v>36.92</v>
      </c>
      <c r="S1815" t="n">
        <v>21.27</v>
      </c>
      <c r="T1815" t="n">
        <v>5066.16</v>
      </c>
      <c r="U1815" t="n">
        <v>0.58</v>
      </c>
      <c r="V1815" t="n">
        <v>0.74</v>
      </c>
      <c r="W1815" t="n">
        <v>0.13</v>
      </c>
      <c r="X1815" t="n">
        <v>0.31</v>
      </c>
      <c r="Y1815" t="n">
        <v>1</v>
      </c>
      <c r="Z1815" t="n">
        <v>10</v>
      </c>
    </row>
    <row r="1816">
      <c r="A1816" t="n">
        <v>21</v>
      </c>
      <c r="B1816" t="n">
        <v>120</v>
      </c>
      <c r="C1816" t="inlineStr">
        <is>
          <t xml:space="preserve">CONCLUIDO	</t>
        </is>
      </c>
      <c r="D1816" t="n">
        <v>8.621700000000001</v>
      </c>
      <c r="E1816" t="n">
        <v>11.6</v>
      </c>
      <c r="F1816" t="n">
        <v>8.16</v>
      </c>
      <c r="G1816" t="n">
        <v>30.6</v>
      </c>
      <c r="H1816" t="n">
        <v>0.46</v>
      </c>
      <c r="I1816" t="n">
        <v>16</v>
      </c>
      <c r="J1816" t="n">
        <v>241.77</v>
      </c>
      <c r="K1816" t="n">
        <v>57.72</v>
      </c>
      <c r="L1816" t="n">
        <v>6.25</v>
      </c>
      <c r="M1816" t="n">
        <v>14</v>
      </c>
      <c r="N1816" t="n">
        <v>57.79</v>
      </c>
      <c r="O1816" t="n">
        <v>30051.93</v>
      </c>
      <c r="P1816" t="n">
        <v>124.82</v>
      </c>
      <c r="Q1816" t="n">
        <v>198.05</v>
      </c>
      <c r="R1816" t="n">
        <v>36.82</v>
      </c>
      <c r="S1816" t="n">
        <v>21.27</v>
      </c>
      <c r="T1816" t="n">
        <v>5016.32</v>
      </c>
      <c r="U1816" t="n">
        <v>0.58</v>
      </c>
      <c r="V1816" t="n">
        <v>0.74</v>
      </c>
      <c r="W1816" t="n">
        <v>0.14</v>
      </c>
      <c r="X1816" t="n">
        <v>0.31</v>
      </c>
      <c r="Y1816" t="n">
        <v>1</v>
      </c>
      <c r="Z1816" t="n">
        <v>10</v>
      </c>
    </row>
    <row r="1817">
      <c r="A1817" t="n">
        <v>22</v>
      </c>
      <c r="B1817" t="n">
        <v>120</v>
      </c>
      <c r="C1817" t="inlineStr">
        <is>
          <t xml:space="preserve">CONCLUIDO	</t>
        </is>
      </c>
      <c r="D1817" t="n">
        <v>8.6737</v>
      </c>
      <c r="E1817" t="n">
        <v>11.53</v>
      </c>
      <c r="F1817" t="n">
        <v>8.140000000000001</v>
      </c>
      <c r="G1817" t="n">
        <v>32.55</v>
      </c>
      <c r="H1817" t="n">
        <v>0.48</v>
      </c>
      <c r="I1817" t="n">
        <v>15</v>
      </c>
      <c r="J1817" t="n">
        <v>242.2</v>
      </c>
      <c r="K1817" t="n">
        <v>57.72</v>
      </c>
      <c r="L1817" t="n">
        <v>6.5</v>
      </c>
      <c r="M1817" t="n">
        <v>13</v>
      </c>
      <c r="N1817" t="n">
        <v>57.98</v>
      </c>
      <c r="O1817" t="n">
        <v>30106.03</v>
      </c>
      <c r="P1817" t="n">
        <v>124.33</v>
      </c>
      <c r="Q1817" t="n">
        <v>198.05</v>
      </c>
      <c r="R1817" t="n">
        <v>36.11</v>
      </c>
      <c r="S1817" t="n">
        <v>21.27</v>
      </c>
      <c r="T1817" t="n">
        <v>4667.28</v>
      </c>
      <c r="U1817" t="n">
        <v>0.59</v>
      </c>
      <c r="V1817" t="n">
        <v>0.75</v>
      </c>
      <c r="W1817" t="n">
        <v>0.13</v>
      </c>
      <c r="X1817" t="n">
        <v>0.28</v>
      </c>
      <c r="Y1817" t="n">
        <v>1</v>
      </c>
      <c r="Z1817" t="n">
        <v>10</v>
      </c>
    </row>
    <row r="1818">
      <c r="A1818" t="n">
        <v>23</v>
      </c>
      <c r="B1818" t="n">
        <v>120</v>
      </c>
      <c r="C1818" t="inlineStr">
        <is>
          <t xml:space="preserve">CONCLUIDO	</t>
        </is>
      </c>
      <c r="D1818" t="n">
        <v>8.673</v>
      </c>
      <c r="E1818" t="n">
        <v>11.53</v>
      </c>
      <c r="F1818" t="n">
        <v>8.140000000000001</v>
      </c>
      <c r="G1818" t="n">
        <v>32.55</v>
      </c>
      <c r="H1818" t="n">
        <v>0.49</v>
      </c>
      <c r="I1818" t="n">
        <v>15</v>
      </c>
      <c r="J1818" t="n">
        <v>242.64</v>
      </c>
      <c r="K1818" t="n">
        <v>57.72</v>
      </c>
      <c r="L1818" t="n">
        <v>6.75</v>
      </c>
      <c r="M1818" t="n">
        <v>13</v>
      </c>
      <c r="N1818" t="n">
        <v>58.17</v>
      </c>
      <c r="O1818" t="n">
        <v>30160.2</v>
      </c>
      <c r="P1818" t="n">
        <v>124.19</v>
      </c>
      <c r="Q1818" t="n">
        <v>198.05</v>
      </c>
      <c r="R1818" t="n">
        <v>36.21</v>
      </c>
      <c r="S1818" t="n">
        <v>21.27</v>
      </c>
      <c r="T1818" t="n">
        <v>4720.21</v>
      </c>
      <c r="U1818" t="n">
        <v>0.59</v>
      </c>
      <c r="V1818" t="n">
        <v>0.75</v>
      </c>
      <c r="W1818" t="n">
        <v>0.13</v>
      </c>
      <c r="X1818" t="n">
        <v>0.28</v>
      </c>
      <c r="Y1818" t="n">
        <v>1</v>
      </c>
      <c r="Z1818" t="n">
        <v>10</v>
      </c>
    </row>
    <row r="1819">
      <c r="A1819" t="n">
        <v>24</v>
      </c>
      <c r="B1819" t="n">
        <v>120</v>
      </c>
      <c r="C1819" t="inlineStr">
        <is>
          <t xml:space="preserve">CONCLUIDO	</t>
        </is>
      </c>
      <c r="D1819" t="n">
        <v>8.7296</v>
      </c>
      <c r="E1819" t="n">
        <v>11.46</v>
      </c>
      <c r="F1819" t="n">
        <v>8.109999999999999</v>
      </c>
      <c r="G1819" t="n">
        <v>34.75</v>
      </c>
      <c r="H1819" t="n">
        <v>0.51</v>
      </c>
      <c r="I1819" t="n">
        <v>14</v>
      </c>
      <c r="J1819" t="n">
        <v>243.08</v>
      </c>
      <c r="K1819" t="n">
        <v>57.72</v>
      </c>
      <c r="L1819" t="n">
        <v>7</v>
      </c>
      <c r="M1819" t="n">
        <v>12</v>
      </c>
      <c r="N1819" t="n">
        <v>58.36</v>
      </c>
      <c r="O1819" t="n">
        <v>30214.44</v>
      </c>
      <c r="P1819" t="n">
        <v>123.88</v>
      </c>
      <c r="Q1819" t="n">
        <v>198.06</v>
      </c>
      <c r="R1819" t="n">
        <v>35.23</v>
      </c>
      <c r="S1819" t="n">
        <v>21.27</v>
      </c>
      <c r="T1819" t="n">
        <v>4232.93</v>
      </c>
      <c r="U1819" t="n">
        <v>0.6</v>
      </c>
      <c r="V1819" t="n">
        <v>0.75</v>
      </c>
      <c r="W1819" t="n">
        <v>0.13</v>
      </c>
      <c r="X1819" t="n">
        <v>0.26</v>
      </c>
      <c r="Y1819" t="n">
        <v>1</v>
      </c>
      <c r="Z1819" t="n">
        <v>10</v>
      </c>
    </row>
    <row r="1820">
      <c r="A1820" t="n">
        <v>25</v>
      </c>
      <c r="B1820" t="n">
        <v>120</v>
      </c>
      <c r="C1820" t="inlineStr">
        <is>
          <t xml:space="preserve">CONCLUIDO	</t>
        </is>
      </c>
      <c r="D1820" t="n">
        <v>8.7241</v>
      </c>
      <c r="E1820" t="n">
        <v>11.46</v>
      </c>
      <c r="F1820" t="n">
        <v>8.119999999999999</v>
      </c>
      <c r="G1820" t="n">
        <v>34.78</v>
      </c>
      <c r="H1820" t="n">
        <v>0.53</v>
      </c>
      <c r="I1820" t="n">
        <v>14</v>
      </c>
      <c r="J1820" t="n">
        <v>243.52</v>
      </c>
      <c r="K1820" t="n">
        <v>57.72</v>
      </c>
      <c r="L1820" t="n">
        <v>7.25</v>
      </c>
      <c r="M1820" t="n">
        <v>12</v>
      </c>
      <c r="N1820" t="n">
        <v>58.55</v>
      </c>
      <c r="O1820" t="n">
        <v>30268.74</v>
      </c>
      <c r="P1820" t="n">
        <v>123.83</v>
      </c>
      <c r="Q1820" t="n">
        <v>198.1</v>
      </c>
      <c r="R1820" t="n">
        <v>35.4</v>
      </c>
      <c r="S1820" t="n">
        <v>21.27</v>
      </c>
      <c r="T1820" t="n">
        <v>4320.44</v>
      </c>
      <c r="U1820" t="n">
        <v>0.6</v>
      </c>
      <c r="V1820" t="n">
        <v>0.75</v>
      </c>
      <c r="W1820" t="n">
        <v>0.13</v>
      </c>
      <c r="X1820" t="n">
        <v>0.26</v>
      </c>
      <c r="Y1820" t="n">
        <v>1</v>
      </c>
      <c r="Z1820" t="n">
        <v>10</v>
      </c>
    </row>
    <row r="1821">
      <c r="A1821" t="n">
        <v>26</v>
      </c>
      <c r="B1821" t="n">
        <v>120</v>
      </c>
      <c r="C1821" t="inlineStr">
        <is>
          <t xml:space="preserve">CONCLUIDO	</t>
        </is>
      </c>
      <c r="D1821" t="n">
        <v>8.7807</v>
      </c>
      <c r="E1821" t="n">
        <v>11.39</v>
      </c>
      <c r="F1821" t="n">
        <v>8.09</v>
      </c>
      <c r="G1821" t="n">
        <v>37.33</v>
      </c>
      <c r="H1821" t="n">
        <v>0.55</v>
      </c>
      <c r="I1821" t="n">
        <v>13</v>
      </c>
      <c r="J1821" t="n">
        <v>243.96</v>
      </c>
      <c r="K1821" t="n">
        <v>57.72</v>
      </c>
      <c r="L1821" t="n">
        <v>7.5</v>
      </c>
      <c r="M1821" t="n">
        <v>11</v>
      </c>
      <c r="N1821" t="n">
        <v>58.74</v>
      </c>
      <c r="O1821" t="n">
        <v>30323.11</v>
      </c>
      <c r="P1821" t="n">
        <v>123.21</v>
      </c>
      <c r="Q1821" t="n">
        <v>198.05</v>
      </c>
      <c r="R1821" t="n">
        <v>34.53</v>
      </c>
      <c r="S1821" t="n">
        <v>21.27</v>
      </c>
      <c r="T1821" t="n">
        <v>3886.05</v>
      </c>
      <c r="U1821" t="n">
        <v>0.62</v>
      </c>
      <c r="V1821" t="n">
        <v>0.75</v>
      </c>
      <c r="W1821" t="n">
        <v>0.13</v>
      </c>
      <c r="X1821" t="n">
        <v>0.23</v>
      </c>
      <c r="Y1821" t="n">
        <v>1</v>
      </c>
      <c r="Z1821" t="n">
        <v>10</v>
      </c>
    </row>
    <row r="1822">
      <c r="A1822" t="n">
        <v>27</v>
      </c>
      <c r="B1822" t="n">
        <v>120</v>
      </c>
      <c r="C1822" t="inlineStr">
        <is>
          <t xml:space="preserve">CONCLUIDO	</t>
        </is>
      </c>
      <c r="D1822" t="n">
        <v>8.8194</v>
      </c>
      <c r="E1822" t="n">
        <v>11.34</v>
      </c>
      <c r="F1822" t="n">
        <v>8.039999999999999</v>
      </c>
      <c r="G1822" t="n">
        <v>37.1</v>
      </c>
      <c r="H1822" t="n">
        <v>0.5600000000000001</v>
      </c>
      <c r="I1822" t="n">
        <v>13</v>
      </c>
      <c r="J1822" t="n">
        <v>244.41</v>
      </c>
      <c r="K1822" t="n">
        <v>57.72</v>
      </c>
      <c r="L1822" t="n">
        <v>7.75</v>
      </c>
      <c r="M1822" t="n">
        <v>11</v>
      </c>
      <c r="N1822" t="n">
        <v>58.93</v>
      </c>
      <c r="O1822" t="n">
        <v>30377.55</v>
      </c>
      <c r="P1822" t="n">
        <v>122.22</v>
      </c>
      <c r="Q1822" t="n">
        <v>198.09</v>
      </c>
      <c r="R1822" t="n">
        <v>32.87</v>
      </c>
      <c r="S1822" t="n">
        <v>21.27</v>
      </c>
      <c r="T1822" t="n">
        <v>3058.3</v>
      </c>
      <c r="U1822" t="n">
        <v>0.65</v>
      </c>
      <c r="V1822" t="n">
        <v>0.76</v>
      </c>
      <c r="W1822" t="n">
        <v>0.13</v>
      </c>
      <c r="X1822" t="n">
        <v>0.18</v>
      </c>
      <c r="Y1822" t="n">
        <v>1</v>
      </c>
      <c r="Z1822" t="n">
        <v>10</v>
      </c>
    </row>
    <row r="1823">
      <c r="A1823" t="n">
        <v>28</v>
      </c>
      <c r="B1823" t="n">
        <v>120</v>
      </c>
      <c r="C1823" t="inlineStr">
        <is>
          <t xml:space="preserve">CONCLUIDO	</t>
        </is>
      </c>
      <c r="D1823" t="n">
        <v>8.7453</v>
      </c>
      <c r="E1823" t="n">
        <v>11.43</v>
      </c>
      <c r="F1823" t="n">
        <v>8.130000000000001</v>
      </c>
      <c r="G1823" t="n">
        <v>37.54</v>
      </c>
      <c r="H1823" t="n">
        <v>0.58</v>
      </c>
      <c r="I1823" t="n">
        <v>13</v>
      </c>
      <c r="J1823" t="n">
        <v>244.85</v>
      </c>
      <c r="K1823" t="n">
        <v>57.72</v>
      </c>
      <c r="L1823" t="n">
        <v>8</v>
      </c>
      <c r="M1823" t="n">
        <v>11</v>
      </c>
      <c r="N1823" t="n">
        <v>59.12</v>
      </c>
      <c r="O1823" t="n">
        <v>30432.06</v>
      </c>
      <c r="P1823" t="n">
        <v>123.59</v>
      </c>
      <c r="Q1823" t="n">
        <v>198.05</v>
      </c>
      <c r="R1823" t="n">
        <v>36.47</v>
      </c>
      <c r="S1823" t="n">
        <v>21.27</v>
      </c>
      <c r="T1823" t="n">
        <v>4860.1</v>
      </c>
      <c r="U1823" t="n">
        <v>0.58</v>
      </c>
      <c r="V1823" t="n">
        <v>0.75</v>
      </c>
      <c r="W1823" t="n">
        <v>0.12</v>
      </c>
      <c r="X1823" t="n">
        <v>0.28</v>
      </c>
      <c r="Y1823" t="n">
        <v>1</v>
      </c>
      <c r="Z1823" t="n">
        <v>10</v>
      </c>
    </row>
    <row r="1824">
      <c r="A1824" t="n">
        <v>29</v>
      </c>
      <c r="B1824" t="n">
        <v>120</v>
      </c>
      <c r="C1824" t="inlineStr">
        <is>
          <t xml:space="preserve">CONCLUIDO	</t>
        </is>
      </c>
      <c r="D1824" t="n">
        <v>8.816000000000001</v>
      </c>
      <c r="E1824" t="n">
        <v>11.34</v>
      </c>
      <c r="F1824" t="n">
        <v>8.09</v>
      </c>
      <c r="G1824" t="n">
        <v>40.44</v>
      </c>
      <c r="H1824" t="n">
        <v>0.6</v>
      </c>
      <c r="I1824" t="n">
        <v>12</v>
      </c>
      <c r="J1824" t="n">
        <v>245.29</v>
      </c>
      <c r="K1824" t="n">
        <v>57.72</v>
      </c>
      <c r="L1824" t="n">
        <v>8.25</v>
      </c>
      <c r="M1824" t="n">
        <v>10</v>
      </c>
      <c r="N1824" t="n">
        <v>59.32</v>
      </c>
      <c r="O1824" t="n">
        <v>30486.64</v>
      </c>
      <c r="P1824" t="n">
        <v>122.96</v>
      </c>
      <c r="Q1824" t="n">
        <v>198.05</v>
      </c>
      <c r="R1824" t="n">
        <v>34.66</v>
      </c>
      <c r="S1824" t="n">
        <v>21.27</v>
      </c>
      <c r="T1824" t="n">
        <v>3956.8</v>
      </c>
      <c r="U1824" t="n">
        <v>0.61</v>
      </c>
      <c r="V1824" t="n">
        <v>0.75</v>
      </c>
      <c r="W1824" t="n">
        <v>0.13</v>
      </c>
      <c r="X1824" t="n">
        <v>0.23</v>
      </c>
      <c r="Y1824" t="n">
        <v>1</v>
      </c>
      <c r="Z1824" t="n">
        <v>10</v>
      </c>
    </row>
    <row r="1825">
      <c r="A1825" t="n">
        <v>30</v>
      </c>
      <c r="B1825" t="n">
        <v>120</v>
      </c>
      <c r="C1825" t="inlineStr">
        <is>
          <t xml:space="preserve">CONCLUIDO	</t>
        </is>
      </c>
      <c r="D1825" t="n">
        <v>8.818099999999999</v>
      </c>
      <c r="E1825" t="n">
        <v>11.34</v>
      </c>
      <c r="F1825" t="n">
        <v>8.08</v>
      </c>
      <c r="G1825" t="n">
        <v>40.42</v>
      </c>
      <c r="H1825" t="n">
        <v>0.62</v>
      </c>
      <c r="I1825" t="n">
        <v>12</v>
      </c>
      <c r="J1825" t="n">
        <v>245.73</v>
      </c>
      <c r="K1825" t="n">
        <v>57.72</v>
      </c>
      <c r="L1825" t="n">
        <v>8.5</v>
      </c>
      <c r="M1825" t="n">
        <v>10</v>
      </c>
      <c r="N1825" t="n">
        <v>59.51</v>
      </c>
      <c r="O1825" t="n">
        <v>30541.29</v>
      </c>
      <c r="P1825" t="n">
        <v>122.9</v>
      </c>
      <c r="Q1825" t="n">
        <v>198.05</v>
      </c>
      <c r="R1825" t="n">
        <v>34.52</v>
      </c>
      <c r="S1825" t="n">
        <v>21.27</v>
      </c>
      <c r="T1825" t="n">
        <v>3885.86</v>
      </c>
      <c r="U1825" t="n">
        <v>0.62</v>
      </c>
      <c r="V1825" t="n">
        <v>0.75</v>
      </c>
      <c r="W1825" t="n">
        <v>0.13</v>
      </c>
      <c r="X1825" t="n">
        <v>0.23</v>
      </c>
      <c r="Y1825" t="n">
        <v>1</v>
      </c>
      <c r="Z1825" t="n">
        <v>10</v>
      </c>
    </row>
    <row r="1826">
      <c r="A1826" t="n">
        <v>31</v>
      </c>
      <c r="B1826" t="n">
        <v>120</v>
      </c>
      <c r="C1826" t="inlineStr">
        <is>
          <t xml:space="preserve">CONCLUIDO	</t>
        </is>
      </c>
      <c r="D1826" t="n">
        <v>8.8771</v>
      </c>
      <c r="E1826" t="n">
        <v>11.26</v>
      </c>
      <c r="F1826" t="n">
        <v>8.050000000000001</v>
      </c>
      <c r="G1826" t="n">
        <v>43.94</v>
      </c>
      <c r="H1826" t="n">
        <v>0.63</v>
      </c>
      <c r="I1826" t="n">
        <v>11</v>
      </c>
      <c r="J1826" t="n">
        <v>246.18</v>
      </c>
      <c r="K1826" t="n">
        <v>57.72</v>
      </c>
      <c r="L1826" t="n">
        <v>8.75</v>
      </c>
      <c r="M1826" t="n">
        <v>9</v>
      </c>
      <c r="N1826" t="n">
        <v>59.7</v>
      </c>
      <c r="O1826" t="n">
        <v>30596.01</v>
      </c>
      <c r="P1826" t="n">
        <v>122.19</v>
      </c>
      <c r="Q1826" t="n">
        <v>198.05</v>
      </c>
      <c r="R1826" t="n">
        <v>33.57</v>
      </c>
      <c r="S1826" t="n">
        <v>21.27</v>
      </c>
      <c r="T1826" t="n">
        <v>3418.88</v>
      </c>
      <c r="U1826" t="n">
        <v>0.63</v>
      </c>
      <c r="V1826" t="n">
        <v>0.75</v>
      </c>
      <c r="W1826" t="n">
        <v>0.13</v>
      </c>
      <c r="X1826" t="n">
        <v>0.2</v>
      </c>
      <c r="Y1826" t="n">
        <v>1</v>
      </c>
      <c r="Z1826" t="n">
        <v>10</v>
      </c>
    </row>
    <row r="1827">
      <c r="A1827" t="n">
        <v>32</v>
      </c>
      <c r="B1827" t="n">
        <v>120</v>
      </c>
      <c r="C1827" t="inlineStr">
        <is>
          <t xml:space="preserve">CONCLUIDO	</t>
        </is>
      </c>
      <c r="D1827" t="n">
        <v>8.8757</v>
      </c>
      <c r="E1827" t="n">
        <v>11.27</v>
      </c>
      <c r="F1827" t="n">
        <v>8.06</v>
      </c>
      <c r="G1827" t="n">
        <v>43.95</v>
      </c>
      <c r="H1827" t="n">
        <v>0.65</v>
      </c>
      <c r="I1827" t="n">
        <v>11</v>
      </c>
      <c r="J1827" t="n">
        <v>246.62</v>
      </c>
      <c r="K1827" t="n">
        <v>57.72</v>
      </c>
      <c r="L1827" t="n">
        <v>9</v>
      </c>
      <c r="M1827" t="n">
        <v>9</v>
      </c>
      <c r="N1827" t="n">
        <v>59.9</v>
      </c>
      <c r="O1827" t="n">
        <v>30650.8</v>
      </c>
      <c r="P1827" t="n">
        <v>122.15</v>
      </c>
      <c r="Q1827" t="n">
        <v>198.05</v>
      </c>
      <c r="R1827" t="n">
        <v>33.62</v>
      </c>
      <c r="S1827" t="n">
        <v>21.27</v>
      </c>
      <c r="T1827" t="n">
        <v>3443.16</v>
      </c>
      <c r="U1827" t="n">
        <v>0.63</v>
      </c>
      <c r="V1827" t="n">
        <v>0.75</v>
      </c>
      <c r="W1827" t="n">
        <v>0.12</v>
      </c>
      <c r="X1827" t="n">
        <v>0.2</v>
      </c>
      <c r="Y1827" t="n">
        <v>1</v>
      </c>
      <c r="Z1827" t="n">
        <v>10</v>
      </c>
    </row>
    <row r="1828">
      <c r="A1828" t="n">
        <v>33</v>
      </c>
      <c r="B1828" t="n">
        <v>120</v>
      </c>
      <c r="C1828" t="inlineStr">
        <is>
          <t xml:space="preserve">CONCLUIDO	</t>
        </is>
      </c>
      <c r="D1828" t="n">
        <v>8.8744</v>
      </c>
      <c r="E1828" t="n">
        <v>11.27</v>
      </c>
      <c r="F1828" t="n">
        <v>8.06</v>
      </c>
      <c r="G1828" t="n">
        <v>43.95</v>
      </c>
      <c r="H1828" t="n">
        <v>0.67</v>
      </c>
      <c r="I1828" t="n">
        <v>11</v>
      </c>
      <c r="J1828" t="n">
        <v>247.07</v>
      </c>
      <c r="K1828" t="n">
        <v>57.72</v>
      </c>
      <c r="L1828" t="n">
        <v>9.25</v>
      </c>
      <c r="M1828" t="n">
        <v>9</v>
      </c>
      <c r="N1828" t="n">
        <v>60.09</v>
      </c>
      <c r="O1828" t="n">
        <v>30705.66</v>
      </c>
      <c r="P1828" t="n">
        <v>122.18</v>
      </c>
      <c r="Q1828" t="n">
        <v>198.05</v>
      </c>
      <c r="R1828" t="n">
        <v>33.7</v>
      </c>
      <c r="S1828" t="n">
        <v>21.27</v>
      </c>
      <c r="T1828" t="n">
        <v>3480.78</v>
      </c>
      <c r="U1828" t="n">
        <v>0.63</v>
      </c>
      <c r="V1828" t="n">
        <v>0.75</v>
      </c>
      <c r="W1828" t="n">
        <v>0.13</v>
      </c>
      <c r="X1828" t="n">
        <v>0.21</v>
      </c>
      <c r="Y1828" t="n">
        <v>1</v>
      </c>
      <c r="Z1828" t="n">
        <v>10</v>
      </c>
    </row>
    <row r="1829">
      <c r="A1829" t="n">
        <v>34</v>
      </c>
      <c r="B1829" t="n">
        <v>120</v>
      </c>
      <c r="C1829" t="inlineStr">
        <is>
          <t xml:space="preserve">CONCLUIDO	</t>
        </is>
      </c>
      <c r="D1829" t="n">
        <v>8.8775</v>
      </c>
      <c r="E1829" t="n">
        <v>11.26</v>
      </c>
      <c r="F1829" t="n">
        <v>8.050000000000001</v>
      </c>
      <c r="G1829" t="n">
        <v>43.93</v>
      </c>
      <c r="H1829" t="n">
        <v>0.68</v>
      </c>
      <c r="I1829" t="n">
        <v>11</v>
      </c>
      <c r="J1829" t="n">
        <v>247.51</v>
      </c>
      <c r="K1829" t="n">
        <v>57.72</v>
      </c>
      <c r="L1829" t="n">
        <v>9.5</v>
      </c>
      <c r="M1829" t="n">
        <v>9</v>
      </c>
      <c r="N1829" t="n">
        <v>60.29</v>
      </c>
      <c r="O1829" t="n">
        <v>30760.6</v>
      </c>
      <c r="P1829" t="n">
        <v>122.05</v>
      </c>
      <c r="Q1829" t="n">
        <v>198.05</v>
      </c>
      <c r="R1829" t="n">
        <v>33.56</v>
      </c>
      <c r="S1829" t="n">
        <v>21.27</v>
      </c>
      <c r="T1829" t="n">
        <v>3410.9</v>
      </c>
      <c r="U1829" t="n">
        <v>0.63</v>
      </c>
      <c r="V1829" t="n">
        <v>0.75</v>
      </c>
      <c r="W1829" t="n">
        <v>0.12</v>
      </c>
      <c r="X1829" t="n">
        <v>0.2</v>
      </c>
      <c r="Y1829" t="n">
        <v>1</v>
      </c>
      <c r="Z1829" t="n">
        <v>10</v>
      </c>
    </row>
    <row r="1830">
      <c r="A1830" t="n">
        <v>35</v>
      </c>
      <c r="B1830" t="n">
        <v>120</v>
      </c>
      <c r="C1830" t="inlineStr">
        <is>
          <t xml:space="preserve">CONCLUIDO	</t>
        </is>
      </c>
      <c r="D1830" t="n">
        <v>8.934100000000001</v>
      </c>
      <c r="E1830" t="n">
        <v>11.19</v>
      </c>
      <c r="F1830" t="n">
        <v>8.029999999999999</v>
      </c>
      <c r="G1830" t="n">
        <v>48.17</v>
      </c>
      <c r="H1830" t="n">
        <v>0.7</v>
      </c>
      <c r="I1830" t="n">
        <v>10</v>
      </c>
      <c r="J1830" t="n">
        <v>247.96</v>
      </c>
      <c r="K1830" t="n">
        <v>57.72</v>
      </c>
      <c r="L1830" t="n">
        <v>9.75</v>
      </c>
      <c r="M1830" t="n">
        <v>8</v>
      </c>
      <c r="N1830" t="n">
        <v>60.48</v>
      </c>
      <c r="O1830" t="n">
        <v>30815.6</v>
      </c>
      <c r="P1830" t="n">
        <v>121.56</v>
      </c>
      <c r="Q1830" t="n">
        <v>198.05</v>
      </c>
      <c r="R1830" t="n">
        <v>32.71</v>
      </c>
      <c r="S1830" t="n">
        <v>21.27</v>
      </c>
      <c r="T1830" t="n">
        <v>2993.12</v>
      </c>
      <c r="U1830" t="n">
        <v>0.65</v>
      </c>
      <c r="V1830" t="n">
        <v>0.76</v>
      </c>
      <c r="W1830" t="n">
        <v>0.12</v>
      </c>
      <c r="X1830" t="n">
        <v>0.18</v>
      </c>
      <c r="Y1830" t="n">
        <v>1</v>
      </c>
      <c r="Z1830" t="n">
        <v>10</v>
      </c>
    </row>
    <row r="1831">
      <c r="A1831" t="n">
        <v>36</v>
      </c>
      <c r="B1831" t="n">
        <v>120</v>
      </c>
      <c r="C1831" t="inlineStr">
        <is>
          <t xml:space="preserve">CONCLUIDO	</t>
        </is>
      </c>
      <c r="D1831" t="n">
        <v>8.937200000000001</v>
      </c>
      <c r="E1831" t="n">
        <v>11.19</v>
      </c>
      <c r="F1831" t="n">
        <v>8.02</v>
      </c>
      <c r="G1831" t="n">
        <v>48.15</v>
      </c>
      <c r="H1831" t="n">
        <v>0.72</v>
      </c>
      <c r="I1831" t="n">
        <v>10</v>
      </c>
      <c r="J1831" t="n">
        <v>248.4</v>
      </c>
      <c r="K1831" t="n">
        <v>57.72</v>
      </c>
      <c r="L1831" t="n">
        <v>10</v>
      </c>
      <c r="M1831" t="n">
        <v>8</v>
      </c>
      <c r="N1831" t="n">
        <v>60.68</v>
      </c>
      <c r="O1831" t="n">
        <v>30870.67</v>
      </c>
      <c r="P1831" t="n">
        <v>121.62</v>
      </c>
      <c r="Q1831" t="n">
        <v>198.05</v>
      </c>
      <c r="R1831" t="n">
        <v>32.53</v>
      </c>
      <c r="S1831" t="n">
        <v>21.27</v>
      </c>
      <c r="T1831" t="n">
        <v>2904.82</v>
      </c>
      <c r="U1831" t="n">
        <v>0.65</v>
      </c>
      <c r="V1831" t="n">
        <v>0.76</v>
      </c>
      <c r="W1831" t="n">
        <v>0.12</v>
      </c>
      <c r="X1831" t="n">
        <v>0.17</v>
      </c>
      <c r="Y1831" t="n">
        <v>1</v>
      </c>
      <c r="Z1831" t="n">
        <v>10</v>
      </c>
    </row>
    <row r="1832">
      <c r="A1832" t="n">
        <v>37</v>
      </c>
      <c r="B1832" t="n">
        <v>120</v>
      </c>
      <c r="C1832" t="inlineStr">
        <is>
          <t xml:space="preserve">CONCLUIDO	</t>
        </is>
      </c>
      <c r="D1832" t="n">
        <v>8.9648</v>
      </c>
      <c r="E1832" t="n">
        <v>11.15</v>
      </c>
      <c r="F1832" t="n">
        <v>7.99</v>
      </c>
      <c r="G1832" t="n">
        <v>47.94</v>
      </c>
      <c r="H1832" t="n">
        <v>0.73</v>
      </c>
      <c r="I1832" t="n">
        <v>10</v>
      </c>
      <c r="J1832" t="n">
        <v>248.85</v>
      </c>
      <c r="K1832" t="n">
        <v>57.72</v>
      </c>
      <c r="L1832" t="n">
        <v>10.25</v>
      </c>
      <c r="M1832" t="n">
        <v>8</v>
      </c>
      <c r="N1832" t="n">
        <v>60.88</v>
      </c>
      <c r="O1832" t="n">
        <v>30925.82</v>
      </c>
      <c r="P1832" t="n">
        <v>120.95</v>
      </c>
      <c r="Q1832" t="n">
        <v>198.05</v>
      </c>
      <c r="R1832" t="n">
        <v>31.42</v>
      </c>
      <c r="S1832" t="n">
        <v>21.27</v>
      </c>
      <c r="T1832" t="n">
        <v>2348.7</v>
      </c>
      <c r="U1832" t="n">
        <v>0.68</v>
      </c>
      <c r="V1832" t="n">
        <v>0.76</v>
      </c>
      <c r="W1832" t="n">
        <v>0.12</v>
      </c>
      <c r="X1832" t="n">
        <v>0.14</v>
      </c>
      <c r="Y1832" t="n">
        <v>1</v>
      </c>
      <c r="Z1832" t="n">
        <v>10</v>
      </c>
    </row>
    <row r="1833">
      <c r="A1833" t="n">
        <v>38</v>
      </c>
      <c r="B1833" t="n">
        <v>120</v>
      </c>
      <c r="C1833" t="inlineStr">
        <is>
          <t xml:space="preserve">CONCLUIDO	</t>
        </is>
      </c>
      <c r="D1833" t="n">
        <v>8.915699999999999</v>
      </c>
      <c r="E1833" t="n">
        <v>11.22</v>
      </c>
      <c r="F1833" t="n">
        <v>8.050000000000001</v>
      </c>
      <c r="G1833" t="n">
        <v>48.31</v>
      </c>
      <c r="H1833" t="n">
        <v>0.75</v>
      </c>
      <c r="I1833" t="n">
        <v>10</v>
      </c>
      <c r="J1833" t="n">
        <v>249.3</v>
      </c>
      <c r="K1833" t="n">
        <v>57.72</v>
      </c>
      <c r="L1833" t="n">
        <v>10.5</v>
      </c>
      <c r="M1833" t="n">
        <v>8</v>
      </c>
      <c r="N1833" t="n">
        <v>61.07</v>
      </c>
      <c r="O1833" t="n">
        <v>30981.04</v>
      </c>
      <c r="P1833" t="n">
        <v>121.78</v>
      </c>
      <c r="Q1833" t="n">
        <v>198.05</v>
      </c>
      <c r="R1833" t="n">
        <v>33.74</v>
      </c>
      <c r="S1833" t="n">
        <v>21.27</v>
      </c>
      <c r="T1833" t="n">
        <v>3505.89</v>
      </c>
      <c r="U1833" t="n">
        <v>0.63</v>
      </c>
      <c r="V1833" t="n">
        <v>0.75</v>
      </c>
      <c r="W1833" t="n">
        <v>0.12</v>
      </c>
      <c r="X1833" t="n">
        <v>0.2</v>
      </c>
      <c r="Y1833" t="n">
        <v>1</v>
      </c>
      <c r="Z1833" t="n">
        <v>10</v>
      </c>
    </row>
    <row r="1834">
      <c r="A1834" t="n">
        <v>39</v>
      </c>
      <c r="B1834" t="n">
        <v>120</v>
      </c>
      <c r="C1834" t="inlineStr">
        <is>
          <t xml:space="preserve">CONCLUIDO	</t>
        </is>
      </c>
      <c r="D1834" t="n">
        <v>8.923299999999999</v>
      </c>
      <c r="E1834" t="n">
        <v>11.21</v>
      </c>
      <c r="F1834" t="n">
        <v>8.039999999999999</v>
      </c>
      <c r="G1834" t="n">
        <v>48.25</v>
      </c>
      <c r="H1834" t="n">
        <v>0.77</v>
      </c>
      <c r="I1834" t="n">
        <v>10</v>
      </c>
      <c r="J1834" t="n">
        <v>249.75</v>
      </c>
      <c r="K1834" t="n">
        <v>57.72</v>
      </c>
      <c r="L1834" t="n">
        <v>10.75</v>
      </c>
      <c r="M1834" t="n">
        <v>8</v>
      </c>
      <c r="N1834" t="n">
        <v>61.27</v>
      </c>
      <c r="O1834" t="n">
        <v>31036.33</v>
      </c>
      <c r="P1834" t="n">
        <v>121.36</v>
      </c>
      <c r="Q1834" t="n">
        <v>198.06</v>
      </c>
      <c r="R1834" t="n">
        <v>33.27</v>
      </c>
      <c r="S1834" t="n">
        <v>21.27</v>
      </c>
      <c r="T1834" t="n">
        <v>3271.68</v>
      </c>
      <c r="U1834" t="n">
        <v>0.64</v>
      </c>
      <c r="V1834" t="n">
        <v>0.76</v>
      </c>
      <c r="W1834" t="n">
        <v>0.12</v>
      </c>
      <c r="X1834" t="n">
        <v>0.19</v>
      </c>
      <c r="Y1834" t="n">
        <v>1</v>
      </c>
      <c r="Z1834" t="n">
        <v>10</v>
      </c>
    </row>
    <row r="1835">
      <c r="A1835" t="n">
        <v>40</v>
      </c>
      <c r="B1835" t="n">
        <v>120</v>
      </c>
      <c r="C1835" t="inlineStr">
        <is>
          <t xml:space="preserve">CONCLUIDO	</t>
        </is>
      </c>
      <c r="D1835" t="n">
        <v>8.9796</v>
      </c>
      <c r="E1835" t="n">
        <v>11.14</v>
      </c>
      <c r="F1835" t="n">
        <v>8.02</v>
      </c>
      <c r="G1835" t="n">
        <v>53.45</v>
      </c>
      <c r="H1835" t="n">
        <v>0.78</v>
      </c>
      <c r="I1835" t="n">
        <v>9</v>
      </c>
      <c r="J1835" t="n">
        <v>250.2</v>
      </c>
      <c r="K1835" t="n">
        <v>57.72</v>
      </c>
      <c r="L1835" t="n">
        <v>11</v>
      </c>
      <c r="M1835" t="n">
        <v>7</v>
      </c>
      <c r="N1835" t="n">
        <v>61.47</v>
      </c>
      <c r="O1835" t="n">
        <v>31091.69</v>
      </c>
      <c r="P1835" t="n">
        <v>120.81</v>
      </c>
      <c r="Q1835" t="n">
        <v>198.05</v>
      </c>
      <c r="R1835" t="n">
        <v>32.37</v>
      </c>
      <c r="S1835" t="n">
        <v>21.27</v>
      </c>
      <c r="T1835" t="n">
        <v>2830.29</v>
      </c>
      <c r="U1835" t="n">
        <v>0.66</v>
      </c>
      <c r="V1835" t="n">
        <v>0.76</v>
      </c>
      <c r="W1835" t="n">
        <v>0.12</v>
      </c>
      <c r="X1835" t="n">
        <v>0.16</v>
      </c>
      <c r="Y1835" t="n">
        <v>1</v>
      </c>
      <c r="Z1835" t="n">
        <v>10</v>
      </c>
    </row>
    <row r="1836">
      <c r="A1836" t="n">
        <v>41</v>
      </c>
      <c r="B1836" t="n">
        <v>120</v>
      </c>
      <c r="C1836" t="inlineStr">
        <is>
          <t xml:space="preserve">CONCLUIDO	</t>
        </is>
      </c>
      <c r="D1836" t="n">
        <v>8.9787</v>
      </c>
      <c r="E1836" t="n">
        <v>11.14</v>
      </c>
      <c r="F1836" t="n">
        <v>8.02</v>
      </c>
      <c r="G1836" t="n">
        <v>53.46</v>
      </c>
      <c r="H1836" t="n">
        <v>0.8</v>
      </c>
      <c r="I1836" t="n">
        <v>9</v>
      </c>
      <c r="J1836" t="n">
        <v>250.65</v>
      </c>
      <c r="K1836" t="n">
        <v>57.72</v>
      </c>
      <c r="L1836" t="n">
        <v>11.25</v>
      </c>
      <c r="M1836" t="n">
        <v>7</v>
      </c>
      <c r="N1836" t="n">
        <v>61.67</v>
      </c>
      <c r="O1836" t="n">
        <v>31147.12</v>
      </c>
      <c r="P1836" t="n">
        <v>120.99</v>
      </c>
      <c r="Q1836" t="n">
        <v>198.07</v>
      </c>
      <c r="R1836" t="n">
        <v>32.44</v>
      </c>
      <c r="S1836" t="n">
        <v>21.27</v>
      </c>
      <c r="T1836" t="n">
        <v>2860.96</v>
      </c>
      <c r="U1836" t="n">
        <v>0.66</v>
      </c>
      <c r="V1836" t="n">
        <v>0.76</v>
      </c>
      <c r="W1836" t="n">
        <v>0.12</v>
      </c>
      <c r="X1836" t="n">
        <v>0.17</v>
      </c>
      <c r="Y1836" t="n">
        <v>1</v>
      </c>
      <c r="Z1836" t="n">
        <v>10</v>
      </c>
    </row>
    <row r="1837">
      <c r="A1837" t="n">
        <v>42</v>
      </c>
      <c r="B1837" t="n">
        <v>120</v>
      </c>
      <c r="C1837" t="inlineStr">
        <is>
          <t xml:space="preserve">CONCLUIDO	</t>
        </is>
      </c>
      <c r="D1837" t="n">
        <v>8.9749</v>
      </c>
      <c r="E1837" t="n">
        <v>11.14</v>
      </c>
      <c r="F1837" t="n">
        <v>8.02</v>
      </c>
      <c r="G1837" t="n">
        <v>53.49</v>
      </c>
      <c r="H1837" t="n">
        <v>0.8100000000000001</v>
      </c>
      <c r="I1837" t="n">
        <v>9</v>
      </c>
      <c r="J1837" t="n">
        <v>251.1</v>
      </c>
      <c r="K1837" t="n">
        <v>57.72</v>
      </c>
      <c r="L1837" t="n">
        <v>11.5</v>
      </c>
      <c r="M1837" t="n">
        <v>7</v>
      </c>
      <c r="N1837" t="n">
        <v>61.87</v>
      </c>
      <c r="O1837" t="n">
        <v>31202.63</v>
      </c>
      <c r="P1837" t="n">
        <v>121.08</v>
      </c>
      <c r="Q1837" t="n">
        <v>198.05</v>
      </c>
      <c r="R1837" t="n">
        <v>32.63</v>
      </c>
      <c r="S1837" t="n">
        <v>21.27</v>
      </c>
      <c r="T1837" t="n">
        <v>2956.6</v>
      </c>
      <c r="U1837" t="n">
        <v>0.65</v>
      </c>
      <c r="V1837" t="n">
        <v>0.76</v>
      </c>
      <c r="W1837" t="n">
        <v>0.12</v>
      </c>
      <c r="X1837" t="n">
        <v>0.17</v>
      </c>
      <c r="Y1837" t="n">
        <v>1</v>
      </c>
      <c r="Z1837" t="n">
        <v>10</v>
      </c>
    </row>
    <row r="1838">
      <c r="A1838" t="n">
        <v>43</v>
      </c>
      <c r="B1838" t="n">
        <v>120</v>
      </c>
      <c r="C1838" t="inlineStr">
        <is>
          <t xml:space="preserve">CONCLUIDO	</t>
        </is>
      </c>
      <c r="D1838" t="n">
        <v>8.979100000000001</v>
      </c>
      <c r="E1838" t="n">
        <v>11.14</v>
      </c>
      <c r="F1838" t="n">
        <v>8.02</v>
      </c>
      <c r="G1838" t="n">
        <v>53.45</v>
      </c>
      <c r="H1838" t="n">
        <v>0.83</v>
      </c>
      <c r="I1838" t="n">
        <v>9</v>
      </c>
      <c r="J1838" t="n">
        <v>251.55</v>
      </c>
      <c r="K1838" t="n">
        <v>57.72</v>
      </c>
      <c r="L1838" t="n">
        <v>11.75</v>
      </c>
      <c r="M1838" t="n">
        <v>7</v>
      </c>
      <c r="N1838" t="n">
        <v>62.07</v>
      </c>
      <c r="O1838" t="n">
        <v>31258.21</v>
      </c>
      <c r="P1838" t="n">
        <v>120.75</v>
      </c>
      <c r="Q1838" t="n">
        <v>198.08</v>
      </c>
      <c r="R1838" t="n">
        <v>32.44</v>
      </c>
      <c r="S1838" t="n">
        <v>21.27</v>
      </c>
      <c r="T1838" t="n">
        <v>2865.24</v>
      </c>
      <c r="U1838" t="n">
        <v>0.66</v>
      </c>
      <c r="V1838" t="n">
        <v>0.76</v>
      </c>
      <c r="W1838" t="n">
        <v>0.12</v>
      </c>
      <c r="X1838" t="n">
        <v>0.17</v>
      </c>
      <c r="Y1838" t="n">
        <v>1</v>
      </c>
      <c r="Z1838" t="n">
        <v>10</v>
      </c>
    </row>
    <row r="1839">
      <c r="A1839" t="n">
        <v>44</v>
      </c>
      <c r="B1839" t="n">
        <v>120</v>
      </c>
      <c r="C1839" t="inlineStr">
        <is>
          <t xml:space="preserve">CONCLUIDO	</t>
        </is>
      </c>
      <c r="D1839" t="n">
        <v>8.9809</v>
      </c>
      <c r="E1839" t="n">
        <v>11.13</v>
      </c>
      <c r="F1839" t="n">
        <v>8.02</v>
      </c>
      <c r="G1839" t="n">
        <v>53.44</v>
      </c>
      <c r="H1839" t="n">
        <v>0.85</v>
      </c>
      <c r="I1839" t="n">
        <v>9</v>
      </c>
      <c r="J1839" t="n">
        <v>252</v>
      </c>
      <c r="K1839" t="n">
        <v>57.72</v>
      </c>
      <c r="L1839" t="n">
        <v>12</v>
      </c>
      <c r="M1839" t="n">
        <v>7</v>
      </c>
      <c r="N1839" t="n">
        <v>62.27</v>
      </c>
      <c r="O1839" t="n">
        <v>31313.87</v>
      </c>
      <c r="P1839" t="n">
        <v>120.53</v>
      </c>
      <c r="Q1839" t="n">
        <v>198.05</v>
      </c>
      <c r="R1839" t="n">
        <v>32.37</v>
      </c>
      <c r="S1839" t="n">
        <v>21.27</v>
      </c>
      <c r="T1839" t="n">
        <v>2825.63</v>
      </c>
      <c r="U1839" t="n">
        <v>0.66</v>
      </c>
      <c r="V1839" t="n">
        <v>0.76</v>
      </c>
      <c r="W1839" t="n">
        <v>0.12</v>
      </c>
      <c r="X1839" t="n">
        <v>0.16</v>
      </c>
      <c r="Y1839" t="n">
        <v>1</v>
      </c>
      <c r="Z1839" t="n">
        <v>10</v>
      </c>
    </row>
    <row r="1840">
      <c r="A1840" t="n">
        <v>45</v>
      </c>
      <c r="B1840" t="n">
        <v>120</v>
      </c>
      <c r="C1840" t="inlineStr">
        <is>
          <t xml:space="preserve">CONCLUIDO	</t>
        </is>
      </c>
      <c r="D1840" t="n">
        <v>9.0402</v>
      </c>
      <c r="E1840" t="n">
        <v>11.06</v>
      </c>
      <c r="F1840" t="n">
        <v>7.99</v>
      </c>
      <c r="G1840" t="n">
        <v>59.91</v>
      </c>
      <c r="H1840" t="n">
        <v>0.86</v>
      </c>
      <c r="I1840" t="n">
        <v>8</v>
      </c>
      <c r="J1840" t="n">
        <v>252.45</v>
      </c>
      <c r="K1840" t="n">
        <v>57.72</v>
      </c>
      <c r="L1840" t="n">
        <v>12.25</v>
      </c>
      <c r="M1840" t="n">
        <v>6</v>
      </c>
      <c r="N1840" t="n">
        <v>62.48</v>
      </c>
      <c r="O1840" t="n">
        <v>31369.6</v>
      </c>
      <c r="P1840" t="n">
        <v>119.83</v>
      </c>
      <c r="Q1840" t="n">
        <v>198.05</v>
      </c>
      <c r="R1840" t="n">
        <v>31.42</v>
      </c>
      <c r="S1840" t="n">
        <v>21.27</v>
      </c>
      <c r="T1840" t="n">
        <v>2359.24</v>
      </c>
      <c r="U1840" t="n">
        <v>0.68</v>
      </c>
      <c r="V1840" t="n">
        <v>0.76</v>
      </c>
      <c r="W1840" t="n">
        <v>0.12</v>
      </c>
      <c r="X1840" t="n">
        <v>0.14</v>
      </c>
      <c r="Y1840" t="n">
        <v>1</v>
      </c>
      <c r="Z1840" t="n">
        <v>10</v>
      </c>
    </row>
    <row r="1841">
      <c r="A1841" t="n">
        <v>46</v>
      </c>
      <c r="B1841" t="n">
        <v>120</v>
      </c>
      <c r="C1841" t="inlineStr">
        <is>
          <t xml:space="preserve">CONCLUIDO	</t>
        </is>
      </c>
      <c r="D1841" t="n">
        <v>9.046799999999999</v>
      </c>
      <c r="E1841" t="n">
        <v>11.05</v>
      </c>
      <c r="F1841" t="n">
        <v>7.98</v>
      </c>
      <c r="G1841" t="n">
        <v>59.85</v>
      </c>
      <c r="H1841" t="n">
        <v>0.88</v>
      </c>
      <c r="I1841" t="n">
        <v>8</v>
      </c>
      <c r="J1841" t="n">
        <v>252.9</v>
      </c>
      <c r="K1841" t="n">
        <v>57.72</v>
      </c>
      <c r="L1841" t="n">
        <v>12.5</v>
      </c>
      <c r="M1841" t="n">
        <v>6</v>
      </c>
      <c r="N1841" t="n">
        <v>62.68</v>
      </c>
      <c r="O1841" t="n">
        <v>31425.4</v>
      </c>
      <c r="P1841" t="n">
        <v>119.99</v>
      </c>
      <c r="Q1841" t="n">
        <v>198.05</v>
      </c>
      <c r="R1841" t="n">
        <v>31.07</v>
      </c>
      <c r="S1841" t="n">
        <v>21.27</v>
      </c>
      <c r="T1841" t="n">
        <v>2184.24</v>
      </c>
      <c r="U1841" t="n">
        <v>0.68</v>
      </c>
      <c r="V1841" t="n">
        <v>0.76</v>
      </c>
      <c r="W1841" t="n">
        <v>0.12</v>
      </c>
      <c r="X1841" t="n">
        <v>0.13</v>
      </c>
      <c r="Y1841" t="n">
        <v>1</v>
      </c>
      <c r="Z1841" t="n">
        <v>10</v>
      </c>
    </row>
    <row r="1842">
      <c r="A1842" t="n">
        <v>47</v>
      </c>
      <c r="B1842" t="n">
        <v>120</v>
      </c>
      <c r="C1842" t="inlineStr">
        <is>
          <t xml:space="preserve">CONCLUIDO	</t>
        </is>
      </c>
      <c r="D1842" t="n">
        <v>9.059799999999999</v>
      </c>
      <c r="E1842" t="n">
        <v>11.04</v>
      </c>
      <c r="F1842" t="n">
        <v>7.96</v>
      </c>
      <c r="G1842" t="n">
        <v>59.73</v>
      </c>
      <c r="H1842" t="n">
        <v>0.9</v>
      </c>
      <c r="I1842" t="n">
        <v>8</v>
      </c>
      <c r="J1842" t="n">
        <v>253.35</v>
      </c>
      <c r="K1842" t="n">
        <v>57.72</v>
      </c>
      <c r="L1842" t="n">
        <v>12.75</v>
      </c>
      <c r="M1842" t="n">
        <v>6</v>
      </c>
      <c r="N1842" t="n">
        <v>62.88</v>
      </c>
      <c r="O1842" t="n">
        <v>31481.28</v>
      </c>
      <c r="P1842" t="n">
        <v>119.68</v>
      </c>
      <c r="Q1842" t="n">
        <v>198.05</v>
      </c>
      <c r="R1842" t="n">
        <v>30.7</v>
      </c>
      <c r="S1842" t="n">
        <v>21.27</v>
      </c>
      <c r="T1842" t="n">
        <v>2000.41</v>
      </c>
      <c r="U1842" t="n">
        <v>0.6899999999999999</v>
      </c>
      <c r="V1842" t="n">
        <v>0.76</v>
      </c>
      <c r="W1842" t="n">
        <v>0.12</v>
      </c>
      <c r="X1842" t="n">
        <v>0.11</v>
      </c>
      <c r="Y1842" t="n">
        <v>1</v>
      </c>
      <c r="Z1842" t="n">
        <v>10</v>
      </c>
    </row>
    <row r="1843">
      <c r="A1843" t="n">
        <v>48</v>
      </c>
      <c r="B1843" t="n">
        <v>120</v>
      </c>
      <c r="C1843" t="inlineStr">
        <is>
          <t xml:space="preserve">CONCLUIDO	</t>
        </is>
      </c>
      <c r="D1843" t="n">
        <v>9.0212</v>
      </c>
      <c r="E1843" t="n">
        <v>11.08</v>
      </c>
      <c r="F1843" t="n">
        <v>8.01</v>
      </c>
      <c r="G1843" t="n">
        <v>60.09</v>
      </c>
      <c r="H1843" t="n">
        <v>0.91</v>
      </c>
      <c r="I1843" t="n">
        <v>8</v>
      </c>
      <c r="J1843" t="n">
        <v>253.81</v>
      </c>
      <c r="K1843" t="n">
        <v>57.72</v>
      </c>
      <c r="L1843" t="n">
        <v>13</v>
      </c>
      <c r="M1843" t="n">
        <v>6</v>
      </c>
      <c r="N1843" t="n">
        <v>63.08</v>
      </c>
      <c r="O1843" t="n">
        <v>31537.23</v>
      </c>
      <c r="P1843" t="n">
        <v>120.33</v>
      </c>
      <c r="Q1843" t="n">
        <v>198.05</v>
      </c>
      <c r="R1843" t="n">
        <v>32.32</v>
      </c>
      <c r="S1843" t="n">
        <v>21.27</v>
      </c>
      <c r="T1843" t="n">
        <v>2806.39</v>
      </c>
      <c r="U1843" t="n">
        <v>0.66</v>
      </c>
      <c r="V1843" t="n">
        <v>0.76</v>
      </c>
      <c r="W1843" t="n">
        <v>0.12</v>
      </c>
      <c r="X1843" t="n">
        <v>0.16</v>
      </c>
      <c r="Y1843" t="n">
        <v>1</v>
      </c>
      <c r="Z1843" t="n">
        <v>10</v>
      </c>
    </row>
    <row r="1844">
      <c r="A1844" t="n">
        <v>49</v>
      </c>
      <c r="B1844" t="n">
        <v>120</v>
      </c>
      <c r="C1844" t="inlineStr">
        <is>
          <t xml:space="preserve">CONCLUIDO	</t>
        </is>
      </c>
      <c r="D1844" t="n">
        <v>9.0334</v>
      </c>
      <c r="E1844" t="n">
        <v>11.07</v>
      </c>
      <c r="F1844" t="n">
        <v>8</v>
      </c>
      <c r="G1844" t="n">
        <v>59.98</v>
      </c>
      <c r="H1844" t="n">
        <v>0.93</v>
      </c>
      <c r="I1844" t="n">
        <v>8</v>
      </c>
      <c r="J1844" t="n">
        <v>254.26</v>
      </c>
      <c r="K1844" t="n">
        <v>57.72</v>
      </c>
      <c r="L1844" t="n">
        <v>13.25</v>
      </c>
      <c r="M1844" t="n">
        <v>6</v>
      </c>
      <c r="N1844" t="n">
        <v>63.29</v>
      </c>
      <c r="O1844" t="n">
        <v>31593.26</v>
      </c>
      <c r="P1844" t="n">
        <v>120.03</v>
      </c>
      <c r="Q1844" t="n">
        <v>198.05</v>
      </c>
      <c r="R1844" t="n">
        <v>31.81</v>
      </c>
      <c r="S1844" t="n">
        <v>21.27</v>
      </c>
      <c r="T1844" t="n">
        <v>2554.68</v>
      </c>
      <c r="U1844" t="n">
        <v>0.67</v>
      </c>
      <c r="V1844" t="n">
        <v>0.76</v>
      </c>
      <c r="W1844" t="n">
        <v>0.12</v>
      </c>
      <c r="X1844" t="n">
        <v>0.14</v>
      </c>
      <c r="Y1844" t="n">
        <v>1</v>
      </c>
      <c r="Z1844" t="n">
        <v>10</v>
      </c>
    </row>
    <row r="1845">
      <c r="A1845" t="n">
        <v>50</v>
      </c>
      <c r="B1845" t="n">
        <v>120</v>
      </c>
      <c r="C1845" t="inlineStr">
        <is>
          <t xml:space="preserve">CONCLUIDO	</t>
        </is>
      </c>
      <c r="D1845" t="n">
        <v>9.0282</v>
      </c>
      <c r="E1845" t="n">
        <v>11.08</v>
      </c>
      <c r="F1845" t="n">
        <v>8</v>
      </c>
      <c r="G1845" t="n">
        <v>60.02</v>
      </c>
      <c r="H1845" t="n">
        <v>0.9399999999999999</v>
      </c>
      <c r="I1845" t="n">
        <v>8</v>
      </c>
      <c r="J1845" t="n">
        <v>254.72</v>
      </c>
      <c r="K1845" t="n">
        <v>57.72</v>
      </c>
      <c r="L1845" t="n">
        <v>13.5</v>
      </c>
      <c r="M1845" t="n">
        <v>6</v>
      </c>
      <c r="N1845" t="n">
        <v>63.49</v>
      </c>
      <c r="O1845" t="n">
        <v>31649.36</v>
      </c>
      <c r="P1845" t="n">
        <v>120.19</v>
      </c>
      <c r="Q1845" t="n">
        <v>198.05</v>
      </c>
      <c r="R1845" t="n">
        <v>31.94</v>
      </c>
      <c r="S1845" t="n">
        <v>21.27</v>
      </c>
      <c r="T1845" t="n">
        <v>2617.48</v>
      </c>
      <c r="U1845" t="n">
        <v>0.67</v>
      </c>
      <c r="V1845" t="n">
        <v>0.76</v>
      </c>
      <c r="W1845" t="n">
        <v>0.12</v>
      </c>
      <c r="X1845" t="n">
        <v>0.15</v>
      </c>
      <c r="Y1845" t="n">
        <v>1</v>
      </c>
      <c r="Z1845" t="n">
        <v>10</v>
      </c>
    </row>
    <row r="1846">
      <c r="A1846" t="n">
        <v>51</v>
      </c>
      <c r="B1846" t="n">
        <v>120</v>
      </c>
      <c r="C1846" t="inlineStr">
        <is>
          <t xml:space="preserve">CONCLUIDO	</t>
        </is>
      </c>
      <c r="D1846" t="n">
        <v>9.0282</v>
      </c>
      <c r="E1846" t="n">
        <v>11.08</v>
      </c>
      <c r="F1846" t="n">
        <v>8</v>
      </c>
      <c r="G1846" t="n">
        <v>60.02</v>
      </c>
      <c r="H1846" t="n">
        <v>0.96</v>
      </c>
      <c r="I1846" t="n">
        <v>8</v>
      </c>
      <c r="J1846" t="n">
        <v>255.17</v>
      </c>
      <c r="K1846" t="n">
        <v>57.72</v>
      </c>
      <c r="L1846" t="n">
        <v>13.75</v>
      </c>
      <c r="M1846" t="n">
        <v>6</v>
      </c>
      <c r="N1846" t="n">
        <v>63.7</v>
      </c>
      <c r="O1846" t="n">
        <v>31705.54</v>
      </c>
      <c r="P1846" t="n">
        <v>119.69</v>
      </c>
      <c r="Q1846" t="n">
        <v>198.05</v>
      </c>
      <c r="R1846" t="n">
        <v>31.98</v>
      </c>
      <c r="S1846" t="n">
        <v>21.27</v>
      </c>
      <c r="T1846" t="n">
        <v>2639.48</v>
      </c>
      <c r="U1846" t="n">
        <v>0.66</v>
      </c>
      <c r="V1846" t="n">
        <v>0.76</v>
      </c>
      <c r="W1846" t="n">
        <v>0.12</v>
      </c>
      <c r="X1846" t="n">
        <v>0.15</v>
      </c>
      <c r="Y1846" t="n">
        <v>1</v>
      </c>
      <c r="Z1846" t="n">
        <v>10</v>
      </c>
    </row>
    <row r="1847">
      <c r="A1847" t="n">
        <v>52</v>
      </c>
      <c r="B1847" t="n">
        <v>120</v>
      </c>
      <c r="C1847" t="inlineStr">
        <is>
          <t xml:space="preserve">CONCLUIDO	</t>
        </is>
      </c>
      <c r="D1847" t="n">
        <v>9.0282</v>
      </c>
      <c r="E1847" t="n">
        <v>11.08</v>
      </c>
      <c r="F1847" t="n">
        <v>8</v>
      </c>
      <c r="G1847" t="n">
        <v>60.02</v>
      </c>
      <c r="H1847" t="n">
        <v>0.97</v>
      </c>
      <c r="I1847" t="n">
        <v>8</v>
      </c>
      <c r="J1847" t="n">
        <v>255.63</v>
      </c>
      <c r="K1847" t="n">
        <v>57.72</v>
      </c>
      <c r="L1847" t="n">
        <v>14</v>
      </c>
      <c r="M1847" t="n">
        <v>6</v>
      </c>
      <c r="N1847" t="n">
        <v>63.91</v>
      </c>
      <c r="O1847" t="n">
        <v>31761.8</v>
      </c>
      <c r="P1847" t="n">
        <v>119.61</v>
      </c>
      <c r="Q1847" t="n">
        <v>198.05</v>
      </c>
      <c r="R1847" t="n">
        <v>31.93</v>
      </c>
      <c r="S1847" t="n">
        <v>21.27</v>
      </c>
      <c r="T1847" t="n">
        <v>2614.7</v>
      </c>
      <c r="U1847" t="n">
        <v>0.67</v>
      </c>
      <c r="V1847" t="n">
        <v>0.76</v>
      </c>
      <c r="W1847" t="n">
        <v>0.12</v>
      </c>
      <c r="X1847" t="n">
        <v>0.15</v>
      </c>
      <c r="Y1847" t="n">
        <v>1</v>
      </c>
      <c r="Z1847" t="n">
        <v>10</v>
      </c>
    </row>
    <row r="1848">
      <c r="A1848" t="n">
        <v>53</v>
      </c>
      <c r="B1848" t="n">
        <v>120</v>
      </c>
      <c r="C1848" t="inlineStr">
        <is>
          <t xml:space="preserve">CONCLUIDO	</t>
        </is>
      </c>
      <c r="D1848" t="n">
        <v>9.092700000000001</v>
      </c>
      <c r="E1848" t="n">
        <v>11</v>
      </c>
      <c r="F1848" t="n">
        <v>7.97</v>
      </c>
      <c r="G1848" t="n">
        <v>68.31</v>
      </c>
      <c r="H1848" t="n">
        <v>0.99</v>
      </c>
      <c r="I1848" t="n">
        <v>7</v>
      </c>
      <c r="J1848" t="n">
        <v>256.09</v>
      </c>
      <c r="K1848" t="n">
        <v>57.72</v>
      </c>
      <c r="L1848" t="n">
        <v>14.25</v>
      </c>
      <c r="M1848" t="n">
        <v>5</v>
      </c>
      <c r="N1848" t="n">
        <v>64.11</v>
      </c>
      <c r="O1848" t="n">
        <v>31818.13</v>
      </c>
      <c r="P1848" t="n">
        <v>118.81</v>
      </c>
      <c r="Q1848" t="n">
        <v>198.05</v>
      </c>
      <c r="R1848" t="n">
        <v>30.87</v>
      </c>
      <c r="S1848" t="n">
        <v>21.27</v>
      </c>
      <c r="T1848" t="n">
        <v>2090.36</v>
      </c>
      <c r="U1848" t="n">
        <v>0.6899999999999999</v>
      </c>
      <c r="V1848" t="n">
        <v>0.76</v>
      </c>
      <c r="W1848" t="n">
        <v>0.12</v>
      </c>
      <c r="X1848" t="n">
        <v>0.12</v>
      </c>
      <c r="Y1848" t="n">
        <v>1</v>
      </c>
      <c r="Z1848" t="n">
        <v>10</v>
      </c>
    </row>
    <row r="1849">
      <c r="A1849" t="n">
        <v>54</v>
      </c>
      <c r="B1849" t="n">
        <v>120</v>
      </c>
      <c r="C1849" t="inlineStr">
        <is>
          <t xml:space="preserve">CONCLUIDO	</t>
        </is>
      </c>
      <c r="D1849" t="n">
        <v>9.091799999999999</v>
      </c>
      <c r="E1849" t="n">
        <v>11</v>
      </c>
      <c r="F1849" t="n">
        <v>7.97</v>
      </c>
      <c r="G1849" t="n">
        <v>68.31999999999999</v>
      </c>
      <c r="H1849" t="n">
        <v>1.01</v>
      </c>
      <c r="I1849" t="n">
        <v>7</v>
      </c>
      <c r="J1849" t="n">
        <v>256.54</v>
      </c>
      <c r="K1849" t="n">
        <v>57.72</v>
      </c>
      <c r="L1849" t="n">
        <v>14.5</v>
      </c>
      <c r="M1849" t="n">
        <v>5</v>
      </c>
      <c r="N1849" t="n">
        <v>64.31999999999999</v>
      </c>
      <c r="O1849" t="n">
        <v>31874.54</v>
      </c>
      <c r="P1849" t="n">
        <v>118.9</v>
      </c>
      <c r="Q1849" t="n">
        <v>198.05</v>
      </c>
      <c r="R1849" t="n">
        <v>30.93</v>
      </c>
      <c r="S1849" t="n">
        <v>21.27</v>
      </c>
      <c r="T1849" t="n">
        <v>2119.86</v>
      </c>
      <c r="U1849" t="n">
        <v>0.6899999999999999</v>
      </c>
      <c r="V1849" t="n">
        <v>0.76</v>
      </c>
      <c r="W1849" t="n">
        <v>0.12</v>
      </c>
      <c r="X1849" t="n">
        <v>0.12</v>
      </c>
      <c r="Y1849" t="n">
        <v>1</v>
      </c>
      <c r="Z1849" t="n">
        <v>10</v>
      </c>
    </row>
    <row r="1850">
      <c r="A1850" t="n">
        <v>55</v>
      </c>
      <c r="B1850" t="n">
        <v>120</v>
      </c>
      <c r="C1850" t="inlineStr">
        <is>
          <t xml:space="preserve">CONCLUIDO	</t>
        </is>
      </c>
      <c r="D1850" t="n">
        <v>9.0907</v>
      </c>
      <c r="E1850" t="n">
        <v>11</v>
      </c>
      <c r="F1850" t="n">
        <v>7.97</v>
      </c>
      <c r="G1850" t="n">
        <v>68.34</v>
      </c>
      <c r="H1850" t="n">
        <v>1.02</v>
      </c>
      <c r="I1850" t="n">
        <v>7</v>
      </c>
      <c r="J1850" t="n">
        <v>257</v>
      </c>
      <c r="K1850" t="n">
        <v>57.72</v>
      </c>
      <c r="L1850" t="n">
        <v>14.75</v>
      </c>
      <c r="M1850" t="n">
        <v>5</v>
      </c>
      <c r="N1850" t="n">
        <v>64.53</v>
      </c>
      <c r="O1850" t="n">
        <v>31931.15</v>
      </c>
      <c r="P1850" t="n">
        <v>119.04</v>
      </c>
      <c r="Q1850" t="n">
        <v>198.05</v>
      </c>
      <c r="R1850" t="n">
        <v>30.9</v>
      </c>
      <c r="S1850" t="n">
        <v>21.27</v>
      </c>
      <c r="T1850" t="n">
        <v>2104.87</v>
      </c>
      <c r="U1850" t="n">
        <v>0.6899999999999999</v>
      </c>
      <c r="V1850" t="n">
        <v>0.76</v>
      </c>
      <c r="W1850" t="n">
        <v>0.12</v>
      </c>
      <c r="X1850" t="n">
        <v>0.12</v>
      </c>
      <c r="Y1850" t="n">
        <v>1</v>
      </c>
      <c r="Z1850" t="n">
        <v>10</v>
      </c>
    </row>
    <row r="1851">
      <c r="A1851" t="n">
        <v>56</v>
      </c>
      <c r="B1851" t="n">
        <v>120</v>
      </c>
      <c r="C1851" t="inlineStr">
        <is>
          <t xml:space="preserve">CONCLUIDO	</t>
        </is>
      </c>
      <c r="D1851" t="n">
        <v>9.1142</v>
      </c>
      <c r="E1851" t="n">
        <v>10.97</v>
      </c>
      <c r="F1851" t="n">
        <v>7.94</v>
      </c>
      <c r="G1851" t="n">
        <v>68.09</v>
      </c>
      <c r="H1851" t="n">
        <v>1.04</v>
      </c>
      <c r="I1851" t="n">
        <v>7</v>
      </c>
      <c r="J1851" t="n">
        <v>257.46</v>
      </c>
      <c r="K1851" t="n">
        <v>57.72</v>
      </c>
      <c r="L1851" t="n">
        <v>15</v>
      </c>
      <c r="M1851" t="n">
        <v>5</v>
      </c>
      <c r="N1851" t="n">
        <v>64.73999999999999</v>
      </c>
      <c r="O1851" t="n">
        <v>31987.71</v>
      </c>
      <c r="P1851" t="n">
        <v>118.52</v>
      </c>
      <c r="Q1851" t="n">
        <v>198.05</v>
      </c>
      <c r="R1851" t="n">
        <v>30.04</v>
      </c>
      <c r="S1851" t="n">
        <v>21.27</v>
      </c>
      <c r="T1851" t="n">
        <v>1670.64</v>
      </c>
      <c r="U1851" t="n">
        <v>0.71</v>
      </c>
      <c r="V1851" t="n">
        <v>0.76</v>
      </c>
      <c r="W1851" t="n">
        <v>0.12</v>
      </c>
      <c r="X1851" t="n">
        <v>0.09</v>
      </c>
      <c r="Y1851" t="n">
        <v>1</v>
      </c>
      <c r="Z1851" t="n">
        <v>10</v>
      </c>
    </row>
    <row r="1852">
      <c r="A1852" t="n">
        <v>57</v>
      </c>
      <c r="B1852" t="n">
        <v>120</v>
      </c>
      <c r="C1852" t="inlineStr">
        <is>
          <t xml:space="preserve">CONCLUIDO	</t>
        </is>
      </c>
      <c r="D1852" t="n">
        <v>9.0962</v>
      </c>
      <c r="E1852" t="n">
        <v>10.99</v>
      </c>
      <c r="F1852" t="n">
        <v>7.97</v>
      </c>
      <c r="G1852" t="n">
        <v>68.28</v>
      </c>
      <c r="H1852" t="n">
        <v>1.05</v>
      </c>
      <c r="I1852" t="n">
        <v>7</v>
      </c>
      <c r="J1852" t="n">
        <v>257.92</v>
      </c>
      <c r="K1852" t="n">
        <v>57.72</v>
      </c>
      <c r="L1852" t="n">
        <v>15.25</v>
      </c>
      <c r="M1852" t="n">
        <v>5</v>
      </c>
      <c r="N1852" t="n">
        <v>64.95</v>
      </c>
      <c r="O1852" t="n">
        <v>32044.35</v>
      </c>
      <c r="P1852" t="n">
        <v>118.91</v>
      </c>
      <c r="Q1852" t="n">
        <v>198.05</v>
      </c>
      <c r="R1852" t="n">
        <v>30.83</v>
      </c>
      <c r="S1852" t="n">
        <v>21.27</v>
      </c>
      <c r="T1852" t="n">
        <v>2069.53</v>
      </c>
      <c r="U1852" t="n">
        <v>0.6899999999999999</v>
      </c>
      <c r="V1852" t="n">
        <v>0.76</v>
      </c>
      <c r="W1852" t="n">
        <v>0.12</v>
      </c>
      <c r="X1852" t="n">
        <v>0.11</v>
      </c>
      <c r="Y1852" t="n">
        <v>1</v>
      </c>
      <c r="Z1852" t="n">
        <v>10</v>
      </c>
    </row>
    <row r="1853">
      <c r="A1853" t="n">
        <v>58</v>
      </c>
      <c r="B1853" t="n">
        <v>120</v>
      </c>
      <c r="C1853" t="inlineStr">
        <is>
          <t xml:space="preserve">CONCLUIDO	</t>
        </is>
      </c>
      <c r="D1853" t="n">
        <v>9.0783</v>
      </c>
      <c r="E1853" t="n">
        <v>11.02</v>
      </c>
      <c r="F1853" t="n">
        <v>7.99</v>
      </c>
      <c r="G1853" t="n">
        <v>68.45999999999999</v>
      </c>
      <c r="H1853" t="n">
        <v>1.07</v>
      </c>
      <c r="I1853" t="n">
        <v>7</v>
      </c>
      <c r="J1853" t="n">
        <v>258.38</v>
      </c>
      <c r="K1853" t="n">
        <v>57.72</v>
      </c>
      <c r="L1853" t="n">
        <v>15.5</v>
      </c>
      <c r="M1853" t="n">
        <v>5</v>
      </c>
      <c r="N1853" t="n">
        <v>65.16</v>
      </c>
      <c r="O1853" t="n">
        <v>32101.07</v>
      </c>
      <c r="P1853" t="n">
        <v>119.26</v>
      </c>
      <c r="Q1853" t="n">
        <v>198.05</v>
      </c>
      <c r="R1853" t="n">
        <v>31.48</v>
      </c>
      <c r="S1853" t="n">
        <v>21.27</v>
      </c>
      <c r="T1853" t="n">
        <v>2394.21</v>
      </c>
      <c r="U1853" t="n">
        <v>0.68</v>
      </c>
      <c r="V1853" t="n">
        <v>0.76</v>
      </c>
      <c r="W1853" t="n">
        <v>0.12</v>
      </c>
      <c r="X1853" t="n">
        <v>0.13</v>
      </c>
      <c r="Y1853" t="n">
        <v>1</v>
      </c>
      <c r="Z1853" t="n">
        <v>10</v>
      </c>
    </row>
    <row r="1854">
      <c r="A1854" t="n">
        <v>59</v>
      </c>
      <c r="B1854" t="n">
        <v>120</v>
      </c>
      <c r="C1854" t="inlineStr">
        <is>
          <t xml:space="preserve">CONCLUIDO	</t>
        </is>
      </c>
      <c r="D1854" t="n">
        <v>9.088200000000001</v>
      </c>
      <c r="E1854" t="n">
        <v>11</v>
      </c>
      <c r="F1854" t="n">
        <v>7.98</v>
      </c>
      <c r="G1854" t="n">
        <v>68.36</v>
      </c>
      <c r="H1854" t="n">
        <v>1.08</v>
      </c>
      <c r="I1854" t="n">
        <v>7</v>
      </c>
      <c r="J1854" t="n">
        <v>258.84</v>
      </c>
      <c r="K1854" t="n">
        <v>57.72</v>
      </c>
      <c r="L1854" t="n">
        <v>15.75</v>
      </c>
      <c r="M1854" t="n">
        <v>5</v>
      </c>
      <c r="N1854" t="n">
        <v>65.37</v>
      </c>
      <c r="O1854" t="n">
        <v>32157.87</v>
      </c>
      <c r="P1854" t="n">
        <v>118.84</v>
      </c>
      <c r="Q1854" t="n">
        <v>198.05</v>
      </c>
      <c r="R1854" t="n">
        <v>31.12</v>
      </c>
      <c r="S1854" t="n">
        <v>21.27</v>
      </c>
      <c r="T1854" t="n">
        <v>2215.09</v>
      </c>
      <c r="U1854" t="n">
        <v>0.68</v>
      </c>
      <c r="V1854" t="n">
        <v>0.76</v>
      </c>
      <c r="W1854" t="n">
        <v>0.12</v>
      </c>
      <c r="X1854" t="n">
        <v>0.12</v>
      </c>
      <c r="Y1854" t="n">
        <v>1</v>
      </c>
      <c r="Z1854" t="n">
        <v>10</v>
      </c>
    </row>
    <row r="1855">
      <c r="A1855" t="n">
        <v>60</v>
      </c>
      <c r="B1855" t="n">
        <v>120</v>
      </c>
      <c r="C1855" t="inlineStr">
        <is>
          <t xml:space="preserve">CONCLUIDO	</t>
        </is>
      </c>
      <c r="D1855" t="n">
        <v>9.0822</v>
      </c>
      <c r="E1855" t="n">
        <v>11.01</v>
      </c>
      <c r="F1855" t="n">
        <v>7.98</v>
      </c>
      <c r="G1855" t="n">
        <v>68.42</v>
      </c>
      <c r="H1855" t="n">
        <v>1.1</v>
      </c>
      <c r="I1855" t="n">
        <v>7</v>
      </c>
      <c r="J1855" t="n">
        <v>259.3</v>
      </c>
      <c r="K1855" t="n">
        <v>57.72</v>
      </c>
      <c r="L1855" t="n">
        <v>16</v>
      </c>
      <c r="M1855" t="n">
        <v>5</v>
      </c>
      <c r="N1855" t="n">
        <v>65.58</v>
      </c>
      <c r="O1855" t="n">
        <v>32214.75</v>
      </c>
      <c r="P1855" t="n">
        <v>118.79</v>
      </c>
      <c r="Q1855" t="n">
        <v>198.05</v>
      </c>
      <c r="R1855" t="n">
        <v>31.33</v>
      </c>
      <c r="S1855" t="n">
        <v>21.27</v>
      </c>
      <c r="T1855" t="n">
        <v>2319.16</v>
      </c>
      <c r="U1855" t="n">
        <v>0.68</v>
      </c>
      <c r="V1855" t="n">
        <v>0.76</v>
      </c>
      <c r="W1855" t="n">
        <v>0.12</v>
      </c>
      <c r="X1855" t="n">
        <v>0.13</v>
      </c>
      <c r="Y1855" t="n">
        <v>1</v>
      </c>
      <c r="Z1855" t="n">
        <v>10</v>
      </c>
    </row>
    <row r="1856">
      <c r="A1856" t="n">
        <v>61</v>
      </c>
      <c r="B1856" t="n">
        <v>120</v>
      </c>
      <c r="C1856" t="inlineStr">
        <is>
          <t xml:space="preserve">CONCLUIDO	</t>
        </is>
      </c>
      <c r="D1856" t="n">
        <v>9.0806</v>
      </c>
      <c r="E1856" t="n">
        <v>11.01</v>
      </c>
      <c r="F1856" t="n">
        <v>7.98</v>
      </c>
      <c r="G1856" t="n">
        <v>68.44</v>
      </c>
      <c r="H1856" t="n">
        <v>1.11</v>
      </c>
      <c r="I1856" t="n">
        <v>7</v>
      </c>
      <c r="J1856" t="n">
        <v>259.76</v>
      </c>
      <c r="K1856" t="n">
        <v>57.72</v>
      </c>
      <c r="L1856" t="n">
        <v>16.25</v>
      </c>
      <c r="M1856" t="n">
        <v>5</v>
      </c>
      <c r="N1856" t="n">
        <v>65.79000000000001</v>
      </c>
      <c r="O1856" t="n">
        <v>32271.71</v>
      </c>
      <c r="P1856" t="n">
        <v>118.7</v>
      </c>
      <c r="Q1856" t="n">
        <v>198.05</v>
      </c>
      <c r="R1856" t="n">
        <v>31.42</v>
      </c>
      <c r="S1856" t="n">
        <v>21.27</v>
      </c>
      <c r="T1856" t="n">
        <v>2363.72</v>
      </c>
      <c r="U1856" t="n">
        <v>0.68</v>
      </c>
      <c r="V1856" t="n">
        <v>0.76</v>
      </c>
      <c r="W1856" t="n">
        <v>0.12</v>
      </c>
      <c r="X1856" t="n">
        <v>0.13</v>
      </c>
      <c r="Y1856" t="n">
        <v>1</v>
      </c>
      <c r="Z1856" t="n">
        <v>10</v>
      </c>
    </row>
    <row r="1857">
      <c r="A1857" t="n">
        <v>62</v>
      </c>
      <c r="B1857" t="n">
        <v>120</v>
      </c>
      <c r="C1857" t="inlineStr">
        <is>
          <t xml:space="preserve">CONCLUIDO	</t>
        </is>
      </c>
      <c r="D1857" t="n">
        <v>9.086499999999999</v>
      </c>
      <c r="E1857" t="n">
        <v>11.01</v>
      </c>
      <c r="F1857" t="n">
        <v>7.98</v>
      </c>
      <c r="G1857" t="n">
        <v>68.38</v>
      </c>
      <c r="H1857" t="n">
        <v>1.13</v>
      </c>
      <c r="I1857" t="n">
        <v>7</v>
      </c>
      <c r="J1857" t="n">
        <v>260.23</v>
      </c>
      <c r="K1857" t="n">
        <v>57.72</v>
      </c>
      <c r="L1857" t="n">
        <v>16.5</v>
      </c>
      <c r="M1857" t="n">
        <v>5</v>
      </c>
      <c r="N1857" t="n">
        <v>66</v>
      </c>
      <c r="O1857" t="n">
        <v>32328.74</v>
      </c>
      <c r="P1857" t="n">
        <v>118.43</v>
      </c>
      <c r="Q1857" t="n">
        <v>198.05</v>
      </c>
      <c r="R1857" t="n">
        <v>31.11</v>
      </c>
      <c r="S1857" t="n">
        <v>21.27</v>
      </c>
      <c r="T1857" t="n">
        <v>2208.96</v>
      </c>
      <c r="U1857" t="n">
        <v>0.68</v>
      </c>
      <c r="V1857" t="n">
        <v>0.76</v>
      </c>
      <c r="W1857" t="n">
        <v>0.12</v>
      </c>
      <c r="X1857" t="n">
        <v>0.12</v>
      </c>
      <c r="Y1857" t="n">
        <v>1</v>
      </c>
      <c r="Z1857" t="n">
        <v>10</v>
      </c>
    </row>
    <row r="1858">
      <c r="A1858" t="n">
        <v>63</v>
      </c>
      <c r="B1858" t="n">
        <v>120</v>
      </c>
      <c r="C1858" t="inlineStr">
        <is>
          <t xml:space="preserve">CONCLUIDO	</t>
        </is>
      </c>
      <c r="D1858" t="n">
        <v>9.084899999999999</v>
      </c>
      <c r="E1858" t="n">
        <v>11.01</v>
      </c>
      <c r="F1858" t="n">
        <v>7.98</v>
      </c>
      <c r="G1858" t="n">
        <v>68.40000000000001</v>
      </c>
      <c r="H1858" t="n">
        <v>1.14</v>
      </c>
      <c r="I1858" t="n">
        <v>7</v>
      </c>
      <c r="J1858" t="n">
        <v>260.69</v>
      </c>
      <c r="K1858" t="n">
        <v>57.72</v>
      </c>
      <c r="L1858" t="n">
        <v>16.75</v>
      </c>
      <c r="M1858" t="n">
        <v>5</v>
      </c>
      <c r="N1858" t="n">
        <v>66.20999999999999</v>
      </c>
      <c r="O1858" t="n">
        <v>32385.86</v>
      </c>
      <c r="P1858" t="n">
        <v>118.21</v>
      </c>
      <c r="Q1858" t="n">
        <v>198.05</v>
      </c>
      <c r="R1858" t="n">
        <v>31.28</v>
      </c>
      <c r="S1858" t="n">
        <v>21.27</v>
      </c>
      <c r="T1858" t="n">
        <v>2293.36</v>
      </c>
      <c r="U1858" t="n">
        <v>0.68</v>
      </c>
      <c r="V1858" t="n">
        <v>0.76</v>
      </c>
      <c r="W1858" t="n">
        <v>0.12</v>
      </c>
      <c r="X1858" t="n">
        <v>0.13</v>
      </c>
      <c r="Y1858" t="n">
        <v>1</v>
      </c>
      <c r="Z1858" t="n">
        <v>10</v>
      </c>
    </row>
    <row r="1859">
      <c r="A1859" t="n">
        <v>64</v>
      </c>
      <c r="B1859" t="n">
        <v>120</v>
      </c>
      <c r="C1859" t="inlineStr">
        <is>
          <t xml:space="preserve">CONCLUIDO	</t>
        </is>
      </c>
      <c r="D1859" t="n">
        <v>9.1456</v>
      </c>
      <c r="E1859" t="n">
        <v>10.93</v>
      </c>
      <c r="F1859" t="n">
        <v>7.95</v>
      </c>
      <c r="G1859" t="n">
        <v>79.52</v>
      </c>
      <c r="H1859" t="n">
        <v>1.16</v>
      </c>
      <c r="I1859" t="n">
        <v>6</v>
      </c>
      <c r="J1859" t="n">
        <v>261.15</v>
      </c>
      <c r="K1859" t="n">
        <v>57.72</v>
      </c>
      <c r="L1859" t="n">
        <v>17</v>
      </c>
      <c r="M1859" t="n">
        <v>4</v>
      </c>
      <c r="N1859" t="n">
        <v>66.43000000000001</v>
      </c>
      <c r="O1859" t="n">
        <v>32443.05</v>
      </c>
      <c r="P1859" t="n">
        <v>117.6</v>
      </c>
      <c r="Q1859" t="n">
        <v>198.05</v>
      </c>
      <c r="R1859" t="n">
        <v>30.33</v>
      </c>
      <c r="S1859" t="n">
        <v>21.27</v>
      </c>
      <c r="T1859" t="n">
        <v>1825.45</v>
      </c>
      <c r="U1859" t="n">
        <v>0.7</v>
      </c>
      <c r="V1859" t="n">
        <v>0.76</v>
      </c>
      <c r="W1859" t="n">
        <v>0.12</v>
      </c>
      <c r="X1859" t="n">
        <v>0.1</v>
      </c>
      <c r="Y1859" t="n">
        <v>1</v>
      </c>
      <c r="Z1859" t="n">
        <v>10</v>
      </c>
    </row>
    <row r="1860">
      <c r="A1860" t="n">
        <v>65</v>
      </c>
      <c r="B1860" t="n">
        <v>120</v>
      </c>
      <c r="C1860" t="inlineStr">
        <is>
          <t xml:space="preserve">CONCLUIDO	</t>
        </is>
      </c>
      <c r="D1860" t="n">
        <v>9.1601</v>
      </c>
      <c r="E1860" t="n">
        <v>10.92</v>
      </c>
      <c r="F1860" t="n">
        <v>7.93</v>
      </c>
      <c r="G1860" t="n">
        <v>79.34999999999999</v>
      </c>
      <c r="H1860" t="n">
        <v>1.17</v>
      </c>
      <c r="I1860" t="n">
        <v>6</v>
      </c>
      <c r="J1860" t="n">
        <v>261.62</v>
      </c>
      <c r="K1860" t="n">
        <v>57.72</v>
      </c>
      <c r="L1860" t="n">
        <v>17.25</v>
      </c>
      <c r="M1860" t="n">
        <v>4</v>
      </c>
      <c r="N1860" t="n">
        <v>66.64</v>
      </c>
      <c r="O1860" t="n">
        <v>32500.33</v>
      </c>
      <c r="P1860" t="n">
        <v>117.33</v>
      </c>
      <c r="Q1860" t="n">
        <v>198.05</v>
      </c>
      <c r="R1860" t="n">
        <v>29.6</v>
      </c>
      <c r="S1860" t="n">
        <v>21.27</v>
      </c>
      <c r="T1860" t="n">
        <v>1458.51</v>
      </c>
      <c r="U1860" t="n">
        <v>0.72</v>
      </c>
      <c r="V1860" t="n">
        <v>0.77</v>
      </c>
      <c r="W1860" t="n">
        <v>0.12</v>
      </c>
      <c r="X1860" t="n">
        <v>0.08</v>
      </c>
      <c r="Y1860" t="n">
        <v>1</v>
      </c>
      <c r="Z1860" t="n">
        <v>10</v>
      </c>
    </row>
    <row r="1861">
      <c r="A1861" t="n">
        <v>66</v>
      </c>
      <c r="B1861" t="n">
        <v>120</v>
      </c>
      <c r="C1861" t="inlineStr">
        <is>
          <t xml:space="preserve">CONCLUIDO	</t>
        </is>
      </c>
      <c r="D1861" t="n">
        <v>9.161199999999999</v>
      </c>
      <c r="E1861" t="n">
        <v>10.92</v>
      </c>
      <c r="F1861" t="n">
        <v>7.93</v>
      </c>
      <c r="G1861" t="n">
        <v>79.33</v>
      </c>
      <c r="H1861" t="n">
        <v>1.19</v>
      </c>
      <c r="I1861" t="n">
        <v>6</v>
      </c>
      <c r="J1861" t="n">
        <v>262.08</v>
      </c>
      <c r="K1861" t="n">
        <v>57.72</v>
      </c>
      <c r="L1861" t="n">
        <v>17.5</v>
      </c>
      <c r="M1861" t="n">
        <v>4</v>
      </c>
      <c r="N1861" t="n">
        <v>66.86</v>
      </c>
      <c r="O1861" t="n">
        <v>32557.69</v>
      </c>
      <c r="P1861" t="n">
        <v>117.44</v>
      </c>
      <c r="Q1861" t="n">
        <v>198.05</v>
      </c>
      <c r="R1861" t="n">
        <v>29.78</v>
      </c>
      <c r="S1861" t="n">
        <v>21.27</v>
      </c>
      <c r="T1861" t="n">
        <v>1545.78</v>
      </c>
      <c r="U1861" t="n">
        <v>0.71</v>
      </c>
      <c r="V1861" t="n">
        <v>0.77</v>
      </c>
      <c r="W1861" t="n">
        <v>0.11</v>
      </c>
      <c r="X1861" t="n">
        <v>0.08</v>
      </c>
      <c r="Y1861" t="n">
        <v>1</v>
      </c>
      <c r="Z1861" t="n">
        <v>10</v>
      </c>
    </row>
    <row r="1862">
      <c r="A1862" t="n">
        <v>67</v>
      </c>
      <c r="B1862" t="n">
        <v>120</v>
      </c>
      <c r="C1862" t="inlineStr">
        <is>
          <t xml:space="preserve">CONCLUIDO	</t>
        </is>
      </c>
      <c r="D1862" t="n">
        <v>9.140499999999999</v>
      </c>
      <c r="E1862" t="n">
        <v>10.94</v>
      </c>
      <c r="F1862" t="n">
        <v>7.96</v>
      </c>
      <c r="G1862" t="n">
        <v>79.58</v>
      </c>
      <c r="H1862" t="n">
        <v>1.2</v>
      </c>
      <c r="I1862" t="n">
        <v>6</v>
      </c>
      <c r="J1862" t="n">
        <v>262.55</v>
      </c>
      <c r="K1862" t="n">
        <v>57.72</v>
      </c>
      <c r="L1862" t="n">
        <v>17.75</v>
      </c>
      <c r="M1862" t="n">
        <v>4</v>
      </c>
      <c r="N1862" t="n">
        <v>67.06999999999999</v>
      </c>
      <c r="O1862" t="n">
        <v>32615.12</v>
      </c>
      <c r="P1862" t="n">
        <v>117.93</v>
      </c>
      <c r="Q1862" t="n">
        <v>198.08</v>
      </c>
      <c r="R1862" t="n">
        <v>30.65</v>
      </c>
      <c r="S1862" t="n">
        <v>21.27</v>
      </c>
      <c r="T1862" t="n">
        <v>1983.05</v>
      </c>
      <c r="U1862" t="n">
        <v>0.6899999999999999</v>
      </c>
      <c r="V1862" t="n">
        <v>0.76</v>
      </c>
      <c r="W1862" t="n">
        <v>0.12</v>
      </c>
      <c r="X1862" t="n">
        <v>0.1</v>
      </c>
      <c r="Y1862" t="n">
        <v>1</v>
      </c>
      <c r="Z1862" t="n">
        <v>10</v>
      </c>
    </row>
    <row r="1863">
      <c r="A1863" t="n">
        <v>68</v>
      </c>
      <c r="B1863" t="n">
        <v>120</v>
      </c>
      <c r="C1863" t="inlineStr">
        <is>
          <t xml:space="preserve">CONCLUIDO	</t>
        </is>
      </c>
      <c r="D1863" t="n">
        <v>9.1417</v>
      </c>
      <c r="E1863" t="n">
        <v>10.94</v>
      </c>
      <c r="F1863" t="n">
        <v>7.96</v>
      </c>
      <c r="G1863" t="n">
        <v>79.56999999999999</v>
      </c>
      <c r="H1863" t="n">
        <v>1.22</v>
      </c>
      <c r="I1863" t="n">
        <v>6</v>
      </c>
      <c r="J1863" t="n">
        <v>263.01</v>
      </c>
      <c r="K1863" t="n">
        <v>57.72</v>
      </c>
      <c r="L1863" t="n">
        <v>18</v>
      </c>
      <c r="M1863" t="n">
        <v>4</v>
      </c>
      <c r="N1863" t="n">
        <v>67.29000000000001</v>
      </c>
      <c r="O1863" t="n">
        <v>32672.64</v>
      </c>
      <c r="P1863" t="n">
        <v>117.84</v>
      </c>
      <c r="Q1863" t="n">
        <v>198.05</v>
      </c>
      <c r="R1863" t="n">
        <v>30.51</v>
      </c>
      <c r="S1863" t="n">
        <v>21.27</v>
      </c>
      <c r="T1863" t="n">
        <v>1912.39</v>
      </c>
      <c r="U1863" t="n">
        <v>0.7</v>
      </c>
      <c r="V1863" t="n">
        <v>0.76</v>
      </c>
      <c r="W1863" t="n">
        <v>0.12</v>
      </c>
      <c r="X1863" t="n">
        <v>0.1</v>
      </c>
      <c r="Y1863" t="n">
        <v>1</v>
      </c>
      <c r="Z1863" t="n">
        <v>10</v>
      </c>
    </row>
    <row r="1864">
      <c r="A1864" t="n">
        <v>69</v>
      </c>
      <c r="B1864" t="n">
        <v>120</v>
      </c>
      <c r="C1864" t="inlineStr">
        <is>
          <t xml:space="preserve">CONCLUIDO	</t>
        </is>
      </c>
      <c r="D1864" t="n">
        <v>9.1431</v>
      </c>
      <c r="E1864" t="n">
        <v>10.94</v>
      </c>
      <c r="F1864" t="n">
        <v>7.96</v>
      </c>
      <c r="G1864" t="n">
        <v>79.55</v>
      </c>
      <c r="H1864" t="n">
        <v>1.23</v>
      </c>
      <c r="I1864" t="n">
        <v>6</v>
      </c>
      <c r="J1864" t="n">
        <v>263.48</v>
      </c>
      <c r="K1864" t="n">
        <v>57.72</v>
      </c>
      <c r="L1864" t="n">
        <v>18.25</v>
      </c>
      <c r="M1864" t="n">
        <v>4</v>
      </c>
      <c r="N1864" t="n">
        <v>67.51000000000001</v>
      </c>
      <c r="O1864" t="n">
        <v>32730.24</v>
      </c>
      <c r="P1864" t="n">
        <v>117.9</v>
      </c>
      <c r="Q1864" t="n">
        <v>198.05</v>
      </c>
      <c r="R1864" t="n">
        <v>30.48</v>
      </c>
      <c r="S1864" t="n">
        <v>21.27</v>
      </c>
      <c r="T1864" t="n">
        <v>1897</v>
      </c>
      <c r="U1864" t="n">
        <v>0.7</v>
      </c>
      <c r="V1864" t="n">
        <v>0.76</v>
      </c>
      <c r="W1864" t="n">
        <v>0.12</v>
      </c>
      <c r="X1864" t="n">
        <v>0.1</v>
      </c>
      <c r="Y1864" t="n">
        <v>1</v>
      </c>
      <c r="Z1864" t="n">
        <v>10</v>
      </c>
    </row>
    <row r="1865">
      <c r="A1865" t="n">
        <v>70</v>
      </c>
      <c r="B1865" t="n">
        <v>120</v>
      </c>
      <c r="C1865" t="inlineStr">
        <is>
          <t xml:space="preserve">CONCLUIDO	</t>
        </is>
      </c>
      <c r="D1865" t="n">
        <v>9.138</v>
      </c>
      <c r="E1865" t="n">
        <v>10.94</v>
      </c>
      <c r="F1865" t="n">
        <v>7.96</v>
      </c>
      <c r="G1865" t="n">
        <v>79.61</v>
      </c>
      <c r="H1865" t="n">
        <v>1.25</v>
      </c>
      <c r="I1865" t="n">
        <v>6</v>
      </c>
      <c r="J1865" t="n">
        <v>263.95</v>
      </c>
      <c r="K1865" t="n">
        <v>57.72</v>
      </c>
      <c r="L1865" t="n">
        <v>18.5</v>
      </c>
      <c r="M1865" t="n">
        <v>4</v>
      </c>
      <c r="N1865" t="n">
        <v>67.72</v>
      </c>
      <c r="O1865" t="n">
        <v>32787.92</v>
      </c>
      <c r="P1865" t="n">
        <v>118.15</v>
      </c>
      <c r="Q1865" t="n">
        <v>198.05</v>
      </c>
      <c r="R1865" t="n">
        <v>30.68</v>
      </c>
      <c r="S1865" t="n">
        <v>21.27</v>
      </c>
      <c r="T1865" t="n">
        <v>1999.6</v>
      </c>
      <c r="U1865" t="n">
        <v>0.6899999999999999</v>
      </c>
      <c r="V1865" t="n">
        <v>0.76</v>
      </c>
      <c r="W1865" t="n">
        <v>0.12</v>
      </c>
      <c r="X1865" t="n">
        <v>0.11</v>
      </c>
      <c r="Y1865" t="n">
        <v>1</v>
      </c>
      <c r="Z1865" t="n">
        <v>10</v>
      </c>
    </row>
    <row r="1866">
      <c r="A1866" t="n">
        <v>71</v>
      </c>
      <c r="B1866" t="n">
        <v>120</v>
      </c>
      <c r="C1866" t="inlineStr">
        <is>
          <t xml:space="preserve">CONCLUIDO	</t>
        </is>
      </c>
      <c r="D1866" t="n">
        <v>9.144299999999999</v>
      </c>
      <c r="E1866" t="n">
        <v>10.94</v>
      </c>
      <c r="F1866" t="n">
        <v>7.95</v>
      </c>
      <c r="G1866" t="n">
        <v>79.54000000000001</v>
      </c>
      <c r="H1866" t="n">
        <v>1.26</v>
      </c>
      <c r="I1866" t="n">
        <v>6</v>
      </c>
      <c r="J1866" t="n">
        <v>264.42</v>
      </c>
      <c r="K1866" t="n">
        <v>57.72</v>
      </c>
      <c r="L1866" t="n">
        <v>18.75</v>
      </c>
      <c r="M1866" t="n">
        <v>4</v>
      </c>
      <c r="N1866" t="n">
        <v>67.94</v>
      </c>
      <c r="O1866" t="n">
        <v>32845.69</v>
      </c>
      <c r="P1866" t="n">
        <v>117.92</v>
      </c>
      <c r="Q1866" t="n">
        <v>198.05</v>
      </c>
      <c r="R1866" t="n">
        <v>30.38</v>
      </c>
      <c r="S1866" t="n">
        <v>21.27</v>
      </c>
      <c r="T1866" t="n">
        <v>1850.21</v>
      </c>
      <c r="U1866" t="n">
        <v>0.7</v>
      </c>
      <c r="V1866" t="n">
        <v>0.76</v>
      </c>
      <c r="W1866" t="n">
        <v>0.12</v>
      </c>
      <c r="X1866" t="n">
        <v>0.1</v>
      </c>
      <c r="Y1866" t="n">
        <v>1</v>
      </c>
      <c r="Z1866" t="n">
        <v>10</v>
      </c>
    </row>
    <row r="1867">
      <c r="A1867" t="n">
        <v>72</v>
      </c>
      <c r="B1867" t="n">
        <v>120</v>
      </c>
      <c r="C1867" t="inlineStr">
        <is>
          <t xml:space="preserve">CONCLUIDO	</t>
        </is>
      </c>
      <c r="D1867" t="n">
        <v>9.1401</v>
      </c>
      <c r="E1867" t="n">
        <v>10.94</v>
      </c>
      <c r="F1867" t="n">
        <v>7.96</v>
      </c>
      <c r="G1867" t="n">
        <v>79.59</v>
      </c>
      <c r="H1867" t="n">
        <v>1.28</v>
      </c>
      <c r="I1867" t="n">
        <v>6</v>
      </c>
      <c r="J1867" t="n">
        <v>264.89</v>
      </c>
      <c r="K1867" t="n">
        <v>57.72</v>
      </c>
      <c r="L1867" t="n">
        <v>19</v>
      </c>
      <c r="M1867" t="n">
        <v>4</v>
      </c>
      <c r="N1867" t="n">
        <v>68.16</v>
      </c>
      <c r="O1867" t="n">
        <v>32903.54</v>
      </c>
      <c r="P1867" t="n">
        <v>117.83</v>
      </c>
      <c r="Q1867" t="n">
        <v>198.05</v>
      </c>
      <c r="R1867" t="n">
        <v>30.6</v>
      </c>
      <c r="S1867" t="n">
        <v>21.27</v>
      </c>
      <c r="T1867" t="n">
        <v>1960.05</v>
      </c>
      <c r="U1867" t="n">
        <v>0.6899999999999999</v>
      </c>
      <c r="V1867" t="n">
        <v>0.76</v>
      </c>
      <c r="W1867" t="n">
        <v>0.12</v>
      </c>
      <c r="X1867" t="n">
        <v>0.11</v>
      </c>
      <c r="Y1867" t="n">
        <v>1</v>
      </c>
      <c r="Z1867" t="n">
        <v>10</v>
      </c>
    </row>
    <row r="1868">
      <c r="A1868" t="n">
        <v>73</v>
      </c>
      <c r="B1868" t="n">
        <v>120</v>
      </c>
      <c r="C1868" t="inlineStr">
        <is>
          <t xml:space="preserve">CONCLUIDO	</t>
        </is>
      </c>
      <c r="D1868" t="n">
        <v>9.1412</v>
      </c>
      <c r="E1868" t="n">
        <v>10.94</v>
      </c>
      <c r="F1868" t="n">
        <v>7.96</v>
      </c>
      <c r="G1868" t="n">
        <v>79.56999999999999</v>
      </c>
      <c r="H1868" t="n">
        <v>1.29</v>
      </c>
      <c r="I1868" t="n">
        <v>6</v>
      </c>
      <c r="J1868" t="n">
        <v>265.36</v>
      </c>
      <c r="K1868" t="n">
        <v>57.72</v>
      </c>
      <c r="L1868" t="n">
        <v>19.25</v>
      </c>
      <c r="M1868" t="n">
        <v>4</v>
      </c>
      <c r="N1868" t="n">
        <v>68.38</v>
      </c>
      <c r="O1868" t="n">
        <v>32961.47</v>
      </c>
      <c r="P1868" t="n">
        <v>117.64</v>
      </c>
      <c r="Q1868" t="n">
        <v>198.05</v>
      </c>
      <c r="R1868" t="n">
        <v>30.52</v>
      </c>
      <c r="S1868" t="n">
        <v>21.27</v>
      </c>
      <c r="T1868" t="n">
        <v>1917.46</v>
      </c>
      <c r="U1868" t="n">
        <v>0.7</v>
      </c>
      <c r="V1868" t="n">
        <v>0.76</v>
      </c>
      <c r="W1868" t="n">
        <v>0.12</v>
      </c>
      <c r="X1868" t="n">
        <v>0.1</v>
      </c>
      <c r="Y1868" t="n">
        <v>1</v>
      </c>
      <c r="Z1868" t="n">
        <v>10</v>
      </c>
    </row>
    <row r="1869">
      <c r="A1869" t="n">
        <v>74</v>
      </c>
      <c r="B1869" t="n">
        <v>120</v>
      </c>
      <c r="C1869" t="inlineStr">
        <is>
          <t xml:space="preserve">CONCLUIDO	</t>
        </is>
      </c>
      <c r="D1869" t="n">
        <v>9.146100000000001</v>
      </c>
      <c r="E1869" t="n">
        <v>10.93</v>
      </c>
      <c r="F1869" t="n">
        <v>7.95</v>
      </c>
      <c r="G1869" t="n">
        <v>79.51000000000001</v>
      </c>
      <c r="H1869" t="n">
        <v>1.31</v>
      </c>
      <c r="I1869" t="n">
        <v>6</v>
      </c>
      <c r="J1869" t="n">
        <v>265.83</v>
      </c>
      <c r="K1869" t="n">
        <v>57.72</v>
      </c>
      <c r="L1869" t="n">
        <v>19.5</v>
      </c>
      <c r="M1869" t="n">
        <v>4</v>
      </c>
      <c r="N1869" t="n">
        <v>68.59999999999999</v>
      </c>
      <c r="O1869" t="n">
        <v>33019.48</v>
      </c>
      <c r="P1869" t="n">
        <v>117.5</v>
      </c>
      <c r="Q1869" t="n">
        <v>198.05</v>
      </c>
      <c r="R1869" t="n">
        <v>30.27</v>
      </c>
      <c r="S1869" t="n">
        <v>21.27</v>
      </c>
      <c r="T1869" t="n">
        <v>1791.06</v>
      </c>
      <c r="U1869" t="n">
        <v>0.7</v>
      </c>
      <c r="V1869" t="n">
        <v>0.76</v>
      </c>
      <c r="W1869" t="n">
        <v>0.12</v>
      </c>
      <c r="X1869" t="n">
        <v>0.1</v>
      </c>
      <c r="Y1869" t="n">
        <v>1</v>
      </c>
      <c r="Z1869" t="n">
        <v>10</v>
      </c>
    </row>
    <row r="1870">
      <c r="A1870" t="n">
        <v>75</v>
      </c>
      <c r="B1870" t="n">
        <v>120</v>
      </c>
      <c r="C1870" t="inlineStr">
        <is>
          <t xml:space="preserve">CONCLUIDO	</t>
        </is>
      </c>
      <c r="D1870" t="n">
        <v>9.1601</v>
      </c>
      <c r="E1870" t="n">
        <v>10.92</v>
      </c>
      <c r="F1870" t="n">
        <v>7.93</v>
      </c>
      <c r="G1870" t="n">
        <v>79.34999999999999</v>
      </c>
      <c r="H1870" t="n">
        <v>1.32</v>
      </c>
      <c r="I1870" t="n">
        <v>6</v>
      </c>
      <c r="J1870" t="n">
        <v>266.3</v>
      </c>
      <c r="K1870" t="n">
        <v>57.72</v>
      </c>
      <c r="L1870" t="n">
        <v>19.75</v>
      </c>
      <c r="M1870" t="n">
        <v>4</v>
      </c>
      <c r="N1870" t="n">
        <v>68.81999999999999</v>
      </c>
      <c r="O1870" t="n">
        <v>33077.58</v>
      </c>
      <c r="P1870" t="n">
        <v>117.01</v>
      </c>
      <c r="Q1870" t="n">
        <v>198.05</v>
      </c>
      <c r="R1870" t="n">
        <v>29.77</v>
      </c>
      <c r="S1870" t="n">
        <v>21.27</v>
      </c>
      <c r="T1870" t="n">
        <v>1543.48</v>
      </c>
      <c r="U1870" t="n">
        <v>0.71</v>
      </c>
      <c r="V1870" t="n">
        <v>0.77</v>
      </c>
      <c r="W1870" t="n">
        <v>0.12</v>
      </c>
      <c r="X1870" t="n">
        <v>0.08</v>
      </c>
      <c r="Y1870" t="n">
        <v>1</v>
      </c>
      <c r="Z1870" t="n">
        <v>10</v>
      </c>
    </row>
    <row r="1871">
      <c r="A1871" t="n">
        <v>76</v>
      </c>
      <c r="B1871" t="n">
        <v>120</v>
      </c>
      <c r="C1871" t="inlineStr">
        <is>
          <t xml:space="preserve">CONCLUIDO	</t>
        </is>
      </c>
      <c r="D1871" t="n">
        <v>9.148</v>
      </c>
      <c r="E1871" t="n">
        <v>10.93</v>
      </c>
      <c r="F1871" t="n">
        <v>7.95</v>
      </c>
      <c r="G1871" t="n">
        <v>79.48999999999999</v>
      </c>
      <c r="H1871" t="n">
        <v>1.33</v>
      </c>
      <c r="I1871" t="n">
        <v>6</v>
      </c>
      <c r="J1871" t="n">
        <v>266.77</v>
      </c>
      <c r="K1871" t="n">
        <v>57.72</v>
      </c>
      <c r="L1871" t="n">
        <v>20</v>
      </c>
      <c r="M1871" t="n">
        <v>4</v>
      </c>
      <c r="N1871" t="n">
        <v>69.05</v>
      </c>
      <c r="O1871" t="n">
        <v>33135.76</v>
      </c>
      <c r="P1871" t="n">
        <v>117.09</v>
      </c>
      <c r="Q1871" t="n">
        <v>198.05</v>
      </c>
      <c r="R1871" t="n">
        <v>30.3</v>
      </c>
      <c r="S1871" t="n">
        <v>21.27</v>
      </c>
      <c r="T1871" t="n">
        <v>1808.75</v>
      </c>
      <c r="U1871" t="n">
        <v>0.7</v>
      </c>
      <c r="V1871" t="n">
        <v>0.76</v>
      </c>
      <c r="W1871" t="n">
        <v>0.12</v>
      </c>
      <c r="X1871" t="n">
        <v>0.1</v>
      </c>
      <c r="Y1871" t="n">
        <v>1</v>
      </c>
      <c r="Z1871" t="n">
        <v>10</v>
      </c>
    </row>
    <row r="1872">
      <c r="A1872" t="n">
        <v>77</v>
      </c>
      <c r="B1872" t="n">
        <v>120</v>
      </c>
      <c r="C1872" t="inlineStr">
        <is>
          <t xml:space="preserve">CONCLUIDO	</t>
        </is>
      </c>
      <c r="D1872" t="n">
        <v>9.134</v>
      </c>
      <c r="E1872" t="n">
        <v>10.95</v>
      </c>
      <c r="F1872" t="n">
        <v>7.97</v>
      </c>
      <c r="G1872" t="n">
        <v>79.66</v>
      </c>
      <c r="H1872" t="n">
        <v>1.35</v>
      </c>
      <c r="I1872" t="n">
        <v>6</v>
      </c>
      <c r="J1872" t="n">
        <v>267.24</v>
      </c>
      <c r="K1872" t="n">
        <v>57.72</v>
      </c>
      <c r="L1872" t="n">
        <v>20.25</v>
      </c>
      <c r="M1872" t="n">
        <v>4</v>
      </c>
      <c r="N1872" t="n">
        <v>69.27</v>
      </c>
      <c r="O1872" t="n">
        <v>33194.02</v>
      </c>
      <c r="P1872" t="n">
        <v>117.21</v>
      </c>
      <c r="Q1872" t="n">
        <v>198.05</v>
      </c>
      <c r="R1872" t="n">
        <v>30.82</v>
      </c>
      <c r="S1872" t="n">
        <v>21.27</v>
      </c>
      <c r="T1872" t="n">
        <v>2070.27</v>
      </c>
      <c r="U1872" t="n">
        <v>0.6899999999999999</v>
      </c>
      <c r="V1872" t="n">
        <v>0.76</v>
      </c>
      <c r="W1872" t="n">
        <v>0.12</v>
      </c>
      <c r="X1872" t="n">
        <v>0.11</v>
      </c>
      <c r="Y1872" t="n">
        <v>1</v>
      </c>
      <c r="Z1872" t="n">
        <v>10</v>
      </c>
    </row>
    <row r="1873">
      <c r="A1873" t="n">
        <v>78</v>
      </c>
      <c r="B1873" t="n">
        <v>120</v>
      </c>
      <c r="C1873" t="inlineStr">
        <is>
          <t xml:space="preserve">CONCLUIDO	</t>
        </is>
      </c>
      <c r="D1873" t="n">
        <v>9.138400000000001</v>
      </c>
      <c r="E1873" t="n">
        <v>10.94</v>
      </c>
      <c r="F1873" t="n">
        <v>7.96</v>
      </c>
      <c r="G1873" t="n">
        <v>79.61</v>
      </c>
      <c r="H1873" t="n">
        <v>1.36</v>
      </c>
      <c r="I1873" t="n">
        <v>6</v>
      </c>
      <c r="J1873" t="n">
        <v>267.71</v>
      </c>
      <c r="K1873" t="n">
        <v>57.72</v>
      </c>
      <c r="L1873" t="n">
        <v>20.5</v>
      </c>
      <c r="M1873" t="n">
        <v>4</v>
      </c>
      <c r="N1873" t="n">
        <v>69.48999999999999</v>
      </c>
      <c r="O1873" t="n">
        <v>33252.37</v>
      </c>
      <c r="P1873" t="n">
        <v>116.79</v>
      </c>
      <c r="Q1873" t="n">
        <v>198.05</v>
      </c>
      <c r="R1873" t="n">
        <v>30.65</v>
      </c>
      <c r="S1873" t="n">
        <v>21.27</v>
      </c>
      <c r="T1873" t="n">
        <v>1984.28</v>
      </c>
      <c r="U1873" t="n">
        <v>0.6899999999999999</v>
      </c>
      <c r="V1873" t="n">
        <v>0.76</v>
      </c>
      <c r="W1873" t="n">
        <v>0.12</v>
      </c>
      <c r="X1873" t="n">
        <v>0.11</v>
      </c>
      <c r="Y1873" t="n">
        <v>1</v>
      </c>
      <c r="Z1873" t="n">
        <v>10</v>
      </c>
    </row>
    <row r="1874">
      <c r="A1874" t="n">
        <v>79</v>
      </c>
      <c r="B1874" t="n">
        <v>120</v>
      </c>
      <c r="C1874" t="inlineStr">
        <is>
          <t xml:space="preserve">CONCLUIDO	</t>
        </is>
      </c>
      <c r="D1874" t="n">
        <v>9.1989</v>
      </c>
      <c r="E1874" t="n">
        <v>10.87</v>
      </c>
      <c r="F1874" t="n">
        <v>7.93</v>
      </c>
      <c r="G1874" t="n">
        <v>95.20999999999999</v>
      </c>
      <c r="H1874" t="n">
        <v>1.38</v>
      </c>
      <c r="I1874" t="n">
        <v>5</v>
      </c>
      <c r="J1874" t="n">
        <v>268.19</v>
      </c>
      <c r="K1874" t="n">
        <v>57.72</v>
      </c>
      <c r="L1874" t="n">
        <v>20.75</v>
      </c>
      <c r="M1874" t="n">
        <v>3</v>
      </c>
      <c r="N1874" t="n">
        <v>69.70999999999999</v>
      </c>
      <c r="O1874" t="n">
        <v>33310.81</v>
      </c>
      <c r="P1874" t="n">
        <v>115.98</v>
      </c>
      <c r="Q1874" t="n">
        <v>198.06</v>
      </c>
      <c r="R1874" t="n">
        <v>29.8</v>
      </c>
      <c r="S1874" t="n">
        <v>21.27</v>
      </c>
      <c r="T1874" t="n">
        <v>1564.49</v>
      </c>
      <c r="U1874" t="n">
        <v>0.71</v>
      </c>
      <c r="V1874" t="n">
        <v>0.77</v>
      </c>
      <c r="W1874" t="n">
        <v>0.12</v>
      </c>
      <c r="X1874" t="n">
        <v>0.08</v>
      </c>
      <c r="Y1874" t="n">
        <v>1</v>
      </c>
      <c r="Z1874" t="n">
        <v>10</v>
      </c>
    </row>
    <row r="1875">
      <c r="A1875" t="n">
        <v>80</v>
      </c>
      <c r="B1875" t="n">
        <v>120</v>
      </c>
      <c r="C1875" t="inlineStr">
        <is>
          <t xml:space="preserve">CONCLUIDO	</t>
        </is>
      </c>
      <c r="D1875" t="n">
        <v>9.1966</v>
      </c>
      <c r="E1875" t="n">
        <v>10.87</v>
      </c>
      <c r="F1875" t="n">
        <v>7.94</v>
      </c>
      <c r="G1875" t="n">
        <v>95.23999999999999</v>
      </c>
      <c r="H1875" t="n">
        <v>1.39</v>
      </c>
      <c r="I1875" t="n">
        <v>5</v>
      </c>
      <c r="J1875" t="n">
        <v>268.66</v>
      </c>
      <c r="K1875" t="n">
        <v>57.72</v>
      </c>
      <c r="L1875" t="n">
        <v>21</v>
      </c>
      <c r="M1875" t="n">
        <v>3</v>
      </c>
      <c r="N1875" t="n">
        <v>69.94</v>
      </c>
      <c r="O1875" t="n">
        <v>33369.33</v>
      </c>
      <c r="P1875" t="n">
        <v>116.09</v>
      </c>
      <c r="Q1875" t="n">
        <v>198.05</v>
      </c>
      <c r="R1875" t="n">
        <v>29.87</v>
      </c>
      <c r="S1875" t="n">
        <v>21.27</v>
      </c>
      <c r="T1875" t="n">
        <v>1599.22</v>
      </c>
      <c r="U1875" t="n">
        <v>0.71</v>
      </c>
      <c r="V1875" t="n">
        <v>0.77</v>
      </c>
      <c r="W1875" t="n">
        <v>0.12</v>
      </c>
      <c r="X1875" t="n">
        <v>0.08</v>
      </c>
      <c r="Y1875" t="n">
        <v>1</v>
      </c>
      <c r="Z1875" t="n">
        <v>10</v>
      </c>
    </row>
    <row r="1876">
      <c r="A1876" t="n">
        <v>81</v>
      </c>
      <c r="B1876" t="n">
        <v>120</v>
      </c>
      <c r="C1876" t="inlineStr">
        <is>
          <t xml:space="preserve">CONCLUIDO	</t>
        </is>
      </c>
      <c r="D1876" t="n">
        <v>9.2041</v>
      </c>
      <c r="E1876" t="n">
        <v>10.86</v>
      </c>
      <c r="F1876" t="n">
        <v>7.93</v>
      </c>
      <c r="G1876" t="n">
        <v>95.14</v>
      </c>
      <c r="H1876" t="n">
        <v>1.41</v>
      </c>
      <c r="I1876" t="n">
        <v>5</v>
      </c>
      <c r="J1876" t="n">
        <v>269.14</v>
      </c>
      <c r="K1876" t="n">
        <v>57.72</v>
      </c>
      <c r="L1876" t="n">
        <v>21.25</v>
      </c>
      <c r="M1876" t="n">
        <v>3</v>
      </c>
      <c r="N1876" t="n">
        <v>70.16</v>
      </c>
      <c r="O1876" t="n">
        <v>33427.94</v>
      </c>
      <c r="P1876" t="n">
        <v>116.01</v>
      </c>
      <c r="Q1876" t="n">
        <v>198.05</v>
      </c>
      <c r="R1876" t="n">
        <v>29.54</v>
      </c>
      <c r="S1876" t="n">
        <v>21.27</v>
      </c>
      <c r="T1876" t="n">
        <v>1434.92</v>
      </c>
      <c r="U1876" t="n">
        <v>0.72</v>
      </c>
      <c r="V1876" t="n">
        <v>0.77</v>
      </c>
      <c r="W1876" t="n">
        <v>0.12</v>
      </c>
      <c r="X1876" t="n">
        <v>0.08</v>
      </c>
      <c r="Y1876" t="n">
        <v>1</v>
      </c>
      <c r="Z1876" t="n">
        <v>10</v>
      </c>
    </row>
    <row r="1877">
      <c r="A1877" t="n">
        <v>82</v>
      </c>
      <c r="B1877" t="n">
        <v>120</v>
      </c>
      <c r="C1877" t="inlineStr">
        <is>
          <t xml:space="preserve">CONCLUIDO	</t>
        </is>
      </c>
      <c r="D1877" t="n">
        <v>9.2003</v>
      </c>
      <c r="E1877" t="n">
        <v>10.87</v>
      </c>
      <c r="F1877" t="n">
        <v>7.93</v>
      </c>
      <c r="G1877" t="n">
        <v>95.19</v>
      </c>
      <c r="H1877" t="n">
        <v>1.42</v>
      </c>
      <c r="I1877" t="n">
        <v>5</v>
      </c>
      <c r="J1877" t="n">
        <v>269.61</v>
      </c>
      <c r="K1877" t="n">
        <v>57.72</v>
      </c>
      <c r="L1877" t="n">
        <v>21.5</v>
      </c>
      <c r="M1877" t="n">
        <v>3</v>
      </c>
      <c r="N1877" t="n">
        <v>70.39</v>
      </c>
      <c r="O1877" t="n">
        <v>33486.63</v>
      </c>
      <c r="P1877" t="n">
        <v>116.28</v>
      </c>
      <c r="Q1877" t="n">
        <v>198.05</v>
      </c>
      <c r="R1877" t="n">
        <v>29.77</v>
      </c>
      <c r="S1877" t="n">
        <v>21.27</v>
      </c>
      <c r="T1877" t="n">
        <v>1547.67</v>
      </c>
      <c r="U1877" t="n">
        <v>0.71</v>
      </c>
      <c r="V1877" t="n">
        <v>0.77</v>
      </c>
      <c r="W1877" t="n">
        <v>0.12</v>
      </c>
      <c r="X1877" t="n">
        <v>0.08</v>
      </c>
      <c r="Y1877" t="n">
        <v>1</v>
      </c>
      <c r="Z1877" t="n">
        <v>10</v>
      </c>
    </row>
    <row r="1878">
      <c r="A1878" t="n">
        <v>83</v>
      </c>
      <c r="B1878" t="n">
        <v>120</v>
      </c>
      <c r="C1878" t="inlineStr">
        <is>
          <t xml:space="preserve">CONCLUIDO	</t>
        </is>
      </c>
      <c r="D1878" t="n">
        <v>9.202500000000001</v>
      </c>
      <c r="E1878" t="n">
        <v>10.87</v>
      </c>
      <c r="F1878" t="n">
        <v>7.93</v>
      </c>
      <c r="G1878" t="n">
        <v>95.16</v>
      </c>
      <c r="H1878" t="n">
        <v>1.43</v>
      </c>
      <c r="I1878" t="n">
        <v>5</v>
      </c>
      <c r="J1878" t="n">
        <v>270.09</v>
      </c>
      <c r="K1878" t="n">
        <v>57.72</v>
      </c>
      <c r="L1878" t="n">
        <v>21.75</v>
      </c>
      <c r="M1878" t="n">
        <v>3</v>
      </c>
      <c r="N1878" t="n">
        <v>70.62</v>
      </c>
      <c r="O1878" t="n">
        <v>33545.41</v>
      </c>
      <c r="P1878" t="n">
        <v>116.35</v>
      </c>
      <c r="Q1878" t="n">
        <v>198.05</v>
      </c>
      <c r="R1878" t="n">
        <v>29.57</v>
      </c>
      <c r="S1878" t="n">
        <v>21.27</v>
      </c>
      <c r="T1878" t="n">
        <v>1448.72</v>
      </c>
      <c r="U1878" t="n">
        <v>0.72</v>
      </c>
      <c r="V1878" t="n">
        <v>0.77</v>
      </c>
      <c r="W1878" t="n">
        <v>0.12</v>
      </c>
      <c r="X1878" t="n">
        <v>0.08</v>
      </c>
      <c r="Y1878" t="n">
        <v>1</v>
      </c>
      <c r="Z1878" t="n">
        <v>10</v>
      </c>
    </row>
    <row r="1879">
      <c r="A1879" t="n">
        <v>84</v>
      </c>
      <c r="B1879" t="n">
        <v>120</v>
      </c>
      <c r="C1879" t="inlineStr">
        <is>
          <t xml:space="preserve">CONCLUIDO	</t>
        </is>
      </c>
      <c r="D1879" t="n">
        <v>9.214499999999999</v>
      </c>
      <c r="E1879" t="n">
        <v>10.85</v>
      </c>
      <c r="F1879" t="n">
        <v>7.92</v>
      </c>
      <c r="G1879" t="n">
        <v>94.98999999999999</v>
      </c>
      <c r="H1879" t="n">
        <v>1.45</v>
      </c>
      <c r="I1879" t="n">
        <v>5</v>
      </c>
      <c r="J1879" t="n">
        <v>270.57</v>
      </c>
      <c r="K1879" t="n">
        <v>57.72</v>
      </c>
      <c r="L1879" t="n">
        <v>22</v>
      </c>
      <c r="M1879" t="n">
        <v>3</v>
      </c>
      <c r="N1879" t="n">
        <v>70.84</v>
      </c>
      <c r="O1879" t="n">
        <v>33604.28</v>
      </c>
      <c r="P1879" t="n">
        <v>116.13</v>
      </c>
      <c r="Q1879" t="n">
        <v>198.05</v>
      </c>
      <c r="R1879" t="n">
        <v>29.1</v>
      </c>
      <c r="S1879" t="n">
        <v>21.27</v>
      </c>
      <c r="T1879" t="n">
        <v>1212.07</v>
      </c>
      <c r="U1879" t="n">
        <v>0.73</v>
      </c>
      <c r="V1879" t="n">
        <v>0.77</v>
      </c>
      <c r="W1879" t="n">
        <v>0.12</v>
      </c>
      <c r="X1879" t="n">
        <v>0.06</v>
      </c>
      <c r="Y1879" t="n">
        <v>1</v>
      </c>
      <c r="Z1879" t="n">
        <v>10</v>
      </c>
    </row>
    <row r="1880">
      <c r="A1880" t="n">
        <v>85</v>
      </c>
      <c r="B1880" t="n">
        <v>120</v>
      </c>
      <c r="C1880" t="inlineStr">
        <is>
          <t xml:space="preserve">CONCLUIDO	</t>
        </is>
      </c>
      <c r="D1880" t="n">
        <v>9.209300000000001</v>
      </c>
      <c r="E1880" t="n">
        <v>10.86</v>
      </c>
      <c r="F1880" t="n">
        <v>7.92</v>
      </c>
      <c r="G1880" t="n">
        <v>95.06</v>
      </c>
      <c r="H1880" t="n">
        <v>1.46</v>
      </c>
      <c r="I1880" t="n">
        <v>5</v>
      </c>
      <c r="J1880" t="n">
        <v>271.05</v>
      </c>
      <c r="K1880" t="n">
        <v>57.72</v>
      </c>
      <c r="L1880" t="n">
        <v>22.25</v>
      </c>
      <c r="M1880" t="n">
        <v>3</v>
      </c>
      <c r="N1880" t="n">
        <v>71.06999999999999</v>
      </c>
      <c r="O1880" t="n">
        <v>33663.24</v>
      </c>
      <c r="P1880" t="n">
        <v>116.34</v>
      </c>
      <c r="Q1880" t="n">
        <v>198.05</v>
      </c>
      <c r="R1880" t="n">
        <v>29.41</v>
      </c>
      <c r="S1880" t="n">
        <v>21.27</v>
      </c>
      <c r="T1880" t="n">
        <v>1368.38</v>
      </c>
      <c r="U1880" t="n">
        <v>0.72</v>
      </c>
      <c r="V1880" t="n">
        <v>0.77</v>
      </c>
      <c r="W1880" t="n">
        <v>0.11</v>
      </c>
      <c r="X1880" t="n">
        <v>0.07000000000000001</v>
      </c>
      <c r="Y1880" t="n">
        <v>1</v>
      </c>
      <c r="Z1880" t="n">
        <v>10</v>
      </c>
    </row>
    <row r="1881">
      <c r="A1881" t="n">
        <v>86</v>
      </c>
      <c r="B1881" t="n">
        <v>120</v>
      </c>
      <c r="C1881" t="inlineStr">
        <is>
          <t xml:space="preserve">CONCLUIDO	</t>
        </is>
      </c>
      <c r="D1881" t="n">
        <v>9.193300000000001</v>
      </c>
      <c r="E1881" t="n">
        <v>10.88</v>
      </c>
      <c r="F1881" t="n">
        <v>7.94</v>
      </c>
      <c r="G1881" t="n">
        <v>95.29000000000001</v>
      </c>
      <c r="H1881" t="n">
        <v>1.47</v>
      </c>
      <c r="I1881" t="n">
        <v>5</v>
      </c>
      <c r="J1881" t="n">
        <v>271.52</v>
      </c>
      <c r="K1881" t="n">
        <v>57.72</v>
      </c>
      <c r="L1881" t="n">
        <v>22.5</v>
      </c>
      <c r="M1881" t="n">
        <v>3</v>
      </c>
      <c r="N1881" t="n">
        <v>71.3</v>
      </c>
      <c r="O1881" t="n">
        <v>33722.28</v>
      </c>
      <c r="P1881" t="n">
        <v>116.57</v>
      </c>
      <c r="Q1881" t="n">
        <v>198.05</v>
      </c>
      <c r="R1881" t="n">
        <v>30.07</v>
      </c>
      <c r="S1881" t="n">
        <v>21.27</v>
      </c>
      <c r="T1881" t="n">
        <v>1696.78</v>
      </c>
      <c r="U1881" t="n">
        <v>0.71</v>
      </c>
      <c r="V1881" t="n">
        <v>0.76</v>
      </c>
      <c r="W1881" t="n">
        <v>0.12</v>
      </c>
      <c r="X1881" t="n">
        <v>0.09</v>
      </c>
      <c r="Y1881" t="n">
        <v>1</v>
      </c>
      <c r="Z1881" t="n">
        <v>10</v>
      </c>
    </row>
    <row r="1882">
      <c r="A1882" t="n">
        <v>87</v>
      </c>
      <c r="B1882" t="n">
        <v>120</v>
      </c>
      <c r="C1882" t="inlineStr">
        <is>
          <t xml:space="preserve">CONCLUIDO	</t>
        </is>
      </c>
      <c r="D1882" t="n">
        <v>9.1966</v>
      </c>
      <c r="E1882" t="n">
        <v>10.87</v>
      </c>
      <c r="F1882" t="n">
        <v>7.94</v>
      </c>
      <c r="G1882" t="n">
        <v>95.23999999999999</v>
      </c>
      <c r="H1882" t="n">
        <v>1.49</v>
      </c>
      <c r="I1882" t="n">
        <v>5</v>
      </c>
      <c r="J1882" t="n">
        <v>272</v>
      </c>
      <c r="K1882" t="n">
        <v>57.72</v>
      </c>
      <c r="L1882" t="n">
        <v>22.75</v>
      </c>
      <c r="M1882" t="n">
        <v>3</v>
      </c>
      <c r="N1882" t="n">
        <v>71.53</v>
      </c>
      <c r="O1882" t="n">
        <v>33781.41</v>
      </c>
      <c r="P1882" t="n">
        <v>116.61</v>
      </c>
      <c r="Q1882" t="n">
        <v>198.05</v>
      </c>
      <c r="R1882" t="n">
        <v>29.89</v>
      </c>
      <c r="S1882" t="n">
        <v>21.27</v>
      </c>
      <c r="T1882" t="n">
        <v>1606.7</v>
      </c>
      <c r="U1882" t="n">
        <v>0.71</v>
      </c>
      <c r="V1882" t="n">
        <v>0.77</v>
      </c>
      <c r="W1882" t="n">
        <v>0.12</v>
      </c>
      <c r="X1882" t="n">
        <v>0.08</v>
      </c>
      <c r="Y1882" t="n">
        <v>1</v>
      </c>
      <c r="Z1882" t="n">
        <v>10</v>
      </c>
    </row>
    <row r="1883">
      <c r="A1883" t="n">
        <v>88</v>
      </c>
      <c r="B1883" t="n">
        <v>120</v>
      </c>
      <c r="C1883" t="inlineStr">
        <is>
          <t xml:space="preserve">CONCLUIDO	</t>
        </is>
      </c>
      <c r="D1883" t="n">
        <v>9.1996</v>
      </c>
      <c r="E1883" t="n">
        <v>10.87</v>
      </c>
      <c r="F1883" t="n">
        <v>7.93</v>
      </c>
      <c r="G1883" t="n">
        <v>95.2</v>
      </c>
      <c r="H1883" t="n">
        <v>1.5</v>
      </c>
      <c r="I1883" t="n">
        <v>5</v>
      </c>
      <c r="J1883" t="n">
        <v>272.49</v>
      </c>
      <c r="K1883" t="n">
        <v>57.72</v>
      </c>
      <c r="L1883" t="n">
        <v>23</v>
      </c>
      <c r="M1883" t="n">
        <v>3</v>
      </c>
      <c r="N1883" t="n">
        <v>71.76000000000001</v>
      </c>
      <c r="O1883" t="n">
        <v>33840.76</v>
      </c>
      <c r="P1883" t="n">
        <v>116.48</v>
      </c>
      <c r="Q1883" t="n">
        <v>198.05</v>
      </c>
      <c r="R1883" t="n">
        <v>29.8</v>
      </c>
      <c r="S1883" t="n">
        <v>21.27</v>
      </c>
      <c r="T1883" t="n">
        <v>1561.86</v>
      </c>
      <c r="U1883" t="n">
        <v>0.71</v>
      </c>
      <c r="V1883" t="n">
        <v>0.77</v>
      </c>
      <c r="W1883" t="n">
        <v>0.12</v>
      </c>
      <c r="X1883" t="n">
        <v>0.08</v>
      </c>
      <c r="Y1883" t="n">
        <v>1</v>
      </c>
      <c r="Z1883" t="n">
        <v>10</v>
      </c>
    </row>
    <row r="1884">
      <c r="A1884" t="n">
        <v>89</v>
      </c>
      <c r="B1884" t="n">
        <v>120</v>
      </c>
      <c r="C1884" t="inlineStr">
        <is>
          <t xml:space="preserve">CONCLUIDO	</t>
        </is>
      </c>
      <c r="D1884" t="n">
        <v>9.193300000000001</v>
      </c>
      <c r="E1884" t="n">
        <v>10.88</v>
      </c>
      <c r="F1884" t="n">
        <v>7.94</v>
      </c>
      <c r="G1884" t="n">
        <v>95.29000000000001</v>
      </c>
      <c r="H1884" t="n">
        <v>1.52</v>
      </c>
      <c r="I1884" t="n">
        <v>5</v>
      </c>
      <c r="J1884" t="n">
        <v>272.97</v>
      </c>
      <c r="K1884" t="n">
        <v>57.72</v>
      </c>
      <c r="L1884" t="n">
        <v>23.25</v>
      </c>
      <c r="M1884" t="n">
        <v>3</v>
      </c>
      <c r="N1884" t="n">
        <v>71.98999999999999</v>
      </c>
      <c r="O1884" t="n">
        <v>33900.07</v>
      </c>
      <c r="P1884" t="n">
        <v>116.7</v>
      </c>
      <c r="Q1884" t="n">
        <v>198.05</v>
      </c>
      <c r="R1884" t="n">
        <v>30.04</v>
      </c>
      <c r="S1884" t="n">
        <v>21.27</v>
      </c>
      <c r="T1884" t="n">
        <v>1683.88</v>
      </c>
      <c r="U1884" t="n">
        <v>0.71</v>
      </c>
      <c r="V1884" t="n">
        <v>0.76</v>
      </c>
      <c r="W1884" t="n">
        <v>0.12</v>
      </c>
      <c r="X1884" t="n">
        <v>0.09</v>
      </c>
      <c r="Y1884" t="n">
        <v>1</v>
      </c>
      <c r="Z1884" t="n">
        <v>10</v>
      </c>
    </row>
    <row r="1885">
      <c r="A1885" t="n">
        <v>90</v>
      </c>
      <c r="B1885" t="n">
        <v>120</v>
      </c>
      <c r="C1885" t="inlineStr">
        <is>
          <t xml:space="preserve">CONCLUIDO	</t>
        </is>
      </c>
      <c r="D1885" t="n">
        <v>9.197800000000001</v>
      </c>
      <c r="E1885" t="n">
        <v>10.87</v>
      </c>
      <c r="F1885" t="n">
        <v>7.94</v>
      </c>
      <c r="G1885" t="n">
        <v>95.23</v>
      </c>
      <c r="H1885" t="n">
        <v>1.53</v>
      </c>
      <c r="I1885" t="n">
        <v>5</v>
      </c>
      <c r="J1885" t="n">
        <v>273.45</v>
      </c>
      <c r="K1885" t="n">
        <v>57.72</v>
      </c>
      <c r="L1885" t="n">
        <v>23.5</v>
      </c>
      <c r="M1885" t="n">
        <v>3</v>
      </c>
      <c r="N1885" t="n">
        <v>72.22</v>
      </c>
      <c r="O1885" t="n">
        <v>33959.47</v>
      </c>
      <c r="P1885" t="n">
        <v>116.65</v>
      </c>
      <c r="Q1885" t="n">
        <v>198.05</v>
      </c>
      <c r="R1885" t="n">
        <v>29.81</v>
      </c>
      <c r="S1885" t="n">
        <v>21.27</v>
      </c>
      <c r="T1885" t="n">
        <v>1568.54</v>
      </c>
      <c r="U1885" t="n">
        <v>0.71</v>
      </c>
      <c r="V1885" t="n">
        <v>0.77</v>
      </c>
      <c r="W1885" t="n">
        <v>0.12</v>
      </c>
      <c r="X1885" t="n">
        <v>0.08</v>
      </c>
      <c r="Y1885" t="n">
        <v>1</v>
      </c>
      <c r="Z1885" t="n">
        <v>10</v>
      </c>
    </row>
    <row r="1886">
      <c r="A1886" t="n">
        <v>91</v>
      </c>
      <c r="B1886" t="n">
        <v>120</v>
      </c>
      <c r="C1886" t="inlineStr">
        <is>
          <t xml:space="preserve">CONCLUIDO	</t>
        </is>
      </c>
      <c r="D1886" t="n">
        <v>9.196999999999999</v>
      </c>
      <c r="E1886" t="n">
        <v>10.87</v>
      </c>
      <c r="F1886" t="n">
        <v>7.94</v>
      </c>
      <c r="G1886" t="n">
        <v>95.23999999999999</v>
      </c>
      <c r="H1886" t="n">
        <v>1.54</v>
      </c>
      <c r="I1886" t="n">
        <v>5</v>
      </c>
      <c r="J1886" t="n">
        <v>273.93</v>
      </c>
      <c r="K1886" t="n">
        <v>57.72</v>
      </c>
      <c r="L1886" t="n">
        <v>23.75</v>
      </c>
      <c r="M1886" t="n">
        <v>3</v>
      </c>
      <c r="N1886" t="n">
        <v>72.45999999999999</v>
      </c>
      <c r="O1886" t="n">
        <v>34018.96</v>
      </c>
      <c r="P1886" t="n">
        <v>116.69</v>
      </c>
      <c r="Q1886" t="n">
        <v>198.05</v>
      </c>
      <c r="R1886" t="n">
        <v>29.86</v>
      </c>
      <c r="S1886" t="n">
        <v>21.27</v>
      </c>
      <c r="T1886" t="n">
        <v>1592.01</v>
      </c>
      <c r="U1886" t="n">
        <v>0.71</v>
      </c>
      <c r="V1886" t="n">
        <v>0.77</v>
      </c>
      <c r="W1886" t="n">
        <v>0.12</v>
      </c>
      <c r="X1886" t="n">
        <v>0.08</v>
      </c>
      <c r="Y1886" t="n">
        <v>1</v>
      </c>
      <c r="Z1886" t="n">
        <v>10</v>
      </c>
    </row>
    <row r="1887">
      <c r="A1887" t="n">
        <v>92</v>
      </c>
      <c r="B1887" t="n">
        <v>120</v>
      </c>
      <c r="C1887" t="inlineStr">
        <is>
          <t xml:space="preserve">CONCLUIDO	</t>
        </is>
      </c>
      <c r="D1887" t="n">
        <v>9.2013</v>
      </c>
      <c r="E1887" t="n">
        <v>10.87</v>
      </c>
      <c r="F1887" t="n">
        <v>7.93</v>
      </c>
      <c r="G1887" t="n">
        <v>95.18000000000001</v>
      </c>
      <c r="H1887" t="n">
        <v>1.56</v>
      </c>
      <c r="I1887" t="n">
        <v>5</v>
      </c>
      <c r="J1887" t="n">
        <v>274.41</v>
      </c>
      <c r="K1887" t="n">
        <v>57.72</v>
      </c>
      <c r="L1887" t="n">
        <v>24</v>
      </c>
      <c r="M1887" t="n">
        <v>3</v>
      </c>
      <c r="N1887" t="n">
        <v>72.69</v>
      </c>
      <c r="O1887" t="n">
        <v>34078.55</v>
      </c>
      <c r="P1887" t="n">
        <v>116.61</v>
      </c>
      <c r="Q1887" t="n">
        <v>198.05</v>
      </c>
      <c r="R1887" t="n">
        <v>29.66</v>
      </c>
      <c r="S1887" t="n">
        <v>21.27</v>
      </c>
      <c r="T1887" t="n">
        <v>1494.35</v>
      </c>
      <c r="U1887" t="n">
        <v>0.72</v>
      </c>
      <c r="V1887" t="n">
        <v>0.77</v>
      </c>
      <c r="W1887" t="n">
        <v>0.12</v>
      </c>
      <c r="X1887" t="n">
        <v>0.08</v>
      </c>
      <c r="Y1887" t="n">
        <v>1</v>
      </c>
      <c r="Z1887" t="n">
        <v>10</v>
      </c>
    </row>
    <row r="1888">
      <c r="A1888" t="n">
        <v>93</v>
      </c>
      <c r="B1888" t="n">
        <v>120</v>
      </c>
      <c r="C1888" t="inlineStr">
        <is>
          <t xml:space="preserve">CONCLUIDO	</t>
        </is>
      </c>
      <c r="D1888" t="n">
        <v>9.2105</v>
      </c>
      <c r="E1888" t="n">
        <v>10.86</v>
      </c>
      <c r="F1888" t="n">
        <v>7.92</v>
      </c>
      <c r="G1888" t="n">
        <v>95.05</v>
      </c>
      <c r="H1888" t="n">
        <v>1.57</v>
      </c>
      <c r="I1888" t="n">
        <v>5</v>
      </c>
      <c r="J1888" t="n">
        <v>274.9</v>
      </c>
      <c r="K1888" t="n">
        <v>57.72</v>
      </c>
      <c r="L1888" t="n">
        <v>24.25</v>
      </c>
      <c r="M1888" t="n">
        <v>3</v>
      </c>
      <c r="N1888" t="n">
        <v>72.92</v>
      </c>
      <c r="O1888" t="n">
        <v>34138.22</v>
      </c>
      <c r="P1888" t="n">
        <v>116.3</v>
      </c>
      <c r="Q1888" t="n">
        <v>198.05</v>
      </c>
      <c r="R1888" t="n">
        <v>29.32</v>
      </c>
      <c r="S1888" t="n">
        <v>21.27</v>
      </c>
      <c r="T1888" t="n">
        <v>1322.05</v>
      </c>
      <c r="U1888" t="n">
        <v>0.73</v>
      </c>
      <c r="V1888" t="n">
        <v>0.77</v>
      </c>
      <c r="W1888" t="n">
        <v>0.12</v>
      </c>
      <c r="X1888" t="n">
        <v>0.07000000000000001</v>
      </c>
      <c r="Y1888" t="n">
        <v>1</v>
      </c>
      <c r="Z1888" t="n">
        <v>10</v>
      </c>
    </row>
    <row r="1889">
      <c r="A1889" t="n">
        <v>94</v>
      </c>
      <c r="B1889" t="n">
        <v>120</v>
      </c>
      <c r="C1889" t="inlineStr">
        <is>
          <t xml:space="preserve">CONCLUIDO	</t>
        </is>
      </c>
      <c r="D1889" t="n">
        <v>9.209300000000001</v>
      </c>
      <c r="E1889" t="n">
        <v>10.86</v>
      </c>
      <c r="F1889" t="n">
        <v>7.92</v>
      </c>
      <c r="G1889" t="n">
        <v>95.06</v>
      </c>
      <c r="H1889" t="n">
        <v>1.58</v>
      </c>
      <c r="I1889" t="n">
        <v>5</v>
      </c>
      <c r="J1889" t="n">
        <v>275.38</v>
      </c>
      <c r="K1889" t="n">
        <v>57.72</v>
      </c>
      <c r="L1889" t="n">
        <v>24.5</v>
      </c>
      <c r="M1889" t="n">
        <v>3</v>
      </c>
      <c r="N1889" t="n">
        <v>73.16</v>
      </c>
      <c r="O1889" t="n">
        <v>34197.98</v>
      </c>
      <c r="P1889" t="n">
        <v>116.28</v>
      </c>
      <c r="Q1889" t="n">
        <v>198.05</v>
      </c>
      <c r="R1889" t="n">
        <v>29.43</v>
      </c>
      <c r="S1889" t="n">
        <v>21.27</v>
      </c>
      <c r="T1889" t="n">
        <v>1377.71</v>
      </c>
      <c r="U1889" t="n">
        <v>0.72</v>
      </c>
      <c r="V1889" t="n">
        <v>0.77</v>
      </c>
      <c r="W1889" t="n">
        <v>0.11</v>
      </c>
      <c r="X1889" t="n">
        <v>0.07000000000000001</v>
      </c>
      <c r="Y1889" t="n">
        <v>1</v>
      </c>
      <c r="Z1889" t="n">
        <v>10</v>
      </c>
    </row>
    <row r="1890">
      <c r="A1890" t="n">
        <v>95</v>
      </c>
      <c r="B1890" t="n">
        <v>120</v>
      </c>
      <c r="C1890" t="inlineStr">
        <is>
          <t xml:space="preserve">CONCLUIDO	</t>
        </is>
      </c>
      <c r="D1890" t="n">
        <v>9.195399999999999</v>
      </c>
      <c r="E1890" t="n">
        <v>10.88</v>
      </c>
      <c r="F1890" t="n">
        <v>7.94</v>
      </c>
      <c r="G1890" t="n">
        <v>95.26000000000001</v>
      </c>
      <c r="H1890" t="n">
        <v>1.6</v>
      </c>
      <c r="I1890" t="n">
        <v>5</v>
      </c>
      <c r="J1890" t="n">
        <v>275.87</v>
      </c>
      <c r="K1890" t="n">
        <v>57.72</v>
      </c>
      <c r="L1890" t="n">
        <v>24.75</v>
      </c>
      <c r="M1890" t="n">
        <v>3</v>
      </c>
      <c r="N1890" t="n">
        <v>73.39</v>
      </c>
      <c r="O1890" t="n">
        <v>34257.84</v>
      </c>
      <c r="P1890" t="n">
        <v>116.3</v>
      </c>
      <c r="Q1890" t="n">
        <v>198.05</v>
      </c>
      <c r="R1890" t="n">
        <v>30.03</v>
      </c>
      <c r="S1890" t="n">
        <v>21.27</v>
      </c>
      <c r="T1890" t="n">
        <v>1677.17</v>
      </c>
      <c r="U1890" t="n">
        <v>0.71</v>
      </c>
      <c r="V1890" t="n">
        <v>0.76</v>
      </c>
      <c r="W1890" t="n">
        <v>0.11</v>
      </c>
      <c r="X1890" t="n">
        <v>0.09</v>
      </c>
      <c r="Y1890" t="n">
        <v>1</v>
      </c>
      <c r="Z1890" t="n">
        <v>10</v>
      </c>
    </row>
    <row r="1891">
      <c r="A1891" t="n">
        <v>96</v>
      </c>
      <c r="B1891" t="n">
        <v>120</v>
      </c>
      <c r="C1891" t="inlineStr">
        <is>
          <t xml:space="preserve">CONCLUIDO	</t>
        </is>
      </c>
      <c r="D1891" t="n">
        <v>9.1914</v>
      </c>
      <c r="E1891" t="n">
        <v>10.88</v>
      </c>
      <c r="F1891" t="n">
        <v>7.94</v>
      </c>
      <c r="G1891" t="n">
        <v>95.31999999999999</v>
      </c>
      <c r="H1891" t="n">
        <v>1.61</v>
      </c>
      <c r="I1891" t="n">
        <v>5</v>
      </c>
      <c r="J1891" t="n">
        <v>276.35</v>
      </c>
      <c r="K1891" t="n">
        <v>57.72</v>
      </c>
      <c r="L1891" t="n">
        <v>25</v>
      </c>
      <c r="M1891" t="n">
        <v>3</v>
      </c>
      <c r="N1891" t="n">
        <v>73.63</v>
      </c>
      <c r="O1891" t="n">
        <v>34317.79</v>
      </c>
      <c r="P1891" t="n">
        <v>116.22</v>
      </c>
      <c r="Q1891" t="n">
        <v>198.05</v>
      </c>
      <c r="R1891" t="n">
        <v>30.07</v>
      </c>
      <c r="S1891" t="n">
        <v>21.27</v>
      </c>
      <c r="T1891" t="n">
        <v>1698.45</v>
      </c>
      <c r="U1891" t="n">
        <v>0.71</v>
      </c>
      <c r="V1891" t="n">
        <v>0.76</v>
      </c>
      <c r="W1891" t="n">
        <v>0.12</v>
      </c>
      <c r="X1891" t="n">
        <v>0.09</v>
      </c>
      <c r="Y1891" t="n">
        <v>1</v>
      </c>
      <c r="Z1891" t="n">
        <v>10</v>
      </c>
    </row>
    <row r="1892">
      <c r="A1892" t="n">
        <v>97</v>
      </c>
      <c r="B1892" t="n">
        <v>120</v>
      </c>
      <c r="C1892" t="inlineStr">
        <is>
          <t xml:space="preserve">CONCLUIDO	</t>
        </is>
      </c>
      <c r="D1892" t="n">
        <v>9.196999999999999</v>
      </c>
      <c r="E1892" t="n">
        <v>10.87</v>
      </c>
      <c r="F1892" t="n">
        <v>7.94</v>
      </c>
      <c r="G1892" t="n">
        <v>95.23999999999999</v>
      </c>
      <c r="H1892" t="n">
        <v>1.62</v>
      </c>
      <c r="I1892" t="n">
        <v>5</v>
      </c>
      <c r="J1892" t="n">
        <v>276.84</v>
      </c>
      <c r="K1892" t="n">
        <v>57.72</v>
      </c>
      <c r="L1892" t="n">
        <v>25.25</v>
      </c>
      <c r="M1892" t="n">
        <v>3</v>
      </c>
      <c r="N1892" t="n">
        <v>73.87</v>
      </c>
      <c r="O1892" t="n">
        <v>34377.83</v>
      </c>
      <c r="P1892" t="n">
        <v>115.99</v>
      </c>
      <c r="Q1892" t="n">
        <v>198.05</v>
      </c>
      <c r="R1892" t="n">
        <v>29.9</v>
      </c>
      <c r="S1892" t="n">
        <v>21.27</v>
      </c>
      <c r="T1892" t="n">
        <v>1611.97</v>
      </c>
      <c r="U1892" t="n">
        <v>0.71</v>
      </c>
      <c r="V1892" t="n">
        <v>0.77</v>
      </c>
      <c r="W1892" t="n">
        <v>0.12</v>
      </c>
      <c r="X1892" t="n">
        <v>0.08</v>
      </c>
      <c r="Y1892" t="n">
        <v>1</v>
      </c>
      <c r="Z1892" t="n">
        <v>10</v>
      </c>
    </row>
    <row r="1893">
      <c r="A1893" t="n">
        <v>98</v>
      </c>
      <c r="B1893" t="n">
        <v>120</v>
      </c>
      <c r="C1893" t="inlineStr">
        <is>
          <t xml:space="preserve">CONCLUIDO	</t>
        </is>
      </c>
      <c r="D1893" t="n">
        <v>9.1921</v>
      </c>
      <c r="E1893" t="n">
        <v>10.88</v>
      </c>
      <c r="F1893" t="n">
        <v>7.94</v>
      </c>
      <c r="G1893" t="n">
        <v>95.31</v>
      </c>
      <c r="H1893" t="n">
        <v>1.64</v>
      </c>
      <c r="I1893" t="n">
        <v>5</v>
      </c>
      <c r="J1893" t="n">
        <v>277.33</v>
      </c>
      <c r="K1893" t="n">
        <v>57.72</v>
      </c>
      <c r="L1893" t="n">
        <v>25.5</v>
      </c>
      <c r="M1893" t="n">
        <v>3</v>
      </c>
      <c r="N1893" t="n">
        <v>74.09999999999999</v>
      </c>
      <c r="O1893" t="n">
        <v>34437.96</v>
      </c>
      <c r="P1893" t="n">
        <v>115.82</v>
      </c>
      <c r="Q1893" t="n">
        <v>198.05</v>
      </c>
      <c r="R1893" t="n">
        <v>30.09</v>
      </c>
      <c r="S1893" t="n">
        <v>21.27</v>
      </c>
      <c r="T1893" t="n">
        <v>1708.86</v>
      </c>
      <c r="U1893" t="n">
        <v>0.71</v>
      </c>
      <c r="V1893" t="n">
        <v>0.76</v>
      </c>
      <c r="W1893" t="n">
        <v>0.12</v>
      </c>
      <c r="X1893" t="n">
        <v>0.09</v>
      </c>
      <c r="Y1893" t="n">
        <v>1</v>
      </c>
      <c r="Z1893" t="n">
        <v>10</v>
      </c>
    </row>
    <row r="1894">
      <c r="A1894" t="n">
        <v>99</v>
      </c>
      <c r="B1894" t="n">
        <v>120</v>
      </c>
      <c r="C1894" t="inlineStr">
        <is>
          <t xml:space="preserve">CONCLUIDO	</t>
        </is>
      </c>
      <c r="D1894" t="n">
        <v>9.194000000000001</v>
      </c>
      <c r="E1894" t="n">
        <v>10.88</v>
      </c>
      <c r="F1894" t="n">
        <v>7.94</v>
      </c>
      <c r="G1894" t="n">
        <v>95.28</v>
      </c>
      <c r="H1894" t="n">
        <v>1.65</v>
      </c>
      <c r="I1894" t="n">
        <v>5</v>
      </c>
      <c r="J1894" t="n">
        <v>277.82</v>
      </c>
      <c r="K1894" t="n">
        <v>57.72</v>
      </c>
      <c r="L1894" t="n">
        <v>25.75</v>
      </c>
      <c r="M1894" t="n">
        <v>3</v>
      </c>
      <c r="N1894" t="n">
        <v>74.34</v>
      </c>
      <c r="O1894" t="n">
        <v>34498.19</v>
      </c>
      <c r="P1894" t="n">
        <v>115.81</v>
      </c>
      <c r="Q1894" t="n">
        <v>198.05</v>
      </c>
      <c r="R1894" t="n">
        <v>29.99</v>
      </c>
      <c r="S1894" t="n">
        <v>21.27</v>
      </c>
      <c r="T1894" t="n">
        <v>1656.38</v>
      </c>
      <c r="U1894" t="n">
        <v>0.71</v>
      </c>
      <c r="V1894" t="n">
        <v>0.76</v>
      </c>
      <c r="W1894" t="n">
        <v>0.12</v>
      </c>
      <c r="X1894" t="n">
        <v>0.09</v>
      </c>
      <c r="Y1894" t="n">
        <v>1</v>
      </c>
      <c r="Z1894" t="n">
        <v>10</v>
      </c>
    </row>
    <row r="1895">
      <c r="A1895" t="n">
        <v>100</v>
      </c>
      <c r="B1895" t="n">
        <v>120</v>
      </c>
      <c r="C1895" t="inlineStr">
        <is>
          <t xml:space="preserve">CONCLUIDO	</t>
        </is>
      </c>
      <c r="D1895" t="n">
        <v>9.195600000000001</v>
      </c>
      <c r="E1895" t="n">
        <v>10.87</v>
      </c>
      <c r="F1895" t="n">
        <v>7.94</v>
      </c>
      <c r="G1895" t="n">
        <v>95.26000000000001</v>
      </c>
      <c r="H1895" t="n">
        <v>1.66</v>
      </c>
      <c r="I1895" t="n">
        <v>5</v>
      </c>
      <c r="J1895" t="n">
        <v>278.31</v>
      </c>
      <c r="K1895" t="n">
        <v>57.72</v>
      </c>
      <c r="L1895" t="n">
        <v>26</v>
      </c>
      <c r="M1895" t="n">
        <v>3</v>
      </c>
      <c r="N1895" t="n">
        <v>74.58</v>
      </c>
      <c r="O1895" t="n">
        <v>34558.51</v>
      </c>
      <c r="P1895" t="n">
        <v>115.46</v>
      </c>
      <c r="Q1895" t="n">
        <v>198.05</v>
      </c>
      <c r="R1895" t="n">
        <v>29.95</v>
      </c>
      <c r="S1895" t="n">
        <v>21.27</v>
      </c>
      <c r="T1895" t="n">
        <v>1639.29</v>
      </c>
      <c r="U1895" t="n">
        <v>0.71</v>
      </c>
      <c r="V1895" t="n">
        <v>0.76</v>
      </c>
      <c r="W1895" t="n">
        <v>0.12</v>
      </c>
      <c r="X1895" t="n">
        <v>0.09</v>
      </c>
      <c r="Y1895" t="n">
        <v>1</v>
      </c>
      <c r="Z1895" t="n">
        <v>10</v>
      </c>
    </row>
    <row r="1896">
      <c r="A1896" t="n">
        <v>101</v>
      </c>
      <c r="B1896" t="n">
        <v>120</v>
      </c>
      <c r="C1896" t="inlineStr">
        <is>
          <t xml:space="preserve">CONCLUIDO	</t>
        </is>
      </c>
      <c r="D1896" t="n">
        <v>9.198700000000001</v>
      </c>
      <c r="E1896" t="n">
        <v>10.87</v>
      </c>
      <c r="F1896" t="n">
        <v>7.93</v>
      </c>
      <c r="G1896" t="n">
        <v>95.20999999999999</v>
      </c>
      <c r="H1896" t="n">
        <v>1.68</v>
      </c>
      <c r="I1896" t="n">
        <v>5</v>
      </c>
      <c r="J1896" t="n">
        <v>278.79</v>
      </c>
      <c r="K1896" t="n">
        <v>57.72</v>
      </c>
      <c r="L1896" t="n">
        <v>26.25</v>
      </c>
      <c r="M1896" t="n">
        <v>3</v>
      </c>
      <c r="N1896" t="n">
        <v>74.81999999999999</v>
      </c>
      <c r="O1896" t="n">
        <v>34618.92</v>
      </c>
      <c r="P1896" t="n">
        <v>114.93</v>
      </c>
      <c r="Q1896" t="n">
        <v>198.06</v>
      </c>
      <c r="R1896" t="n">
        <v>29.77</v>
      </c>
      <c r="S1896" t="n">
        <v>21.27</v>
      </c>
      <c r="T1896" t="n">
        <v>1547.75</v>
      </c>
      <c r="U1896" t="n">
        <v>0.71</v>
      </c>
      <c r="V1896" t="n">
        <v>0.77</v>
      </c>
      <c r="W1896" t="n">
        <v>0.12</v>
      </c>
      <c r="X1896" t="n">
        <v>0.08</v>
      </c>
      <c r="Y1896" t="n">
        <v>1</v>
      </c>
      <c r="Z1896" t="n">
        <v>10</v>
      </c>
    </row>
    <row r="1897">
      <c r="A1897" t="n">
        <v>102</v>
      </c>
      <c r="B1897" t="n">
        <v>120</v>
      </c>
      <c r="C1897" t="inlineStr">
        <is>
          <t xml:space="preserve">CONCLUIDO	</t>
        </is>
      </c>
      <c r="D1897" t="n">
        <v>9.206200000000001</v>
      </c>
      <c r="E1897" t="n">
        <v>10.86</v>
      </c>
      <c r="F1897" t="n">
        <v>7.93</v>
      </c>
      <c r="G1897" t="n">
        <v>95.11</v>
      </c>
      <c r="H1897" t="n">
        <v>1.69</v>
      </c>
      <c r="I1897" t="n">
        <v>5</v>
      </c>
      <c r="J1897" t="n">
        <v>279.29</v>
      </c>
      <c r="K1897" t="n">
        <v>57.72</v>
      </c>
      <c r="L1897" t="n">
        <v>26.5</v>
      </c>
      <c r="M1897" t="n">
        <v>3</v>
      </c>
      <c r="N1897" t="n">
        <v>75.06</v>
      </c>
      <c r="O1897" t="n">
        <v>34679.43</v>
      </c>
      <c r="P1897" t="n">
        <v>114.77</v>
      </c>
      <c r="Q1897" t="n">
        <v>198.05</v>
      </c>
      <c r="R1897" t="n">
        <v>29.5</v>
      </c>
      <c r="S1897" t="n">
        <v>21.27</v>
      </c>
      <c r="T1897" t="n">
        <v>1411.13</v>
      </c>
      <c r="U1897" t="n">
        <v>0.72</v>
      </c>
      <c r="V1897" t="n">
        <v>0.77</v>
      </c>
      <c r="W1897" t="n">
        <v>0.12</v>
      </c>
      <c r="X1897" t="n">
        <v>0.07000000000000001</v>
      </c>
      <c r="Y1897" t="n">
        <v>1</v>
      </c>
      <c r="Z1897" t="n">
        <v>10</v>
      </c>
    </row>
    <row r="1898">
      <c r="A1898" t="n">
        <v>103</v>
      </c>
      <c r="B1898" t="n">
        <v>120</v>
      </c>
      <c r="C1898" t="inlineStr">
        <is>
          <t xml:space="preserve">CONCLUIDO	</t>
        </is>
      </c>
      <c r="D1898" t="n">
        <v>9.206</v>
      </c>
      <c r="E1898" t="n">
        <v>10.86</v>
      </c>
      <c r="F1898" t="n">
        <v>7.93</v>
      </c>
      <c r="G1898" t="n">
        <v>95.11</v>
      </c>
      <c r="H1898" t="n">
        <v>1.7</v>
      </c>
      <c r="I1898" t="n">
        <v>5</v>
      </c>
      <c r="J1898" t="n">
        <v>279.78</v>
      </c>
      <c r="K1898" t="n">
        <v>57.72</v>
      </c>
      <c r="L1898" t="n">
        <v>26.75</v>
      </c>
      <c r="M1898" t="n">
        <v>3</v>
      </c>
      <c r="N1898" t="n">
        <v>75.3</v>
      </c>
      <c r="O1898" t="n">
        <v>34740.03</v>
      </c>
      <c r="P1898" t="n">
        <v>114.5</v>
      </c>
      <c r="Q1898" t="n">
        <v>198.05</v>
      </c>
      <c r="R1898" t="n">
        <v>29.58</v>
      </c>
      <c r="S1898" t="n">
        <v>21.27</v>
      </c>
      <c r="T1898" t="n">
        <v>1451.21</v>
      </c>
      <c r="U1898" t="n">
        <v>0.72</v>
      </c>
      <c r="V1898" t="n">
        <v>0.77</v>
      </c>
      <c r="W1898" t="n">
        <v>0.11</v>
      </c>
      <c r="X1898" t="n">
        <v>0.07000000000000001</v>
      </c>
      <c r="Y1898" t="n">
        <v>1</v>
      </c>
      <c r="Z1898" t="n">
        <v>10</v>
      </c>
    </row>
    <row r="1899">
      <c r="A1899" t="n">
        <v>104</v>
      </c>
      <c r="B1899" t="n">
        <v>120</v>
      </c>
      <c r="C1899" t="inlineStr">
        <is>
          <t xml:space="preserve">CONCLUIDO	</t>
        </is>
      </c>
      <c r="D1899" t="n">
        <v>9.1935</v>
      </c>
      <c r="E1899" t="n">
        <v>10.88</v>
      </c>
      <c r="F1899" t="n">
        <v>7.94</v>
      </c>
      <c r="G1899" t="n">
        <v>95.29000000000001</v>
      </c>
      <c r="H1899" t="n">
        <v>1.72</v>
      </c>
      <c r="I1899" t="n">
        <v>5</v>
      </c>
      <c r="J1899" t="n">
        <v>280.27</v>
      </c>
      <c r="K1899" t="n">
        <v>57.72</v>
      </c>
      <c r="L1899" t="n">
        <v>27</v>
      </c>
      <c r="M1899" t="n">
        <v>3</v>
      </c>
      <c r="N1899" t="n">
        <v>75.54000000000001</v>
      </c>
      <c r="O1899" t="n">
        <v>34800.73</v>
      </c>
      <c r="P1899" t="n">
        <v>114.42</v>
      </c>
      <c r="Q1899" t="n">
        <v>198.05</v>
      </c>
      <c r="R1899" t="n">
        <v>30.12</v>
      </c>
      <c r="S1899" t="n">
        <v>21.27</v>
      </c>
      <c r="T1899" t="n">
        <v>1721.54</v>
      </c>
      <c r="U1899" t="n">
        <v>0.71</v>
      </c>
      <c r="V1899" t="n">
        <v>0.76</v>
      </c>
      <c r="W1899" t="n">
        <v>0.11</v>
      </c>
      <c r="X1899" t="n">
        <v>0.09</v>
      </c>
      <c r="Y1899" t="n">
        <v>1</v>
      </c>
      <c r="Z1899" t="n">
        <v>10</v>
      </c>
    </row>
    <row r="1900">
      <c r="A1900" t="n">
        <v>105</v>
      </c>
      <c r="B1900" t="n">
        <v>120</v>
      </c>
      <c r="C1900" t="inlineStr">
        <is>
          <t xml:space="preserve">CONCLUIDO	</t>
        </is>
      </c>
      <c r="D1900" t="n">
        <v>9.2545</v>
      </c>
      <c r="E1900" t="n">
        <v>10.81</v>
      </c>
      <c r="F1900" t="n">
        <v>7.91</v>
      </c>
      <c r="G1900" t="n">
        <v>118.72</v>
      </c>
      <c r="H1900" t="n">
        <v>1.73</v>
      </c>
      <c r="I1900" t="n">
        <v>4</v>
      </c>
      <c r="J1900" t="n">
        <v>280.76</v>
      </c>
      <c r="K1900" t="n">
        <v>57.72</v>
      </c>
      <c r="L1900" t="n">
        <v>27.25</v>
      </c>
      <c r="M1900" t="n">
        <v>2</v>
      </c>
      <c r="N1900" t="n">
        <v>75.79000000000001</v>
      </c>
      <c r="O1900" t="n">
        <v>34861.53</v>
      </c>
      <c r="P1900" t="n">
        <v>113.81</v>
      </c>
      <c r="Q1900" t="n">
        <v>198.07</v>
      </c>
      <c r="R1900" t="n">
        <v>29.17</v>
      </c>
      <c r="S1900" t="n">
        <v>21.27</v>
      </c>
      <c r="T1900" t="n">
        <v>1255.21</v>
      </c>
      <c r="U1900" t="n">
        <v>0.73</v>
      </c>
      <c r="V1900" t="n">
        <v>0.77</v>
      </c>
      <c r="W1900" t="n">
        <v>0.11</v>
      </c>
      <c r="X1900" t="n">
        <v>0.06</v>
      </c>
      <c r="Y1900" t="n">
        <v>1</v>
      </c>
      <c r="Z1900" t="n">
        <v>10</v>
      </c>
    </row>
    <row r="1901">
      <c r="A1901" t="n">
        <v>106</v>
      </c>
      <c r="B1901" t="n">
        <v>120</v>
      </c>
      <c r="C1901" t="inlineStr">
        <is>
          <t xml:space="preserve">CONCLUIDO	</t>
        </is>
      </c>
      <c r="D1901" t="n">
        <v>9.2555</v>
      </c>
      <c r="E1901" t="n">
        <v>10.8</v>
      </c>
      <c r="F1901" t="n">
        <v>7.91</v>
      </c>
      <c r="G1901" t="n">
        <v>118.7</v>
      </c>
      <c r="H1901" t="n">
        <v>1.74</v>
      </c>
      <c r="I1901" t="n">
        <v>4</v>
      </c>
      <c r="J1901" t="n">
        <v>281.26</v>
      </c>
      <c r="K1901" t="n">
        <v>57.72</v>
      </c>
      <c r="L1901" t="n">
        <v>27.5</v>
      </c>
      <c r="M1901" t="n">
        <v>2</v>
      </c>
      <c r="N1901" t="n">
        <v>76.03</v>
      </c>
      <c r="O1901" t="n">
        <v>34922.42</v>
      </c>
      <c r="P1901" t="n">
        <v>114.05</v>
      </c>
      <c r="Q1901" t="n">
        <v>198.05</v>
      </c>
      <c r="R1901" t="n">
        <v>29.15</v>
      </c>
      <c r="S1901" t="n">
        <v>21.27</v>
      </c>
      <c r="T1901" t="n">
        <v>1241.97</v>
      </c>
      <c r="U1901" t="n">
        <v>0.73</v>
      </c>
      <c r="V1901" t="n">
        <v>0.77</v>
      </c>
      <c r="W1901" t="n">
        <v>0.11</v>
      </c>
      <c r="X1901" t="n">
        <v>0.06</v>
      </c>
      <c r="Y1901" t="n">
        <v>1</v>
      </c>
      <c r="Z1901" t="n">
        <v>10</v>
      </c>
    </row>
    <row r="1902">
      <c r="A1902" t="n">
        <v>107</v>
      </c>
      <c r="B1902" t="n">
        <v>120</v>
      </c>
      <c r="C1902" t="inlineStr">
        <is>
          <t xml:space="preserve">CONCLUIDO	</t>
        </is>
      </c>
      <c r="D1902" t="n">
        <v>9.255000000000001</v>
      </c>
      <c r="E1902" t="n">
        <v>10.8</v>
      </c>
      <c r="F1902" t="n">
        <v>7.91</v>
      </c>
      <c r="G1902" t="n">
        <v>118.71</v>
      </c>
      <c r="H1902" t="n">
        <v>1.75</v>
      </c>
      <c r="I1902" t="n">
        <v>4</v>
      </c>
      <c r="J1902" t="n">
        <v>281.75</v>
      </c>
      <c r="K1902" t="n">
        <v>57.72</v>
      </c>
      <c r="L1902" t="n">
        <v>27.75</v>
      </c>
      <c r="M1902" t="n">
        <v>2</v>
      </c>
      <c r="N1902" t="n">
        <v>76.28</v>
      </c>
      <c r="O1902" t="n">
        <v>34983.41</v>
      </c>
      <c r="P1902" t="n">
        <v>114.11</v>
      </c>
      <c r="Q1902" t="n">
        <v>198.05</v>
      </c>
      <c r="R1902" t="n">
        <v>29.15</v>
      </c>
      <c r="S1902" t="n">
        <v>21.27</v>
      </c>
      <c r="T1902" t="n">
        <v>1245.34</v>
      </c>
      <c r="U1902" t="n">
        <v>0.73</v>
      </c>
      <c r="V1902" t="n">
        <v>0.77</v>
      </c>
      <c r="W1902" t="n">
        <v>0.11</v>
      </c>
      <c r="X1902" t="n">
        <v>0.06</v>
      </c>
      <c r="Y1902" t="n">
        <v>1</v>
      </c>
      <c r="Z1902" t="n">
        <v>10</v>
      </c>
    </row>
    <row r="1903">
      <c r="A1903" t="n">
        <v>108</v>
      </c>
      <c r="B1903" t="n">
        <v>120</v>
      </c>
      <c r="C1903" t="inlineStr">
        <is>
          <t xml:space="preserve">CONCLUIDO	</t>
        </is>
      </c>
      <c r="D1903" t="n">
        <v>9.2555</v>
      </c>
      <c r="E1903" t="n">
        <v>10.8</v>
      </c>
      <c r="F1903" t="n">
        <v>7.91</v>
      </c>
      <c r="G1903" t="n">
        <v>118.7</v>
      </c>
      <c r="H1903" t="n">
        <v>1.77</v>
      </c>
      <c r="I1903" t="n">
        <v>4</v>
      </c>
      <c r="J1903" t="n">
        <v>282.25</v>
      </c>
      <c r="K1903" t="n">
        <v>57.72</v>
      </c>
      <c r="L1903" t="n">
        <v>28</v>
      </c>
      <c r="M1903" t="n">
        <v>2</v>
      </c>
      <c r="N1903" t="n">
        <v>76.52</v>
      </c>
      <c r="O1903" t="n">
        <v>35044.49</v>
      </c>
      <c r="P1903" t="n">
        <v>114.14</v>
      </c>
      <c r="Q1903" t="n">
        <v>198.05</v>
      </c>
      <c r="R1903" t="n">
        <v>29.15</v>
      </c>
      <c r="S1903" t="n">
        <v>21.27</v>
      </c>
      <c r="T1903" t="n">
        <v>1245.12</v>
      </c>
      <c r="U1903" t="n">
        <v>0.73</v>
      </c>
      <c r="V1903" t="n">
        <v>0.77</v>
      </c>
      <c r="W1903" t="n">
        <v>0.11</v>
      </c>
      <c r="X1903" t="n">
        <v>0.06</v>
      </c>
      <c r="Y1903" t="n">
        <v>1</v>
      </c>
      <c r="Z1903" t="n">
        <v>10</v>
      </c>
    </row>
    <row r="1904">
      <c r="A1904" t="n">
        <v>109</v>
      </c>
      <c r="B1904" t="n">
        <v>120</v>
      </c>
      <c r="C1904" t="inlineStr">
        <is>
          <t xml:space="preserve">CONCLUIDO	</t>
        </is>
      </c>
      <c r="D1904" t="n">
        <v>9.255000000000001</v>
      </c>
      <c r="E1904" t="n">
        <v>10.8</v>
      </c>
      <c r="F1904" t="n">
        <v>7.91</v>
      </c>
      <c r="G1904" t="n">
        <v>118.71</v>
      </c>
      <c r="H1904" t="n">
        <v>1.78</v>
      </c>
      <c r="I1904" t="n">
        <v>4</v>
      </c>
      <c r="J1904" t="n">
        <v>282.74</v>
      </c>
      <c r="K1904" t="n">
        <v>57.72</v>
      </c>
      <c r="L1904" t="n">
        <v>28.25</v>
      </c>
      <c r="M1904" t="n">
        <v>2</v>
      </c>
      <c r="N1904" t="n">
        <v>76.77</v>
      </c>
      <c r="O1904" t="n">
        <v>35105.68</v>
      </c>
      <c r="P1904" t="n">
        <v>114.33</v>
      </c>
      <c r="Q1904" t="n">
        <v>198.07</v>
      </c>
      <c r="R1904" t="n">
        <v>29.13</v>
      </c>
      <c r="S1904" t="n">
        <v>21.27</v>
      </c>
      <c r="T1904" t="n">
        <v>1234.52</v>
      </c>
      <c r="U1904" t="n">
        <v>0.73</v>
      </c>
      <c r="V1904" t="n">
        <v>0.77</v>
      </c>
      <c r="W1904" t="n">
        <v>0.12</v>
      </c>
      <c r="X1904" t="n">
        <v>0.06</v>
      </c>
      <c r="Y1904" t="n">
        <v>1</v>
      </c>
      <c r="Z1904" t="n">
        <v>10</v>
      </c>
    </row>
    <row r="1905">
      <c r="A1905" t="n">
        <v>110</v>
      </c>
      <c r="B1905" t="n">
        <v>120</v>
      </c>
      <c r="C1905" t="inlineStr">
        <is>
          <t xml:space="preserve">CONCLUIDO	</t>
        </is>
      </c>
      <c r="D1905" t="n">
        <v>9.2652</v>
      </c>
      <c r="E1905" t="n">
        <v>10.79</v>
      </c>
      <c r="F1905" t="n">
        <v>7.9</v>
      </c>
      <c r="G1905" t="n">
        <v>118.53</v>
      </c>
      <c r="H1905" t="n">
        <v>1.79</v>
      </c>
      <c r="I1905" t="n">
        <v>4</v>
      </c>
      <c r="J1905" t="n">
        <v>283.24</v>
      </c>
      <c r="K1905" t="n">
        <v>57.72</v>
      </c>
      <c r="L1905" t="n">
        <v>28.5</v>
      </c>
      <c r="M1905" t="n">
        <v>2</v>
      </c>
      <c r="N1905" t="n">
        <v>77.01000000000001</v>
      </c>
      <c r="O1905" t="n">
        <v>35166.96</v>
      </c>
      <c r="P1905" t="n">
        <v>114.11</v>
      </c>
      <c r="Q1905" t="n">
        <v>198.05</v>
      </c>
      <c r="R1905" t="n">
        <v>28.71</v>
      </c>
      <c r="S1905" t="n">
        <v>21.27</v>
      </c>
      <c r="T1905" t="n">
        <v>1023.89</v>
      </c>
      <c r="U1905" t="n">
        <v>0.74</v>
      </c>
      <c r="V1905" t="n">
        <v>0.77</v>
      </c>
      <c r="W1905" t="n">
        <v>0.12</v>
      </c>
      <c r="X1905" t="n">
        <v>0.05</v>
      </c>
      <c r="Y1905" t="n">
        <v>1</v>
      </c>
      <c r="Z1905" t="n">
        <v>10</v>
      </c>
    </row>
    <row r="1906">
      <c r="A1906" t="n">
        <v>111</v>
      </c>
      <c r="B1906" t="n">
        <v>120</v>
      </c>
      <c r="C1906" t="inlineStr">
        <is>
          <t xml:space="preserve">CONCLUIDO	</t>
        </is>
      </c>
      <c r="D1906" t="n">
        <v>9.2676</v>
      </c>
      <c r="E1906" t="n">
        <v>10.79</v>
      </c>
      <c r="F1906" t="n">
        <v>7.9</v>
      </c>
      <c r="G1906" t="n">
        <v>118.49</v>
      </c>
      <c r="H1906" t="n">
        <v>1.8</v>
      </c>
      <c r="I1906" t="n">
        <v>4</v>
      </c>
      <c r="J1906" t="n">
        <v>283.74</v>
      </c>
      <c r="K1906" t="n">
        <v>57.72</v>
      </c>
      <c r="L1906" t="n">
        <v>28.75</v>
      </c>
      <c r="M1906" t="n">
        <v>2</v>
      </c>
      <c r="N1906" t="n">
        <v>77.26000000000001</v>
      </c>
      <c r="O1906" t="n">
        <v>35228.34</v>
      </c>
      <c r="P1906" t="n">
        <v>114.11</v>
      </c>
      <c r="Q1906" t="n">
        <v>198.05</v>
      </c>
      <c r="R1906" t="n">
        <v>28.69</v>
      </c>
      <c r="S1906" t="n">
        <v>21.27</v>
      </c>
      <c r="T1906" t="n">
        <v>1013.44</v>
      </c>
      <c r="U1906" t="n">
        <v>0.74</v>
      </c>
      <c r="V1906" t="n">
        <v>0.77</v>
      </c>
      <c r="W1906" t="n">
        <v>0.11</v>
      </c>
      <c r="X1906" t="n">
        <v>0.05</v>
      </c>
      <c r="Y1906" t="n">
        <v>1</v>
      </c>
      <c r="Z1906" t="n">
        <v>10</v>
      </c>
    </row>
    <row r="1907">
      <c r="A1907" t="n">
        <v>112</v>
      </c>
      <c r="B1907" t="n">
        <v>120</v>
      </c>
      <c r="C1907" t="inlineStr">
        <is>
          <t xml:space="preserve">CONCLUIDO	</t>
        </is>
      </c>
      <c r="D1907" t="n">
        <v>9.2616</v>
      </c>
      <c r="E1907" t="n">
        <v>10.8</v>
      </c>
      <c r="F1907" t="n">
        <v>7.91</v>
      </c>
      <c r="G1907" t="n">
        <v>118.59</v>
      </c>
      <c r="H1907" t="n">
        <v>1.82</v>
      </c>
      <c r="I1907" t="n">
        <v>4</v>
      </c>
      <c r="J1907" t="n">
        <v>284.23</v>
      </c>
      <c r="K1907" t="n">
        <v>57.72</v>
      </c>
      <c r="L1907" t="n">
        <v>29</v>
      </c>
      <c r="M1907" t="n">
        <v>2</v>
      </c>
      <c r="N1907" t="n">
        <v>77.51000000000001</v>
      </c>
      <c r="O1907" t="n">
        <v>35289.82</v>
      </c>
      <c r="P1907" t="n">
        <v>114.19</v>
      </c>
      <c r="Q1907" t="n">
        <v>198.05</v>
      </c>
      <c r="R1907" t="n">
        <v>28.94</v>
      </c>
      <c r="S1907" t="n">
        <v>21.27</v>
      </c>
      <c r="T1907" t="n">
        <v>1136.66</v>
      </c>
      <c r="U1907" t="n">
        <v>0.73</v>
      </c>
      <c r="V1907" t="n">
        <v>0.77</v>
      </c>
      <c r="W1907" t="n">
        <v>0.11</v>
      </c>
      <c r="X1907" t="n">
        <v>0.05</v>
      </c>
      <c r="Y1907" t="n">
        <v>1</v>
      </c>
      <c r="Z1907" t="n">
        <v>10</v>
      </c>
    </row>
    <row r="1908">
      <c r="A1908" t="n">
        <v>113</v>
      </c>
      <c r="B1908" t="n">
        <v>120</v>
      </c>
      <c r="C1908" t="inlineStr">
        <is>
          <t xml:space="preserve">CONCLUIDO	</t>
        </is>
      </c>
      <c r="D1908" t="n">
        <v>9.2521</v>
      </c>
      <c r="E1908" t="n">
        <v>10.81</v>
      </c>
      <c r="F1908" t="n">
        <v>7.92</v>
      </c>
      <c r="G1908" t="n">
        <v>118.76</v>
      </c>
      <c r="H1908" t="n">
        <v>1.83</v>
      </c>
      <c r="I1908" t="n">
        <v>4</v>
      </c>
      <c r="J1908" t="n">
        <v>284.73</v>
      </c>
      <c r="K1908" t="n">
        <v>57.72</v>
      </c>
      <c r="L1908" t="n">
        <v>29.25</v>
      </c>
      <c r="M1908" t="n">
        <v>2</v>
      </c>
      <c r="N1908" t="n">
        <v>77.76000000000001</v>
      </c>
      <c r="O1908" t="n">
        <v>35351.4</v>
      </c>
      <c r="P1908" t="n">
        <v>114.36</v>
      </c>
      <c r="Q1908" t="n">
        <v>198.05</v>
      </c>
      <c r="R1908" t="n">
        <v>29.28</v>
      </c>
      <c r="S1908" t="n">
        <v>21.27</v>
      </c>
      <c r="T1908" t="n">
        <v>1307.52</v>
      </c>
      <c r="U1908" t="n">
        <v>0.73</v>
      </c>
      <c r="V1908" t="n">
        <v>0.77</v>
      </c>
      <c r="W1908" t="n">
        <v>0.11</v>
      </c>
      <c r="X1908" t="n">
        <v>0.06</v>
      </c>
      <c r="Y1908" t="n">
        <v>1</v>
      </c>
      <c r="Z1908" t="n">
        <v>10</v>
      </c>
    </row>
    <row r="1909">
      <c r="A1909" t="n">
        <v>114</v>
      </c>
      <c r="B1909" t="n">
        <v>120</v>
      </c>
      <c r="C1909" t="inlineStr">
        <is>
          <t xml:space="preserve">CONCLUIDO	</t>
        </is>
      </c>
      <c r="D1909" t="n">
        <v>9.2555</v>
      </c>
      <c r="E1909" t="n">
        <v>10.8</v>
      </c>
      <c r="F1909" t="n">
        <v>7.91</v>
      </c>
      <c r="G1909" t="n">
        <v>118.7</v>
      </c>
      <c r="H1909" t="n">
        <v>1.84</v>
      </c>
      <c r="I1909" t="n">
        <v>4</v>
      </c>
      <c r="J1909" t="n">
        <v>285.23</v>
      </c>
      <c r="K1909" t="n">
        <v>57.72</v>
      </c>
      <c r="L1909" t="n">
        <v>29.5</v>
      </c>
      <c r="M1909" t="n">
        <v>2</v>
      </c>
      <c r="N1909" t="n">
        <v>78.01000000000001</v>
      </c>
      <c r="O1909" t="n">
        <v>35413.08</v>
      </c>
      <c r="P1909" t="n">
        <v>114.4</v>
      </c>
      <c r="Q1909" t="n">
        <v>198.05</v>
      </c>
      <c r="R1909" t="n">
        <v>29.15</v>
      </c>
      <c r="S1909" t="n">
        <v>21.27</v>
      </c>
      <c r="T1909" t="n">
        <v>1244.04</v>
      </c>
      <c r="U1909" t="n">
        <v>0.73</v>
      </c>
      <c r="V1909" t="n">
        <v>0.77</v>
      </c>
      <c r="W1909" t="n">
        <v>0.11</v>
      </c>
      <c r="X1909" t="n">
        <v>0.06</v>
      </c>
      <c r="Y1909" t="n">
        <v>1</v>
      </c>
      <c r="Z1909" t="n">
        <v>10</v>
      </c>
    </row>
    <row r="1910">
      <c r="A1910" t="n">
        <v>115</v>
      </c>
      <c r="B1910" t="n">
        <v>120</v>
      </c>
      <c r="C1910" t="inlineStr">
        <is>
          <t xml:space="preserve">CONCLUIDO	</t>
        </is>
      </c>
      <c r="D1910" t="n">
        <v>9.2545</v>
      </c>
      <c r="E1910" t="n">
        <v>10.81</v>
      </c>
      <c r="F1910" t="n">
        <v>7.91</v>
      </c>
      <c r="G1910" t="n">
        <v>118.72</v>
      </c>
      <c r="H1910" t="n">
        <v>1.85</v>
      </c>
      <c r="I1910" t="n">
        <v>4</v>
      </c>
      <c r="J1910" t="n">
        <v>285.73</v>
      </c>
      <c r="K1910" t="n">
        <v>57.72</v>
      </c>
      <c r="L1910" t="n">
        <v>29.75</v>
      </c>
      <c r="M1910" t="n">
        <v>2</v>
      </c>
      <c r="N1910" t="n">
        <v>78.26000000000001</v>
      </c>
      <c r="O1910" t="n">
        <v>35474.86</v>
      </c>
      <c r="P1910" t="n">
        <v>114.38</v>
      </c>
      <c r="Q1910" t="n">
        <v>198.05</v>
      </c>
      <c r="R1910" t="n">
        <v>29.19</v>
      </c>
      <c r="S1910" t="n">
        <v>21.27</v>
      </c>
      <c r="T1910" t="n">
        <v>1263.11</v>
      </c>
      <c r="U1910" t="n">
        <v>0.73</v>
      </c>
      <c r="V1910" t="n">
        <v>0.77</v>
      </c>
      <c r="W1910" t="n">
        <v>0.11</v>
      </c>
      <c r="X1910" t="n">
        <v>0.06</v>
      </c>
      <c r="Y1910" t="n">
        <v>1</v>
      </c>
      <c r="Z1910" t="n">
        <v>10</v>
      </c>
    </row>
    <row r="1911">
      <c r="A1911" t="n">
        <v>116</v>
      </c>
      <c r="B1911" t="n">
        <v>120</v>
      </c>
      <c r="C1911" t="inlineStr">
        <is>
          <t xml:space="preserve">CONCLUIDO	</t>
        </is>
      </c>
      <c r="D1911" t="n">
        <v>9.2538</v>
      </c>
      <c r="E1911" t="n">
        <v>10.81</v>
      </c>
      <c r="F1911" t="n">
        <v>7.92</v>
      </c>
      <c r="G1911" t="n">
        <v>118.73</v>
      </c>
      <c r="H1911" t="n">
        <v>1.87</v>
      </c>
      <c r="I1911" t="n">
        <v>4</v>
      </c>
      <c r="J1911" t="n">
        <v>286.24</v>
      </c>
      <c r="K1911" t="n">
        <v>57.72</v>
      </c>
      <c r="L1911" t="n">
        <v>30</v>
      </c>
      <c r="M1911" t="n">
        <v>2</v>
      </c>
      <c r="N1911" t="n">
        <v>78.51000000000001</v>
      </c>
      <c r="O1911" t="n">
        <v>35536.74</v>
      </c>
      <c r="P1911" t="n">
        <v>114.29</v>
      </c>
      <c r="Q1911" t="n">
        <v>198.05</v>
      </c>
      <c r="R1911" t="n">
        <v>29.24</v>
      </c>
      <c r="S1911" t="n">
        <v>21.27</v>
      </c>
      <c r="T1911" t="n">
        <v>1288.68</v>
      </c>
      <c r="U1911" t="n">
        <v>0.73</v>
      </c>
      <c r="V1911" t="n">
        <v>0.77</v>
      </c>
      <c r="W1911" t="n">
        <v>0.11</v>
      </c>
      <c r="X1911" t="n">
        <v>0.06</v>
      </c>
      <c r="Y1911" t="n">
        <v>1</v>
      </c>
      <c r="Z1911" t="n">
        <v>10</v>
      </c>
    </row>
    <row r="1912">
      <c r="A1912" t="n">
        <v>117</v>
      </c>
      <c r="B1912" t="n">
        <v>120</v>
      </c>
      <c r="C1912" t="inlineStr">
        <is>
          <t xml:space="preserve">CONCLUIDO	</t>
        </is>
      </c>
      <c r="D1912" t="n">
        <v>9.2507</v>
      </c>
      <c r="E1912" t="n">
        <v>10.81</v>
      </c>
      <c r="F1912" t="n">
        <v>7.92</v>
      </c>
      <c r="G1912" t="n">
        <v>118.78</v>
      </c>
      <c r="H1912" t="n">
        <v>1.88</v>
      </c>
      <c r="I1912" t="n">
        <v>4</v>
      </c>
      <c r="J1912" t="n">
        <v>286.74</v>
      </c>
      <c r="K1912" t="n">
        <v>57.72</v>
      </c>
      <c r="L1912" t="n">
        <v>30.25</v>
      </c>
      <c r="M1912" t="n">
        <v>2</v>
      </c>
      <c r="N1912" t="n">
        <v>78.77</v>
      </c>
      <c r="O1912" t="n">
        <v>35598.85</v>
      </c>
      <c r="P1912" t="n">
        <v>114.4</v>
      </c>
      <c r="Q1912" t="n">
        <v>198.08</v>
      </c>
      <c r="R1912" t="n">
        <v>29.3</v>
      </c>
      <c r="S1912" t="n">
        <v>21.27</v>
      </c>
      <c r="T1912" t="n">
        <v>1319.12</v>
      </c>
      <c r="U1912" t="n">
        <v>0.73</v>
      </c>
      <c r="V1912" t="n">
        <v>0.77</v>
      </c>
      <c r="W1912" t="n">
        <v>0.12</v>
      </c>
      <c r="X1912" t="n">
        <v>0.07000000000000001</v>
      </c>
      <c r="Y1912" t="n">
        <v>1</v>
      </c>
      <c r="Z1912" t="n">
        <v>10</v>
      </c>
    </row>
    <row r="1913">
      <c r="A1913" t="n">
        <v>118</v>
      </c>
      <c r="B1913" t="n">
        <v>120</v>
      </c>
      <c r="C1913" t="inlineStr">
        <is>
          <t xml:space="preserve">CONCLUIDO	</t>
        </is>
      </c>
      <c r="D1913" t="n">
        <v>9.258800000000001</v>
      </c>
      <c r="E1913" t="n">
        <v>10.8</v>
      </c>
      <c r="F1913" t="n">
        <v>7.91</v>
      </c>
      <c r="G1913" t="n">
        <v>118.64</v>
      </c>
      <c r="H1913" t="n">
        <v>1.89</v>
      </c>
      <c r="I1913" t="n">
        <v>4</v>
      </c>
      <c r="J1913" t="n">
        <v>287.24</v>
      </c>
      <c r="K1913" t="n">
        <v>57.72</v>
      </c>
      <c r="L1913" t="n">
        <v>30.5</v>
      </c>
      <c r="M1913" t="n">
        <v>2</v>
      </c>
      <c r="N1913" t="n">
        <v>79.02</v>
      </c>
      <c r="O1913" t="n">
        <v>35660.94</v>
      </c>
      <c r="P1913" t="n">
        <v>114.21</v>
      </c>
      <c r="Q1913" t="n">
        <v>198.05</v>
      </c>
      <c r="R1913" t="n">
        <v>28.95</v>
      </c>
      <c r="S1913" t="n">
        <v>21.27</v>
      </c>
      <c r="T1913" t="n">
        <v>1145.33</v>
      </c>
      <c r="U1913" t="n">
        <v>0.73</v>
      </c>
      <c r="V1913" t="n">
        <v>0.77</v>
      </c>
      <c r="W1913" t="n">
        <v>0.12</v>
      </c>
      <c r="X1913" t="n">
        <v>0.06</v>
      </c>
      <c r="Y1913" t="n">
        <v>1</v>
      </c>
      <c r="Z1913" t="n">
        <v>10</v>
      </c>
    </row>
    <row r="1914">
      <c r="A1914" t="n">
        <v>119</v>
      </c>
      <c r="B1914" t="n">
        <v>120</v>
      </c>
      <c r="C1914" t="inlineStr">
        <is>
          <t xml:space="preserve">CONCLUIDO	</t>
        </is>
      </c>
      <c r="D1914" t="n">
        <v>9.2659</v>
      </c>
      <c r="E1914" t="n">
        <v>10.79</v>
      </c>
      <c r="F1914" t="n">
        <v>7.9</v>
      </c>
      <c r="G1914" t="n">
        <v>118.52</v>
      </c>
      <c r="H1914" t="n">
        <v>1.9</v>
      </c>
      <c r="I1914" t="n">
        <v>4</v>
      </c>
      <c r="J1914" t="n">
        <v>287.75</v>
      </c>
      <c r="K1914" t="n">
        <v>57.72</v>
      </c>
      <c r="L1914" t="n">
        <v>30.75</v>
      </c>
      <c r="M1914" t="n">
        <v>2</v>
      </c>
      <c r="N1914" t="n">
        <v>79.27</v>
      </c>
      <c r="O1914" t="n">
        <v>35723.13</v>
      </c>
      <c r="P1914" t="n">
        <v>114.08</v>
      </c>
      <c r="Q1914" t="n">
        <v>198.05</v>
      </c>
      <c r="R1914" t="n">
        <v>28.73</v>
      </c>
      <c r="S1914" t="n">
        <v>21.27</v>
      </c>
      <c r="T1914" t="n">
        <v>1031.72</v>
      </c>
      <c r="U1914" t="n">
        <v>0.74</v>
      </c>
      <c r="V1914" t="n">
        <v>0.77</v>
      </c>
      <c r="W1914" t="n">
        <v>0.11</v>
      </c>
      <c r="X1914" t="n">
        <v>0.05</v>
      </c>
      <c r="Y1914" t="n">
        <v>1</v>
      </c>
      <c r="Z1914" t="n">
        <v>10</v>
      </c>
    </row>
    <row r="1915">
      <c r="A1915" t="n">
        <v>120</v>
      </c>
      <c r="B1915" t="n">
        <v>120</v>
      </c>
      <c r="C1915" t="inlineStr">
        <is>
          <t xml:space="preserve">CONCLUIDO	</t>
        </is>
      </c>
      <c r="D1915" t="n">
        <v>9.2643</v>
      </c>
      <c r="E1915" t="n">
        <v>10.79</v>
      </c>
      <c r="F1915" t="n">
        <v>7.9</v>
      </c>
      <c r="G1915" t="n">
        <v>118.55</v>
      </c>
      <c r="H1915" t="n">
        <v>1.92</v>
      </c>
      <c r="I1915" t="n">
        <v>4</v>
      </c>
      <c r="J1915" t="n">
        <v>288.25</v>
      </c>
      <c r="K1915" t="n">
        <v>57.72</v>
      </c>
      <c r="L1915" t="n">
        <v>31</v>
      </c>
      <c r="M1915" t="n">
        <v>2</v>
      </c>
      <c r="N1915" t="n">
        <v>79.53</v>
      </c>
      <c r="O1915" t="n">
        <v>35785.42</v>
      </c>
      <c r="P1915" t="n">
        <v>114.11</v>
      </c>
      <c r="Q1915" t="n">
        <v>198.05</v>
      </c>
      <c r="R1915" t="n">
        <v>28.84</v>
      </c>
      <c r="S1915" t="n">
        <v>21.27</v>
      </c>
      <c r="T1915" t="n">
        <v>1088.85</v>
      </c>
      <c r="U1915" t="n">
        <v>0.74</v>
      </c>
      <c r="V1915" t="n">
        <v>0.77</v>
      </c>
      <c r="W1915" t="n">
        <v>0.11</v>
      </c>
      <c r="X1915" t="n">
        <v>0.05</v>
      </c>
      <c r="Y1915" t="n">
        <v>1</v>
      </c>
      <c r="Z1915" t="n">
        <v>10</v>
      </c>
    </row>
    <row r="1916">
      <c r="A1916" t="n">
        <v>121</v>
      </c>
      <c r="B1916" t="n">
        <v>120</v>
      </c>
      <c r="C1916" t="inlineStr">
        <is>
          <t xml:space="preserve">CONCLUIDO	</t>
        </is>
      </c>
      <c r="D1916" t="n">
        <v>9.256600000000001</v>
      </c>
      <c r="E1916" t="n">
        <v>10.8</v>
      </c>
      <c r="F1916" t="n">
        <v>7.91</v>
      </c>
      <c r="G1916" t="n">
        <v>118.68</v>
      </c>
      <c r="H1916" t="n">
        <v>1.93</v>
      </c>
      <c r="I1916" t="n">
        <v>4</v>
      </c>
      <c r="J1916" t="n">
        <v>288.76</v>
      </c>
      <c r="K1916" t="n">
        <v>57.72</v>
      </c>
      <c r="L1916" t="n">
        <v>31.25</v>
      </c>
      <c r="M1916" t="n">
        <v>2</v>
      </c>
      <c r="N1916" t="n">
        <v>79.78</v>
      </c>
      <c r="O1916" t="n">
        <v>35847.82</v>
      </c>
      <c r="P1916" t="n">
        <v>114.28</v>
      </c>
      <c r="Q1916" t="n">
        <v>198.05</v>
      </c>
      <c r="R1916" t="n">
        <v>29.13</v>
      </c>
      <c r="S1916" t="n">
        <v>21.27</v>
      </c>
      <c r="T1916" t="n">
        <v>1233.72</v>
      </c>
      <c r="U1916" t="n">
        <v>0.73</v>
      </c>
      <c r="V1916" t="n">
        <v>0.77</v>
      </c>
      <c r="W1916" t="n">
        <v>0.11</v>
      </c>
      <c r="X1916" t="n">
        <v>0.06</v>
      </c>
      <c r="Y1916" t="n">
        <v>1</v>
      </c>
      <c r="Z1916" t="n">
        <v>10</v>
      </c>
    </row>
    <row r="1917">
      <c r="A1917" t="n">
        <v>122</v>
      </c>
      <c r="B1917" t="n">
        <v>120</v>
      </c>
      <c r="C1917" t="inlineStr">
        <is>
          <t xml:space="preserve">CONCLUIDO	</t>
        </is>
      </c>
      <c r="D1917" t="n">
        <v>9.253500000000001</v>
      </c>
      <c r="E1917" t="n">
        <v>10.81</v>
      </c>
      <c r="F1917" t="n">
        <v>7.92</v>
      </c>
      <c r="G1917" t="n">
        <v>118.73</v>
      </c>
      <c r="H1917" t="n">
        <v>1.94</v>
      </c>
      <c r="I1917" t="n">
        <v>4</v>
      </c>
      <c r="J1917" t="n">
        <v>289.27</v>
      </c>
      <c r="K1917" t="n">
        <v>57.72</v>
      </c>
      <c r="L1917" t="n">
        <v>31.5</v>
      </c>
      <c r="M1917" t="n">
        <v>2</v>
      </c>
      <c r="N1917" t="n">
        <v>80.04000000000001</v>
      </c>
      <c r="O1917" t="n">
        <v>35910.33</v>
      </c>
      <c r="P1917" t="n">
        <v>114.39</v>
      </c>
      <c r="Q1917" t="n">
        <v>198.05</v>
      </c>
      <c r="R1917" t="n">
        <v>29.23</v>
      </c>
      <c r="S1917" t="n">
        <v>21.27</v>
      </c>
      <c r="T1917" t="n">
        <v>1284.25</v>
      </c>
      <c r="U1917" t="n">
        <v>0.73</v>
      </c>
      <c r="V1917" t="n">
        <v>0.77</v>
      </c>
      <c r="W1917" t="n">
        <v>0.11</v>
      </c>
      <c r="X1917" t="n">
        <v>0.06</v>
      </c>
      <c r="Y1917" t="n">
        <v>1</v>
      </c>
      <c r="Z1917" t="n">
        <v>10</v>
      </c>
    </row>
    <row r="1918">
      <c r="A1918" t="n">
        <v>123</v>
      </c>
      <c r="B1918" t="n">
        <v>120</v>
      </c>
      <c r="C1918" t="inlineStr">
        <is>
          <t xml:space="preserve">CONCLUIDO	</t>
        </is>
      </c>
      <c r="D1918" t="n">
        <v>9.255000000000001</v>
      </c>
      <c r="E1918" t="n">
        <v>10.8</v>
      </c>
      <c r="F1918" t="n">
        <v>7.91</v>
      </c>
      <c r="G1918" t="n">
        <v>118.71</v>
      </c>
      <c r="H1918" t="n">
        <v>1.95</v>
      </c>
      <c r="I1918" t="n">
        <v>4</v>
      </c>
      <c r="J1918" t="n">
        <v>289.77</v>
      </c>
      <c r="K1918" t="n">
        <v>57.72</v>
      </c>
      <c r="L1918" t="n">
        <v>31.75</v>
      </c>
      <c r="M1918" t="n">
        <v>2</v>
      </c>
      <c r="N1918" t="n">
        <v>80.3</v>
      </c>
      <c r="O1918" t="n">
        <v>35972.93</v>
      </c>
      <c r="P1918" t="n">
        <v>114.33</v>
      </c>
      <c r="Q1918" t="n">
        <v>198.05</v>
      </c>
      <c r="R1918" t="n">
        <v>29.18</v>
      </c>
      <c r="S1918" t="n">
        <v>21.27</v>
      </c>
      <c r="T1918" t="n">
        <v>1260.18</v>
      </c>
      <c r="U1918" t="n">
        <v>0.73</v>
      </c>
      <c r="V1918" t="n">
        <v>0.77</v>
      </c>
      <c r="W1918" t="n">
        <v>0.11</v>
      </c>
      <c r="X1918" t="n">
        <v>0.06</v>
      </c>
      <c r="Y1918" t="n">
        <v>1</v>
      </c>
      <c r="Z1918" t="n">
        <v>10</v>
      </c>
    </row>
    <row r="1919">
      <c r="A1919" t="n">
        <v>124</v>
      </c>
      <c r="B1919" t="n">
        <v>120</v>
      </c>
      <c r="C1919" t="inlineStr">
        <is>
          <t xml:space="preserve">CONCLUIDO	</t>
        </is>
      </c>
      <c r="D1919" t="n">
        <v>9.2531</v>
      </c>
      <c r="E1919" t="n">
        <v>10.81</v>
      </c>
      <c r="F1919" t="n">
        <v>7.92</v>
      </c>
      <c r="G1919" t="n">
        <v>118.74</v>
      </c>
      <c r="H1919" t="n">
        <v>1.96</v>
      </c>
      <c r="I1919" t="n">
        <v>4</v>
      </c>
      <c r="J1919" t="n">
        <v>290.28</v>
      </c>
      <c r="K1919" t="n">
        <v>57.72</v>
      </c>
      <c r="L1919" t="n">
        <v>32</v>
      </c>
      <c r="M1919" t="n">
        <v>2</v>
      </c>
      <c r="N1919" t="n">
        <v>80.56</v>
      </c>
      <c r="O1919" t="n">
        <v>36035.65</v>
      </c>
      <c r="P1919" t="n">
        <v>114.35</v>
      </c>
      <c r="Q1919" t="n">
        <v>198.05</v>
      </c>
      <c r="R1919" t="n">
        <v>29.3</v>
      </c>
      <c r="S1919" t="n">
        <v>21.27</v>
      </c>
      <c r="T1919" t="n">
        <v>1318.04</v>
      </c>
      <c r="U1919" t="n">
        <v>0.73</v>
      </c>
      <c r="V1919" t="n">
        <v>0.77</v>
      </c>
      <c r="W1919" t="n">
        <v>0.11</v>
      </c>
      <c r="X1919" t="n">
        <v>0.06</v>
      </c>
      <c r="Y1919" t="n">
        <v>1</v>
      </c>
      <c r="Z1919" t="n">
        <v>10</v>
      </c>
    </row>
    <row r="1920">
      <c r="A1920" t="n">
        <v>125</v>
      </c>
      <c r="B1920" t="n">
        <v>120</v>
      </c>
      <c r="C1920" t="inlineStr">
        <is>
          <t xml:space="preserve">CONCLUIDO	</t>
        </is>
      </c>
      <c r="D1920" t="n">
        <v>9.2521</v>
      </c>
      <c r="E1920" t="n">
        <v>10.81</v>
      </c>
      <c r="F1920" t="n">
        <v>7.92</v>
      </c>
      <c r="G1920" t="n">
        <v>118.76</v>
      </c>
      <c r="H1920" t="n">
        <v>1.97</v>
      </c>
      <c r="I1920" t="n">
        <v>4</v>
      </c>
      <c r="J1920" t="n">
        <v>290.79</v>
      </c>
      <c r="K1920" t="n">
        <v>57.72</v>
      </c>
      <c r="L1920" t="n">
        <v>32.25</v>
      </c>
      <c r="M1920" t="n">
        <v>2</v>
      </c>
      <c r="N1920" t="n">
        <v>80.81999999999999</v>
      </c>
      <c r="O1920" t="n">
        <v>36098.46</v>
      </c>
      <c r="P1920" t="n">
        <v>114.27</v>
      </c>
      <c r="Q1920" t="n">
        <v>198.06</v>
      </c>
      <c r="R1920" t="n">
        <v>29.29</v>
      </c>
      <c r="S1920" t="n">
        <v>21.27</v>
      </c>
      <c r="T1920" t="n">
        <v>1310.79</v>
      </c>
      <c r="U1920" t="n">
        <v>0.73</v>
      </c>
      <c r="V1920" t="n">
        <v>0.77</v>
      </c>
      <c r="W1920" t="n">
        <v>0.11</v>
      </c>
      <c r="X1920" t="n">
        <v>0.06</v>
      </c>
      <c r="Y1920" t="n">
        <v>1</v>
      </c>
      <c r="Z1920" t="n">
        <v>10</v>
      </c>
    </row>
    <row r="1921">
      <c r="A1921" t="n">
        <v>126</v>
      </c>
      <c r="B1921" t="n">
        <v>120</v>
      </c>
      <c r="C1921" t="inlineStr">
        <is>
          <t xml:space="preserve">CONCLUIDO	</t>
        </is>
      </c>
      <c r="D1921" t="n">
        <v>9.2507</v>
      </c>
      <c r="E1921" t="n">
        <v>10.81</v>
      </c>
      <c r="F1921" t="n">
        <v>7.92</v>
      </c>
      <c r="G1921" t="n">
        <v>118.78</v>
      </c>
      <c r="H1921" t="n">
        <v>1.99</v>
      </c>
      <c r="I1921" t="n">
        <v>4</v>
      </c>
      <c r="J1921" t="n">
        <v>291.3</v>
      </c>
      <c r="K1921" t="n">
        <v>57.72</v>
      </c>
      <c r="L1921" t="n">
        <v>32.5</v>
      </c>
      <c r="M1921" t="n">
        <v>2</v>
      </c>
      <c r="N1921" t="n">
        <v>81.08</v>
      </c>
      <c r="O1921" t="n">
        <v>36161.39</v>
      </c>
      <c r="P1921" t="n">
        <v>114.33</v>
      </c>
      <c r="Q1921" t="n">
        <v>198.05</v>
      </c>
      <c r="R1921" t="n">
        <v>29.33</v>
      </c>
      <c r="S1921" t="n">
        <v>21.27</v>
      </c>
      <c r="T1921" t="n">
        <v>1334.16</v>
      </c>
      <c r="U1921" t="n">
        <v>0.73</v>
      </c>
      <c r="V1921" t="n">
        <v>0.77</v>
      </c>
      <c r="W1921" t="n">
        <v>0.12</v>
      </c>
      <c r="X1921" t="n">
        <v>0.07000000000000001</v>
      </c>
      <c r="Y1921" t="n">
        <v>1</v>
      </c>
      <c r="Z1921" t="n">
        <v>10</v>
      </c>
    </row>
    <row r="1922">
      <c r="A1922" t="n">
        <v>127</v>
      </c>
      <c r="B1922" t="n">
        <v>120</v>
      </c>
      <c r="C1922" t="inlineStr">
        <is>
          <t xml:space="preserve">CONCLUIDO	</t>
        </is>
      </c>
      <c r="D1922" t="n">
        <v>9.2597</v>
      </c>
      <c r="E1922" t="n">
        <v>10.8</v>
      </c>
      <c r="F1922" t="n">
        <v>7.91</v>
      </c>
      <c r="G1922" t="n">
        <v>118.62</v>
      </c>
      <c r="H1922" t="n">
        <v>2</v>
      </c>
      <c r="I1922" t="n">
        <v>4</v>
      </c>
      <c r="J1922" t="n">
        <v>291.81</v>
      </c>
      <c r="K1922" t="n">
        <v>57.72</v>
      </c>
      <c r="L1922" t="n">
        <v>32.75</v>
      </c>
      <c r="M1922" t="n">
        <v>2</v>
      </c>
      <c r="N1922" t="n">
        <v>81.34</v>
      </c>
      <c r="O1922" t="n">
        <v>36224.42</v>
      </c>
      <c r="P1922" t="n">
        <v>113.99</v>
      </c>
      <c r="Q1922" t="n">
        <v>198.05</v>
      </c>
      <c r="R1922" t="n">
        <v>28.94</v>
      </c>
      <c r="S1922" t="n">
        <v>21.27</v>
      </c>
      <c r="T1922" t="n">
        <v>1135.73</v>
      </c>
      <c r="U1922" t="n">
        <v>0.74</v>
      </c>
      <c r="V1922" t="n">
        <v>0.77</v>
      </c>
      <c r="W1922" t="n">
        <v>0.12</v>
      </c>
      <c r="X1922" t="n">
        <v>0.06</v>
      </c>
      <c r="Y1922" t="n">
        <v>1</v>
      </c>
      <c r="Z1922" t="n">
        <v>10</v>
      </c>
    </row>
    <row r="1923">
      <c r="A1923" t="n">
        <v>128</v>
      </c>
      <c r="B1923" t="n">
        <v>120</v>
      </c>
      <c r="C1923" t="inlineStr">
        <is>
          <t xml:space="preserve">CONCLUIDO	</t>
        </is>
      </c>
      <c r="D1923" t="n">
        <v>9.263299999999999</v>
      </c>
      <c r="E1923" t="n">
        <v>10.8</v>
      </c>
      <c r="F1923" t="n">
        <v>7.9</v>
      </c>
      <c r="G1923" t="n">
        <v>118.56</v>
      </c>
      <c r="H1923" t="n">
        <v>2.01</v>
      </c>
      <c r="I1923" t="n">
        <v>4</v>
      </c>
      <c r="J1923" t="n">
        <v>292.32</v>
      </c>
      <c r="K1923" t="n">
        <v>57.72</v>
      </c>
      <c r="L1923" t="n">
        <v>33</v>
      </c>
      <c r="M1923" t="n">
        <v>2</v>
      </c>
      <c r="N1923" t="n">
        <v>81.59999999999999</v>
      </c>
      <c r="O1923" t="n">
        <v>36287.56</v>
      </c>
      <c r="P1923" t="n">
        <v>113.8</v>
      </c>
      <c r="Q1923" t="n">
        <v>198.05</v>
      </c>
      <c r="R1923" t="n">
        <v>28.8</v>
      </c>
      <c r="S1923" t="n">
        <v>21.27</v>
      </c>
      <c r="T1923" t="n">
        <v>1070.11</v>
      </c>
      <c r="U1923" t="n">
        <v>0.74</v>
      </c>
      <c r="V1923" t="n">
        <v>0.77</v>
      </c>
      <c r="W1923" t="n">
        <v>0.11</v>
      </c>
      <c r="X1923" t="n">
        <v>0.05</v>
      </c>
      <c r="Y1923" t="n">
        <v>1</v>
      </c>
      <c r="Z1923" t="n">
        <v>10</v>
      </c>
    </row>
    <row r="1924">
      <c r="A1924" t="n">
        <v>129</v>
      </c>
      <c r="B1924" t="n">
        <v>120</v>
      </c>
      <c r="C1924" t="inlineStr">
        <is>
          <t xml:space="preserve">CONCLUIDO	</t>
        </is>
      </c>
      <c r="D1924" t="n">
        <v>9.2614</v>
      </c>
      <c r="E1924" t="n">
        <v>10.8</v>
      </c>
      <c r="F1924" t="n">
        <v>7.91</v>
      </c>
      <c r="G1924" t="n">
        <v>118.6</v>
      </c>
      <c r="H1924" t="n">
        <v>2.02</v>
      </c>
      <c r="I1924" t="n">
        <v>4</v>
      </c>
      <c r="J1924" t="n">
        <v>292.84</v>
      </c>
      <c r="K1924" t="n">
        <v>57.72</v>
      </c>
      <c r="L1924" t="n">
        <v>33.25</v>
      </c>
      <c r="M1924" t="n">
        <v>2</v>
      </c>
      <c r="N1924" t="n">
        <v>81.86</v>
      </c>
      <c r="O1924" t="n">
        <v>36350.81</v>
      </c>
      <c r="P1924" t="n">
        <v>113.8</v>
      </c>
      <c r="Q1924" t="n">
        <v>198.05</v>
      </c>
      <c r="R1924" t="n">
        <v>28.95</v>
      </c>
      <c r="S1924" t="n">
        <v>21.27</v>
      </c>
      <c r="T1924" t="n">
        <v>1143.96</v>
      </c>
      <c r="U1924" t="n">
        <v>0.73</v>
      </c>
      <c r="V1924" t="n">
        <v>0.77</v>
      </c>
      <c r="W1924" t="n">
        <v>0.11</v>
      </c>
      <c r="X1924" t="n">
        <v>0.05</v>
      </c>
      <c r="Y1924" t="n">
        <v>1</v>
      </c>
      <c r="Z1924" t="n">
        <v>10</v>
      </c>
    </row>
    <row r="1925">
      <c r="A1925" t="n">
        <v>130</v>
      </c>
      <c r="B1925" t="n">
        <v>120</v>
      </c>
      <c r="C1925" t="inlineStr">
        <is>
          <t xml:space="preserve">CONCLUIDO	</t>
        </is>
      </c>
      <c r="D1925" t="n">
        <v>9.254300000000001</v>
      </c>
      <c r="E1925" t="n">
        <v>10.81</v>
      </c>
      <c r="F1925" t="n">
        <v>7.91</v>
      </c>
      <c r="G1925" t="n">
        <v>118.72</v>
      </c>
      <c r="H1925" t="n">
        <v>2.03</v>
      </c>
      <c r="I1925" t="n">
        <v>4</v>
      </c>
      <c r="J1925" t="n">
        <v>293.35</v>
      </c>
      <c r="K1925" t="n">
        <v>57.72</v>
      </c>
      <c r="L1925" t="n">
        <v>33.5</v>
      </c>
      <c r="M1925" t="n">
        <v>2</v>
      </c>
      <c r="N1925" t="n">
        <v>82.13</v>
      </c>
      <c r="O1925" t="n">
        <v>36414.16</v>
      </c>
      <c r="P1925" t="n">
        <v>113.92</v>
      </c>
      <c r="Q1925" t="n">
        <v>198.05</v>
      </c>
      <c r="R1925" t="n">
        <v>29.23</v>
      </c>
      <c r="S1925" t="n">
        <v>21.27</v>
      </c>
      <c r="T1925" t="n">
        <v>1282.59</v>
      </c>
      <c r="U1925" t="n">
        <v>0.73</v>
      </c>
      <c r="V1925" t="n">
        <v>0.77</v>
      </c>
      <c r="W1925" t="n">
        <v>0.11</v>
      </c>
      <c r="X1925" t="n">
        <v>0.06</v>
      </c>
      <c r="Y1925" t="n">
        <v>1</v>
      </c>
      <c r="Z1925" t="n">
        <v>10</v>
      </c>
    </row>
    <row r="1926">
      <c r="A1926" t="n">
        <v>131</v>
      </c>
      <c r="B1926" t="n">
        <v>120</v>
      </c>
      <c r="C1926" t="inlineStr">
        <is>
          <t xml:space="preserve">CONCLUIDO	</t>
        </is>
      </c>
      <c r="D1926" t="n">
        <v>9.2524</v>
      </c>
      <c r="E1926" t="n">
        <v>10.81</v>
      </c>
      <c r="F1926" t="n">
        <v>7.92</v>
      </c>
      <c r="G1926" t="n">
        <v>118.75</v>
      </c>
      <c r="H1926" t="n">
        <v>2.05</v>
      </c>
      <c r="I1926" t="n">
        <v>4</v>
      </c>
      <c r="J1926" t="n">
        <v>293.87</v>
      </c>
      <c r="K1926" t="n">
        <v>57.72</v>
      </c>
      <c r="L1926" t="n">
        <v>33.75</v>
      </c>
      <c r="M1926" t="n">
        <v>2</v>
      </c>
      <c r="N1926" t="n">
        <v>82.39</v>
      </c>
      <c r="O1926" t="n">
        <v>36477.63</v>
      </c>
      <c r="P1926" t="n">
        <v>113.77</v>
      </c>
      <c r="Q1926" t="n">
        <v>198.05</v>
      </c>
      <c r="R1926" t="n">
        <v>29.28</v>
      </c>
      <c r="S1926" t="n">
        <v>21.27</v>
      </c>
      <c r="T1926" t="n">
        <v>1309.08</v>
      </c>
      <c r="U1926" t="n">
        <v>0.73</v>
      </c>
      <c r="V1926" t="n">
        <v>0.77</v>
      </c>
      <c r="W1926" t="n">
        <v>0.11</v>
      </c>
      <c r="X1926" t="n">
        <v>0.06</v>
      </c>
      <c r="Y1926" t="n">
        <v>1</v>
      </c>
      <c r="Z1926" t="n">
        <v>10</v>
      </c>
    </row>
    <row r="1927">
      <c r="A1927" t="n">
        <v>132</v>
      </c>
      <c r="B1927" t="n">
        <v>120</v>
      </c>
      <c r="C1927" t="inlineStr">
        <is>
          <t xml:space="preserve">CONCLUIDO	</t>
        </is>
      </c>
      <c r="D1927" t="n">
        <v>9.252599999999999</v>
      </c>
      <c r="E1927" t="n">
        <v>10.81</v>
      </c>
      <c r="F1927" t="n">
        <v>7.92</v>
      </c>
      <c r="G1927" t="n">
        <v>118.75</v>
      </c>
      <c r="H1927" t="n">
        <v>2.06</v>
      </c>
      <c r="I1927" t="n">
        <v>4</v>
      </c>
      <c r="J1927" t="n">
        <v>294.38</v>
      </c>
      <c r="K1927" t="n">
        <v>57.72</v>
      </c>
      <c r="L1927" t="n">
        <v>34</v>
      </c>
      <c r="M1927" t="n">
        <v>2</v>
      </c>
      <c r="N1927" t="n">
        <v>82.66</v>
      </c>
      <c r="O1927" t="n">
        <v>36541.2</v>
      </c>
      <c r="P1927" t="n">
        <v>113.63</v>
      </c>
      <c r="Q1927" t="n">
        <v>198.05</v>
      </c>
      <c r="R1927" t="n">
        <v>29.26</v>
      </c>
      <c r="S1927" t="n">
        <v>21.27</v>
      </c>
      <c r="T1927" t="n">
        <v>1298.84</v>
      </c>
      <c r="U1927" t="n">
        <v>0.73</v>
      </c>
      <c r="V1927" t="n">
        <v>0.77</v>
      </c>
      <c r="W1927" t="n">
        <v>0.11</v>
      </c>
      <c r="X1927" t="n">
        <v>0.06</v>
      </c>
      <c r="Y1927" t="n">
        <v>1</v>
      </c>
      <c r="Z1927" t="n">
        <v>10</v>
      </c>
    </row>
    <row r="1928">
      <c r="A1928" t="n">
        <v>133</v>
      </c>
      <c r="B1928" t="n">
        <v>120</v>
      </c>
      <c r="C1928" t="inlineStr">
        <is>
          <t xml:space="preserve">CONCLUIDO	</t>
        </is>
      </c>
      <c r="D1928" t="n">
        <v>9.250500000000001</v>
      </c>
      <c r="E1928" t="n">
        <v>10.81</v>
      </c>
      <c r="F1928" t="n">
        <v>7.92</v>
      </c>
      <c r="G1928" t="n">
        <v>118.79</v>
      </c>
      <c r="H1928" t="n">
        <v>2.07</v>
      </c>
      <c r="I1928" t="n">
        <v>4</v>
      </c>
      <c r="J1928" t="n">
        <v>294.9</v>
      </c>
      <c r="K1928" t="n">
        <v>57.72</v>
      </c>
      <c r="L1928" t="n">
        <v>34.25</v>
      </c>
      <c r="M1928" t="n">
        <v>2</v>
      </c>
      <c r="N1928" t="n">
        <v>82.92</v>
      </c>
      <c r="O1928" t="n">
        <v>36604.89</v>
      </c>
      <c r="P1928" t="n">
        <v>113.63</v>
      </c>
      <c r="Q1928" t="n">
        <v>198.05</v>
      </c>
      <c r="R1928" t="n">
        <v>29.36</v>
      </c>
      <c r="S1928" t="n">
        <v>21.27</v>
      </c>
      <c r="T1928" t="n">
        <v>1345.77</v>
      </c>
      <c r="U1928" t="n">
        <v>0.72</v>
      </c>
      <c r="V1928" t="n">
        <v>0.77</v>
      </c>
      <c r="W1928" t="n">
        <v>0.11</v>
      </c>
      <c r="X1928" t="n">
        <v>0.07000000000000001</v>
      </c>
      <c r="Y1928" t="n">
        <v>1</v>
      </c>
      <c r="Z1928" t="n">
        <v>10</v>
      </c>
    </row>
    <row r="1929">
      <c r="A1929" t="n">
        <v>134</v>
      </c>
      <c r="B1929" t="n">
        <v>120</v>
      </c>
      <c r="C1929" t="inlineStr">
        <is>
          <t xml:space="preserve">CONCLUIDO	</t>
        </is>
      </c>
      <c r="D1929" t="n">
        <v>9.249499999999999</v>
      </c>
      <c r="E1929" t="n">
        <v>10.81</v>
      </c>
      <c r="F1929" t="n">
        <v>7.92</v>
      </c>
      <c r="G1929" t="n">
        <v>118.8</v>
      </c>
      <c r="H1929" t="n">
        <v>2.08</v>
      </c>
      <c r="I1929" t="n">
        <v>4</v>
      </c>
      <c r="J1929" t="n">
        <v>295.41</v>
      </c>
      <c r="K1929" t="n">
        <v>57.72</v>
      </c>
      <c r="L1929" t="n">
        <v>34.5</v>
      </c>
      <c r="M1929" t="n">
        <v>2</v>
      </c>
      <c r="N1929" t="n">
        <v>83.19</v>
      </c>
      <c r="O1929" t="n">
        <v>36668.68</v>
      </c>
      <c r="P1929" t="n">
        <v>113.33</v>
      </c>
      <c r="Q1929" t="n">
        <v>198.05</v>
      </c>
      <c r="R1929" t="n">
        <v>29.4</v>
      </c>
      <c r="S1929" t="n">
        <v>21.27</v>
      </c>
      <c r="T1929" t="n">
        <v>1368.08</v>
      </c>
      <c r="U1929" t="n">
        <v>0.72</v>
      </c>
      <c r="V1929" t="n">
        <v>0.77</v>
      </c>
      <c r="W1929" t="n">
        <v>0.11</v>
      </c>
      <c r="X1929" t="n">
        <v>0.07000000000000001</v>
      </c>
      <c r="Y1929" t="n">
        <v>1</v>
      </c>
      <c r="Z1929" t="n">
        <v>10</v>
      </c>
    </row>
    <row r="1930">
      <c r="A1930" t="n">
        <v>135</v>
      </c>
      <c r="B1930" t="n">
        <v>120</v>
      </c>
      <c r="C1930" t="inlineStr">
        <is>
          <t xml:space="preserve">CONCLUIDO	</t>
        </is>
      </c>
      <c r="D1930" t="n">
        <v>9.2531</v>
      </c>
      <c r="E1930" t="n">
        <v>10.81</v>
      </c>
      <c r="F1930" t="n">
        <v>7.92</v>
      </c>
      <c r="G1930" t="n">
        <v>118.74</v>
      </c>
      <c r="H1930" t="n">
        <v>2.09</v>
      </c>
      <c r="I1930" t="n">
        <v>4</v>
      </c>
      <c r="J1930" t="n">
        <v>295.93</v>
      </c>
      <c r="K1930" t="n">
        <v>57.72</v>
      </c>
      <c r="L1930" t="n">
        <v>34.75</v>
      </c>
      <c r="M1930" t="n">
        <v>2</v>
      </c>
      <c r="N1930" t="n">
        <v>83.45999999999999</v>
      </c>
      <c r="O1930" t="n">
        <v>36732.59</v>
      </c>
      <c r="P1930" t="n">
        <v>113.07</v>
      </c>
      <c r="Q1930" t="n">
        <v>198.05</v>
      </c>
      <c r="R1930" t="n">
        <v>29.19</v>
      </c>
      <c r="S1930" t="n">
        <v>21.27</v>
      </c>
      <c r="T1930" t="n">
        <v>1261.25</v>
      </c>
      <c r="U1930" t="n">
        <v>0.73</v>
      </c>
      <c r="V1930" t="n">
        <v>0.77</v>
      </c>
      <c r="W1930" t="n">
        <v>0.12</v>
      </c>
      <c r="X1930" t="n">
        <v>0.06</v>
      </c>
      <c r="Y1930" t="n">
        <v>1</v>
      </c>
      <c r="Z1930" t="n">
        <v>10</v>
      </c>
    </row>
    <row r="1931">
      <c r="A1931" t="n">
        <v>136</v>
      </c>
      <c r="B1931" t="n">
        <v>120</v>
      </c>
      <c r="C1931" t="inlineStr">
        <is>
          <t xml:space="preserve">CONCLUIDO	</t>
        </is>
      </c>
      <c r="D1931" t="n">
        <v>9.26</v>
      </c>
      <c r="E1931" t="n">
        <v>10.8</v>
      </c>
      <c r="F1931" t="n">
        <v>7.91</v>
      </c>
      <c r="G1931" t="n">
        <v>118.62</v>
      </c>
      <c r="H1931" t="n">
        <v>2.1</v>
      </c>
      <c r="I1931" t="n">
        <v>4</v>
      </c>
      <c r="J1931" t="n">
        <v>296.45</v>
      </c>
      <c r="K1931" t="n">
        <v>57.72</v>
      </c>
      <c r="L1931" t="n">
        <v>35</v>
      </c>
      <c r="M1931" t="n">
        <v>2</v>
      </c>
      <c r="N1931" t="n">
        <v>83.73</v>
      </c>
      <c r="O1931" t="n">
        <v>36796.61</v>
      </c>
      <c r="P1931" t="n">
        <v>113.18</v>
      </c>
      <c r="Q1931" t="n">
        <v>198.05</v>
      </c>
      <c r="R1931" t="n">
        <v>28.95</v>
      </c>
      <c r="S1931" t="n">
        <v>21.27</v>
      </c>
      <c r="T1931" t="n">
        <v>1142.87</v>
      </c>
      <c r="U1931" t="n">
        <v>0.73</v>
      </c>
      <c r="V1931" t="n">
        <v>0.77</v>
      </c>
      <c r="W1931" t="n">
        <v>0.12</v>
      </c>
      <c r="X1931" t="n">
        <v>0.06</v>
      </c>
      <c r="Y1931" t="n">
        <v>1</v>
      </c>
      <c r="Z1931" t="n">
        <v>10</v>
      </c>
    </row>
    <row r="1932">
      <c r="A1932" t="n">
        <v>137</v>
      </c>
      <c r="B1932" t="n">
        <v>120</v>
      </c>
      <c r="C1932" t="inlineStr">
        <is>
          <t xml:space="preserve">CONCLUIDO	</t>
        </is>
      </c>
      <c r="D1932" t="n">
        <v>9.261900000000001</v>
      </c>
      <c r="E1932" t="n">
        <v>10.8</v>
      </c>
      <c r="F1932" t="n">
        <v>7.91</v>
      </c>
      <c r="G1932" t="n">
        <v>118.59</v>
      </c>
      <c r="H1932" t="n">
        <v>2.11</v>
      </c>
      <c r="I1932" t="n">
        <v>4</v>
      </c>
      <c r="J1932" t="n">
        <v>296.97</v>
      </c>
      <c r="K1932" t="n">
        <v>57.72</v>
      </c>
      <c r="L1932" t="n">
        <v>35.25</v>
      </c>
      <c r="M1932" t="n">
        <v>2</v>
      </c>
      <c r="N1932" t="n">
        <v>84</v>
      </c>
      <c r="O1932" t="n">
        <v>36860.74</v>
      </c>
      <c r="P1932" t="n">
        <v>112.89</v>
      </c>
      <c r="Q1932" t="n">
        <v>198.07</v>
      </c>
      <c r="R1932" t="n">
        <v>28.9</v>
      </c>
      <c r="S1932" t="n">
        <v>21.27</v>
      </c>
      <c r="T1932" t="n">
        <v>1115.69</v>
      </c>
      <c r="U1932" t="n">
        <v>0.74</v>
      </c>
      <c r="V1932" t="n">
        <v>0.77</v>
      </c>
      <c r="W1932" t="n">
        <v>0.11</v>
      </c>
      <c r="X1932" t="n">
        <v>0.05</v>
      </c>
      <c r="Y1932" t="n">
        <v>1</v>
      </c>
      <c r="Z1932" t="n">
        <v>10</v>
      </c>
    </row>
    <row r="1933">
      <c r="A1933" t="n">
        <v>138</v>
      </c>
      <c r="B1933" t="n">
        <v>120</v>
      </c>
      <c r="C1933" t="inlineStr">
        <is>
          <t xml:space="preserve">CONCLUIDO	</t>
        </is>
      </c>
      <c r="D1933" t="n">
        <v>9.2583</v>
      </c>
      <c r="E1933" t="n">
        <v>10.8</v>
      </c>
      <c r="F1933" t="n">
        <v>7.91</v>
      </c>
      <c r="G1933" t="n">
        <v>118.65</v>
      </c>
      <c r="H1933" t="n">
        <v>2.13</v>
      </c>
      <c r="I1933" t="n">
        <v>4</v>
      </c>
      <c r="J1933" t="n">
        <v>297.49</v>
      </c>
      <c r="K1933" t="n">
        <v>57.72</v>
      </c>
      <c r="L1933" t="n">
        <v>35.5</v>
      </c>
      <c r="M1933" t="n">
        <v>2</v>
      </c>
      <c r="N1933" t="n">
        <v>84.27</v>
      </c>
      <c r="O1933" t="n">
        <v>36924.99</v>
      </c>
      <c r="P1933" t="n">
        <v>112.81</v>
      </c>
      <c r="Q1933" t="n">
        <v>198.05</v>
      </c>
      <c r="R1933" t="n">
        <v>29.08</v>
      </c>
      <c r="S1933" t="n">
        <v>21.27</v>
      </c>
      <c r="T1933" t="n">
        <v>1209.1</v>
      </c>
      <c r="U1933" t="n">
        <v>0.73</v>
      </c>
      <c r="V1933" t="n">
        <v>0.77</v>
      </c>
      <c r="W1933" t="n">
        <v>0.11</v>
      </c>
      <c r="X1933" t="n">
        <v>0.06</v>
      </c>
      <c r="Y1933" t="n">
        <v>1</v>
      </c>
      <c r="Z1933" t="n">
        <v>10</v>
      </c>
    </row>
    <row r="1934">
      <c r="A1934" t="n">
        <v>139</v>
      </c>
      <c r="B1934" t="n">
        <v>120</v>
      </c>
      <c r="C1934" t="inlineStr">
        <is>
          <t xml:space="preserve">CONCLUIDO	</t>
        </is>
      </c>
      <c r="D1934" t="n">
        <v>9.2483</v>
      </c>
      <c r="E1934" t="n">
        <v>10.81</v>
      </c>
      <c r="F1934" t="n">
        <v>7.92</v>
      </c>
      <c r="G1934" t="n">
        <v>118.83</v>
      </c>
      <c r="H1934" t="n">
        <v>2.14</v>
      </c>
      <c r="I1934" t="n">
        <v>4</v>
      </c>
      <c r="J1934" t="n">
        <v>298.01</v>
      </c>
      <c r="K1934" t="n">
        <v>57.72</v>
      </c>
      <c r="L1934" t="n">
        <v>35.75</v>
      </c>
      <c r="M1934" t="n">
        <v>2</v>
      </c>
      <c r="N1934" t="n">
        <v>84.54000000000001</v>
      </c>
      <c r="O1934" t="n">
        <v>36989.35</v>
      </c>
      <c r="P1934" t="n">
        <v>112.72</v>
      </c>
      <c r="Q1934" t="n">
        <v>198.05</v>
      </c>
      <c r="R1934" t="n">
        <v>29.43</v>
      </c>
      <c r="S1934" t="n">
        <v>21.27</v>
      </c>
      <c r="T1934" t="n">
        <v>1381.85</v>
      </c>
      <c r="U1934" t="n">
        <v>0.72</v>
      </c>
      <c r="V1934" t="n">
        <v>0.77</v>
      </c>
      <c r="W1934" t="n">
        <v>0.12</v>
      </c>
      <c r="X1934" t="n">
        <v>0.07000000000000001</v>
      </c>
      <c r="Y1934" t="n">
        <v>1</v>
      </c>
      <c r="Z1934" t="n">
        <v>10</v>
      </c>
    </row>
    <row r="1935">
      <c r="A1935" t="n">
        <v>140</v>
      </c>
      <c r="B1935" t="n">
        <v>120</v>
      </c>
      <c r="C1935" t="inlineStr">
        <is>
          <t xml:space="preserve">CONCLUIDO	</t>
        </is>
      </c>
      <c r="D1935" t="n">
        <v>9.251899999999999</v>
      </c>
      <c r="E1935" t="n">
        <v>10.81</v>
      </c>
      <c r="F1935" t="n">
        <v>7.92</v>
      </c>
      <c r="G1935" t="n">
        <v>118.76</v>
      </c>
      <c r="H1935" t="n">
        <v>2.15</v>
      </c>
      <c r="I1935" t="n">
        <v>4</v>
      </c>
      <c r="J1935" t="n">
        <v>298.54</v>
      </c>
      <c r="K1935" t="n">
        <v>57.72</v>
      </c>
      <c r="L1935" t="n">
        <v>36</v>
      </c>
      <c r="M1935" t="n">
        <v>2</v>
      </c>
      <c r="N1935" t="n">
        <v>84.81</v>
      </c>
      <c r="O1935" t="n">
        <v>37053.82</v>
      </c>
      <c r="P1935" t="n">
        <v>112.39</v>
      </c>
      <c r="Q1935" t="n">
        <v>198.05</v>
      </c>
      <c r="R1935" t="n">
        <v>29.31</v>
      </c>
      <c r="S1935" t="n">
        <v>21.27</v>
      </c>
      <c r="T1935" t="n">
        <v>1321.13</v>
      </c>
      <c r="U1935" t="n">
        <v>0.73</v>
      </c>
      <c r="V1935" t="n">
        <v>0.77</v>
      </c>
      <c r="W1935" t="n">
        <v>0.11</v>
      </c>
      <c r="X1935" t="n">
        <v>0.06</v>
      </c>
      <c r="Y1935" t="n">
        <v>1</v>
      </c>
      <c r="Z1935" t="n">
        <v>10</v>
      </c>
    </row>
    <row r="1936">
      <c r="A1936" t="n">
        <v>141</v>
      </c>
      <c r="B1936" t="n">
        <v>120</v>
      </c>
      <c r="C1936" t="inlineStr">
        <is>
          <t xml:space="preserve">CONCLUIDO	</t>
        </is>
      </c>
      <c r="D1936" t="n">
        <v>9.2502</v>
      </c>
      <c r="E1936" t="n">
        <v>10.81</v>
      </c>
      <c r="F1936" t="n">
        <v>7.92</v>
      </c>
      <c r="G1936" t="n">
        <v>118.79</v>
      </c>
      <c r="H1936" t="n">
        <v>2.16</v>
      </c>
      <c r="I1936" t="n">
        <v>4</v>
      </c>
      <c r="J1936" t="n">
        <v>299.06</v>
      </c>
      <c r="K1936" t="n">
        <v>57.72</v>
      </c>
      <c r="L1936" t="n">
        <v>36.25</v>
      </c>
      <c r="M1936" t="n">
        <v>2</v>
      </c>
      <c r="N1936" t="n">
        <v>85.09</v>
      </c>
      <c r="O1936" t="n">
        <v>37118.41</v>
      </c>
      <c r="P1936" t="n">
        <v>112.31</v>
      </c>
      <c r="Q1936" t="n">
        <v>198.05</v>
      </c>
      <c r="R1936" t="n">
        <v>29.38</v>
      </c>
      <c r="S1936" t="n">
        <v>21.27</v>
      </c>
      <c r="T1936" t="n">
        <v>1355.92</v>
      </c>
      <c r="U1936" t="n">
        <v>0.72</v>
      </c>
      <c r="V1936" t="n">
        <v>0.77</v>
      </c>
      <c r="W1936" t="n">
        <v>0.11</v>
      </c>
      <c r="X1936" t="n">
        <v>0.07000000000000001</v>
      </c>
      <c r="Y1936" t="n">
        <v>1</v>
      </c>
      <c r="Z1936" t="n">
        <v>10</v>
      </c>
    </row>
    <row r="1937">
      <c r="A1937" t="n">
        <v>142</v>
      </c>
      <c r="B1937" t="n">
        <v>120</v>
      </c>
      <c r="C1937" t="inlineStr">
        <is>
          <t xml:space="preserve">CONCLUIDO	</t>
        </is>
      </c>
      <c r="D1937" t="n">
        <v>9.2502</v>
      </c>
      <c r="E1937" t="n">
        <v>10.81</v>
      </c>
      <c r="F1937" t="n">
        <v>7.92</v>
      </c>
      <c r="G1937" t="n">
        <v>118.79</v>
      </c>
      <c r="H1937" t="n">
        <v>2.17</v>
      </c>
      <c r="I1937" t="n">
        <v>4</v>
      </c>
      <c r="J1937" t="n">
        <v>299.59</v>
      </c>
      <c r="K1937" t="n">
        <v>57.72</v>
      </c>
      <c r="L1937" t="n">
        <v>36.5</v>
      </c>
      <c r="M1937" t="n">
        <v>2</v>
      </c>
      <c r="N1937" t="n">
        <v>85.36</v>
      </c>
      <c r="O1937" t="n">
        <v>37183.24</v>
      </c>
      <c r="P1937" t="n">
        <v>112.1</v>
      </c>
      <c r="Q1937" t="n">
        <v>198.05</v>
      </c>
      <c r="R1937" t="n">
        <v>29.37</v>
      </c>
      <c r="S1937" t="n">
        <v>21.27</v>
      </c>
      <c r="T1937" t="n">
        <v>1353.72</v>
      </c>
      <c r="U1937" t="n">
        <v>0.72</v>
      </c>
      <c r="V1937" t="n">
        <v>0.77</v>
      </c>
      <c r="W1937" t="n">
        <v>0.11</v>
      </c>
      <c r="X1937" t="n">
        <v>0.07000000000000001</v>
      </c>
      <c r="Y1937" t="n">
        <v>1</v>
      </c>
      <c r="Z1937" t="n">
        <v>10</v>
      </c>
    </row>
    <row r="1938">
      <c r="A1938" t="n">
        <v>143</v>
      </c>
      <c r="B1938" t="n">
        <v>120</v>
      </c>
      <c r="C1938" t="inlineStr">
        <is>
          <t xml:space="preserve">CONCLUIDO	</t>
        </is>
      </c>
      <c r="D1938" t="n">
        <v>9.249000000000001</v>
      </c>
      <c r="E1938" t="n">
        <v>10.81</v>
      </c>
      <c r="F1938" t="n">
        <v>7.92</v>
      </c>
      <c r="G1938" t="n">
        <v>118.81</v>
      </c>
      <c r="H1938" t="n">
        <v>2.18</v>
      </c>
      <c r="I1938" t="n">
        <v>4</v>
      </c>
      <c r="J1938" t="n">
        <v>300.11</v>
      </c>
      <c r="K1938" t="n">
        <v>57.72</v>
      </c>
      <c r="L1938" t="n">
        <v>36.75</v>
      </c>
      <c r="M1938" t="n">
        <v>2</v>
      </c>
      <c r="N1938" t="n">
        <v>85.64</v>
      </c>
      <c r="O1938" t="n">
        <v>37248.06</v>
      </c>
      <c r="P1938" t="n">
        <v>112.02</v>
      </c>
      <c r="Q1938" t="n">
        <v>198.08</v>
      </c>
      <c r="R1938" t="n">
        <v>29.39</v>
      </c>
      <c r="S1938" t="n">
        <v>21.27</v>
      </c>
      <c r="T1938" t="n">
        <v>1362.34</v>
      </c>
      <c r="U1938" t="n">
        <v>0.72</v>
      </c>
      <c r="V1938" t="n">
        <v>0.77</v>
      </c>
      <c r="W1938" t="n">
        <v>0.12</v>
      </c>
      <c r="X1938" t="n">
        <v>0.07000000000000001</v>
      </c>
      <c r="Y1938" t="n">
        <v>1</v>
      </c>
      <c r="Z1938" t="n">
        <v>10</v>
      </c>
    </row>
    <row r="1939">
      <c r="A1939" t="n">
        <v>144</v>
      </c>
      <c r="B1939" t="n">
        <v>120</v>
      </c>
      <c r="C1939" t="inlineStr">
        <is>
          <t xml:space="preserve">CONCLUIDO	</t>
        </is>
      </c>
      <c r="D1939" t="n">
        <v>9.2538</v>
      </c>
      <c r="E1939" t="n">
        <v>10.81</v>
      </c>
      <c r="F1939" t="n">
        <v>7.92</v>
      </c>
      <c r="G1939" t="n">
        <v>118.73</v>
      </c>
      <c r="H1939" t="n">
        <v>2.19</v>
      </c>
      <c r="I1939" t="n">
        <v>4</v>
      </c>
      <c r="J1939" t="n">
        <v>300.64</v>
      </c>
      <c r="K1939" t="n">
        <v>57.72</v>
      </c>
      <c r="L1939" t="n">
        <v>37</v>
      </c>
      <c r="M1939" t="n">
        <v>2</v>
      </c>
      <c r="N1939" t="n">
        <v>85.91</v>
      </c>
      <c r="O1939" t="n">
        <v>37313</v>
      </c>
      <c r="P1939" t="n">
        <v>111.7</v>
      </c>
      <c r="Q1939" t="n">
        <v>198.05</v>
      </c>
      <c r="R1939" t="n">
        <v>29.17</v>
      </c>
      <c r="S1939" t="n">
        <v>21.27</v>
      </c>
      <c r="T1939" t="n">
        <v>1253.61</v>
      </c>
      <c r="U1939" t="n">
        <v>0.73</v>
      </c>
      <c r="V1939" t="n">
        <v>0.77</v>
      </c>
      <c r="W1939" t="n">
        <v>0.12</v>
      </c>
      <c r="X1939" t="n">
        <v>0.06</v>
      </c>
      <c r="Y1939" t="n">
        <v>1</v>
      </c>
      <c r="Z1939" t="n">
        <v>10</v>
      </c>
    </row>
    <row r="1940">
      <c r="A1940" t="n">
        <v>145</v>
      </c>
      <c r="B1940" t="n">
        <v>120</v>
      </c>
      <c r="C1940" t="inlineStr">
        <is>
          <t xml:space="preserve">CONCLUIDO	</t>
        </is>
      </c>
      <c r="D1940" t="n">
        <v>9.259499999999999</v>
      </c>
      <c r="E1940" t="n">
        <v>10.8</v>
      </c>
      <c r="F1940" t="n">
        <v>7.91</v>
      </c>
      <c r="G1940" t="n">
        <v>118.63</v>
      </c>
      <c r="H1940" t="n">
        <v>2.2</v>
      </c>
      <c r="I1940" t="n">
        <v>4</v>
      </c>
      <c r="J1940" t="n">
        <v>301.17</v>
      </c>
      <c r="K1940" t="n">
        <v>57.72</v>
      </c>
      <c r="L1940" t="n">
        <v>37.25</v>
      </c>
      <c r="M1940" t="n">
        <v>2</v>
      </c>
      <c r="N1940" t="n">
        <v>86.19</v>
      </c>
      <c r="O1940" t="n">
        <v>37378.06</v>
      </c>
      <c r="P1940" t="n">
        <v>111.41</v>
      </c>
      <c r="Q1940" t="n">
        <v>198.05</v>
      </c>
      <c r="R1940" t="n">
        <v>28.95</v>
      </c>
      <c r="S1940" t="n">
        <v>21.27</v>
      </c>
      <c r="T1940" t="n">
        <v>1143.21</v>
      </c>
      <c r="U1940" t="n">
        <v>0.73</v>
      </c>
      <c r="V1940" t="n">
        <v>0.77</v>
      </c>
      <c r="W1940" t="n">
        <v>0.12</v>
      </c>
      <c r="X1940" t="n">
        <v>0.06</v>
      </c>
      <c r="Y1940" t="n">
        <v>1</v>
      </c>
      <c r="Z1940" t="n">
        <v>10</v>
      </c>
    </row>
    <row r="1941">
      <c r="A1941" t="n">
        <v>146</v>
      </c>
      <c r="B1941" t="n">
        <v>120</v>
      </c>
      <c r="C1941" t="inlineStr">
        <is>
          <t xml:space="preserve">CONCLUIDO	</t>
        </is>
      </c>
      <c r="D1941" t="n">
        <v>9.259499999999999</v>
      </c>
      <c r="E1941" t="n">
        <v>10.8</v>
      </c>
      <c r="F1941" t="n">
        <v>7.91</v>
      </c>
      <c r="G1941" t="n">
        <v>118.63</v>
      </c>
      <c r="H1941" t="n">
        <v>2.21</v>
      </c>
      <c r="I1941" t="n">
        <v>4</v>
      </c>
      <c r="J1941" t="n">
        <v>301.69</v>
      </c>
      <c r="K1941" t="n">
        <v>57.72</v>
      </c>
      <c r="L1941" t="n">
        <v>37.5</v>
      </c>
      <c r="M1941" t="n">
        <v>2</v>
      </c>
      <c r="N1941" t="n">
        <v>86.47</v>
      </c>
      <c r="O1941" t="n">
        <v>37443.23</v>
      </c>
      <c r="P1941" t="n">
        <v>110.98</v>
      </c>
      <c r="Q1941" t="n">
        <v>198.05</v>
      </c>
      <c r="R1941" t="n">
        <v>29.03</v>
      </c>
      <c r="S1941" t="n">
        <v>21.27</v>
      </c>
      <c r="T1941" t="n">
        <v>1181.49</v>
      </c>
      <c r="U1941" t="n">
        <v>0.73</v>
      </c>
      <c r="V1941" t="n">
        <v>0.77</v>
      </c>
      <c r="W1941" t="n">
        <v>0.11</v>
      </c>
      <c r="X1941" t="n">
        <v>0.06</v>
      </c>
      <c r="Y1941" t="n">
        <v>1</v>
      </c>
      <c r="Z1941" t="n">
        <v>10</v>
      </c>
    </row>
    <row r="1942">
      <c r="A1942" t="n">
        <v>147</v>
      </c>
      <c r="B1942" t="n">
        <v>120</v>
      </c>
      <c r="C1942" t="inlineStr">
        <is>
          <t xml:space="preserve">CONCLUIDO	</t>
        </is>
      </c>
      <c r="D1942" t="n">
        <v>9.253299999999999</v>
      </c>
      <c r="E1942" t="n">
        <v>10.81</v>
      </c>
      <c r="F1942" t="n">
        <v>7.92</v>
      </c>
      <c r="G1942" t="n">
        <v>118.74</v>
      </c>
      <c r="H1942" t="n">
        <v>2.22</v>
      </c>
      <c r="I1942" t="n">
        <v>4</v>
      </c>
      <c r="J1942" t="n">
        <v>302.22</v>
      </c>
      <c r="K1942" t="n">
        <v>57.72</v>
      </c>
      <c r="L1942" t="n">
        <v>37.75</v>
      </c>
      <c r="M1942" t="n">
        <v>2</v>
      </c>
      <c r="N1942" t="n">
        <v>86.75</v>
      </c>
      <c r="O1942" t="n">
        <v>37508.53</v>
      </c>
      <c r="P1942" t="n">
        <v>110.88</v>
      </c>
      <c r="Q1942" t="n">
        <v>198.05</v>
      </c>
      <c r="R1942" t="n">
        <v>29.28</v>
      </c>
      <c r="S1942" t="n">
        <v>21.27</v>
      </c>
      <c r="T1942" t="n">
        <v>1310.3</v>
      </c>
      <c r="U1942" t="n">
        <v>0.73</v>
      </c>
      <c r="V1942" t="n">
        <v>0.77</v>
      </c>
      <c r="W1942" t="n">
        <v>0.11</v>
      </c>
      <c r="X1942" t="n">
        <v>0.06</v>
      </c>
      <c r="Y1942" t="n">
        <v>1</v>
      </c>
      <c r="Z1942" t="n">
        <v>10</v>
      </c>
    </row>
    <row r="1943">
      <c r="A1943" t="n">
        <v>148</v>
      </c>
      <c r="B1943" t="n">
        <v>120</v>
      </c>
      <c r="C1943" t="inlineStr">
        <is>
          <t xml:space="preserve">CONCLUIDO	</t>
        </is>
      </c>
      <c r="D1943" t="n">
        <v>9.248100000000001</v>
      </c>
      <c r="E1943" t="n">
        <v>10.81</v>
      </c>
      <c r="F1943" t="n">
        <v>7.92</v>
      </c>
      <c r="G1943" t="n">
        <v>118.83</v>
      </c>
      <c r="H1943" t="n">
        <v>2.24</v>
      </c>
      <c r="I1943" t="n">
        <v>4</v>
      </c>
      <c r="J1943" t="n">
        <v>302.75</v>
      </c>
      <c r="K1943" t="n">
        <v>57.72</v>
      </c>
      <c r="L1943" t="n">
        <v>38</v>
      </c>
      <c r="M1943" t="n">
        <v>2</v>
      </c>
      <c r="N1943" t="n">
        <v>87.03</v>
      </c>
      <c r="O1943" t="n">
        <v>37573.94</v>
      </c>
      <c r="P1943" t="n">
        <v>110.75</v>
      </c>
      <c r="Q1943" t="n">
        <v>198.05</v>
      </c>
      <c r="R1943" t="n">
        <v>29.46</v>
      </c>
      <c r="S1943" t="n">
        <v>21.27</v>
      </c>
      <c r="T1943" t="n">
        <v>1398.66</v>
      </c>
      <c r="U1943" t="n">
        <v>0.72</v>
      </c>
      <c r="V1943" t="n">
        <v>0.77</v>
      </c>
      <c r="W1943" t="n">
        <v>0.11</v>
      </c>
      <c r="X1943" t="n">
        <v>0.07000000000000001</v>
      </c>
      <c r="Y1943" t="n">
        <v>1</v>
      </c>
      <c r="Z1943" t="n">
        <v>10</v>
      </c>
    </row>
    <row r="1944">
      <c r="A1944" t="n">
        <v>149</v>
      </c>
      <c r="B1944" t="n">
        <v>120</v>
      </c>
      <c r="C1944" t="inlineStr">
        <is>
          <t xml:space="preserve">CONCLUIDO	</t>
        </is>
      </c>
      <c r="D1944" t="n">
        <v>9.248799999999999</v>
      </c>
      <c r="E1944" t="n">
        <v>10.81</v>
      </c>
      <c r="F1944" t="n">
        <v>7.92</v>
      </c>
      <c r="G1944" t="n">
        <v>118.82</v>
      </c>
      <c r="H1944" t="n">
        <v>2.25</v>
      </c>
      <c r="I1944" t="n">
        <v>4</v>
      </c>
      <c r="J1944" t="n">
        <v>303.29</v>
      </c>
      <c r="K1944" t="n">
        <v>57.72</v>
      </c>
      <c r="L1944" t="n">
        <v>38.25</v>
      </c>
      <c r="M1944" t="n">
        <v>2</v>
      </c>
      <c r="N1944" t="n">
        <v>87.31</v>
      </c>
      <c r="O1944" t="n">
        <v>37639.48</v>
      </c>
      <c r="P1944" t="n">
        <v>110.49</v>
      </c>
      <c r="Q1944" t="n">
        <v>198.05</v>
      </c>
      <c r="R1944" t="n">
        <v>29.42</v>
      </c>
      <c r="S1944" t="n">
        <v>21.27</v>
      </c>
      <c r="T1944" t="n">
        <v>1379.54</v>
      </c>
      <c r="U1944" t="n">
        <v>0.72</v>
      </c>
      <c r="V1944" t="n">
        <v>0.77</v>
      </c>
      <c r="W1944" t="n">
        <v>0.11</v>
      </c>
      <c r="X1944" t="n">
        <v>0.07000000000000001</v>
      </c>
      <c r="Y1944" t="n">
        <v>1</v>
      </c>
      <c r="Z1944" t="n">
        <v>10</v>
      </c>
    </row>
    <row r="1945">
      <c r="A1945" t="n">
        <v>150</v>
      </c>
      <c r="B1945" t="n">
        <v>120</v>
      </c>
      <c r="C1945" t="inlineStr">
        <is>
          <t xml:space="preserve">CONCLUIDO	</t>
        </is>
      </c>
      <c r="D1945" t="n">
        <v>9.248799999999999</v>
      </c>
      <c r="E1945" t="n">
        <v>10.81</v>
      </c>
      <c r="F1945" t="n">
        <v>7.92</v>
      </c>
      <c r="G1945" t="n">
        <v>118.82</v>
      </c>
      <c r="H1945" t="n">
        <v>2.26</v>
      </c>
      <c r="I1945" t="n">
        <v>4</v>
      </c>
      <c r="J1945" t="n">
        <v>303.82</v>
      </c>
      <c r="K1945" t="n">
        <v>57.72</v>
      </c>
      <c r="L1945" t="n">
        <v>38.5</v>
      </c>
      <c r="M1945" t="n">
        <v>2</v>
      </c>
      <c r="N1945" t="n">
        <v>87.59</v>
      </c>
      <c r="O1945" t="n">
        <v>37705.13</v>
      </c>
      <c r="P1945" t="n">
        <v>110.17</v>
      </c>
      <c r="Q1945" t="n">
        <v>198.05</v>
      </c>
      <c r="R1945" t="n">
        <v>29.45</v>
      </c>
      <c r="S1945" t="n">
        <v>21.27</v>
      </c>
      <c r="T1945" t="n">
        <v>1394.16</v>
      </c>
      <c r="U1945" t="n">
        <v>0.72</v>
      </c>
      <c r="V1945" t="n">
        <v>0.77</v>
      </c>
      <c r="W1945" t="n">
        <v>0.11</v>
      </c>
      <c r="X1945" t="n">
        <v>0.07000000000000001</v>
      </c>
      <c r="Y1945" t="n">
        <v>1</v>
      </c>
      <c r="Z1945" t="n">
        <v>10</v>
      </c>
    </row>
    <row r="1946">
      <c r="A1946" t="n">
        <v>151</v>
      </c>
      <c r="B1946" t="n">
        <v>120</v>
      </c>
      <c r="C1946" t="inlineStr">
        <is>
          <t xml:space="preserve">CONCLUIDO	</t>
        </is>
      </c>
      <c r="D1946" t="n">
        <v>9.250500000000001</v>
      </c>
      <c r="E1946" t="n">
        <v>10.81</v>
      </c>
      <c r="F1946" t="n">
        <v>7.92</v>
      </c>
      <c r="G1946" t="n">
        <v>118.79</v>
      </c>
      <c r="H1946" t="n">
        <v>2.27</v>
      </c>
      <c r="I1946" t="n">
        <v>4</v>
      </c>
      <c r="J1946" t="n">
        <v>304.35</v>
      </c>
      <c r="K1946" t="n">
        <v>57.72</v>
      </c>
      <c r="L1946" t="n">
        <v>38.75</v>
      </c>
      <c r="M1946" t="n">
        <v>2</v>
      </c>
      <c r="N1946" t="n">
        <v>87.88</v>
      </c>
      <c r="O1946" t="n">
        <v>37770.91</v>
      </c>
      <c r="P1946" t="n">
        <v>110.04</v>
      </c>
      <c r="Q1946" t="n">
        <v>198.05</v>
      </c>
      <c r="R1946" t="n">
        <v>29.35</v>
      </c>
      <c r="S1946" t="n">
        <v>21.27</v>
      </c>
      <c r="T1946" t="n">
        <v>1343.81</v>
      </c>
      <c r="U1946" t="n">
        <v>0.72</v>
      </c>
      <c r="V1946" t="n">
        <v>0.77</v>
      </c>
      <c r="W1946" t="n">
        <v>0.11</v>
      </c>
      <c r="X1946" t="n">
        <v>0.07000000000000001</v>
      </c>
      <c r="Y1946" t="n">
        <v>1</v>
      </c>
      <c r="Z1946" t="n">
        <v>10</v>
      </c>
    </row>
    <row r="1947">
      <c r="A1947" t="n">
        <v>152</v>
      </c>
      <c r="B1947" t="n">
        <v>120</v>
      </c>
      <c r="C1947" t="inlineStr">
        <is>
          <t xml:space="preserve">CONCLUIDO	</t>
        </is>
      </c>
      <c r="D1947" t="n">
        <v>9.2483</v>
      </c>
      <c r="E1947" t="n">
        <v>10.81</v>
      </c>
      <c r="F1947" t="n">
        <v>7.92</v>
      </c>
      <c r="G1947" t="n">
        <v>118.83</v>
      </c>
      <c r="H1947" t="n">
        <v>2.28</v>
      </c>
      <c r="I1947" t="n">
        <v>4</v>
      </c>
      <c r="J1947" t="n">
        <v>304.89</v>
      </c>
      <c r="K1947" t="n">
        <v>57.72</v>
      </c>
      <c r="L1947" t="n">
        <v>39</v>
      </c>
      <c r="M1947" t="n">
        <v>2</v>
      </c>
      <c r="N1947" t="n">
        <v>88.16</v>
      </c>
      <c r="O1947" t="n">
        <v>37836.81</v>
      </c>
      <c r="P1947" t="n">
        <v>109.73</v>
      </c>
      <c r="Q1947" t="n">
        <v>198.05</v>
      </c>
      <c r="R1947" t="n">
        <v>29.43</v>
      </c>
      <c r="S1947" t="n">
        <v>21.27</v>
      </c>
      <c r="T1947" t="n">
        <v>1385.36</v>
      </c>
      <c r="U1947" t="n">
        <v>0.72</v>
      </c>
      <c r="V1947" t="n">
        <v>0.77</v>
      </c>
      <c r="W1947" t="n">
        <v>0.12</v>
      </c>
      <c r="X1947" t="n">
        <v>0.07000000000000001</v>
      </c>
      <c r="Y1947" t="n">
        <v>1</v>
      </c>
      <c r="Z1947" t="n">
        <v>10</v>
      </c>
    </row>
    <row r="1948">
      <c r="A1948" t="n">
        <v>153</v>
      </c>
      <c r="B1948" t="n">
        <v>120</v>
      </c>
      <c r="C1948" t="inlineStr">
        <is>
          <t xml:space="preserve">CONCLUIDO	</t>
        </is>
      </c>
      <c r="D1948" t="n">
        <v>9.3192</v>
      </c>
      <c r="E1948" t="n">
        <v>10.73</v>
      </c>
      <c r="F1948" t="n">
        <v>7.88</v>
      </c>
      <c r="G1948" t="n">
        <v>157.7</v>
      </c>
      <c r="H1948" t="n">
        <v>2.29</v>
      </c>
      <c r="I1948" t="n">
        <v>3</v>
      </c>
      <c r="J1948" t="n">
        <v>305.42</v>
      </c>
      <c r="K1948" t="n">
        <v>57.72</v>
      </c>
      <c r="L1948" t="n">
        <v>39.25</v>
      </c>
      <c r="M1948" t="n">
        <v>1</v>
      </c>
      <c r="N1948" t="n">
        <v>88.45</v>
      </c>
      <c r="O1948" t="n">
        <v>37902.83</v>
      </c>
      <c r="P1948" t="n">
        <v>109.16</v>
      </c>
      <c r="Q1948" t="n">
        <v>198.07</v>
      </c>
      <c r="R1948" t="n">
        <v>28.2</v>
      </c>
      <c r="S1948" t="n">
        <v>21.27</v>
      </c>
      <c r="T1948" t="n">
        <v>774.33</v>
      </c>
      <c r="U1948" t="n">
        <v>0.75</v>
      </c>
      <c r="V1948" t="n">
        <v>0.77</v>
      </c>
      <c r="W1948" t="n">
        <v>0.11</v>
      </c>
      <c r="X1948" t="n">
        <v>0.03</v>
      </c>
      <c r="Y1948" t="n">
        <v>1</v>
      </c>
      <c r="Z1948" t="n">
        <v>10</v>
      </c>
    </row>
    <row r="1949">
      <c r="A1949" t="n">
        <v>154</v>
      </c>
      <c r="B1949" t="n">
        <v>120</v>
      </c>
      <c r="C1949" t="inlineStr">
        <is>
          <t xml:space="preserve">CONCLUIDO	</t>
        </is>
      </c>
      <c r="D1949" t="n">
        <v>9.320399999999999</v>
      </c>
      <c r="E1949" t="n">
        <v>10.73</v>
      </c>
      <c r="F1949" t="n">
        <v>7.88</v>
      </c>
      <c r="G1949" t="n">
        <v>157.67</v>
      </c>
      <c r="H1949" t="n">
        <v>2.3</v>
      </c>
      <c r="I1949" t="n">
        <v>3</v>
      </c>
      <c r="J1949" t="n">
        <v>305.96</v>
      </c>
      <c r="K1949" t="n">
        <v>57.72</v>
      </c>
      <c r="L1949" t="n">
        <v>39.5</v>
      </c>
      <c r="M1949" t="n">
        <v>1</v>
      </c>
      <c r="N1949" t="n">
        <v>88.73</v>
      </c>
      <c r="O1949" t="n">
        <v>37968.98</v>
      </c>
      <c r="P1949" t="n">
        <v>109.24</v>
      </c>
      <c r="Q1949" t="n">
        <v>198.05</v>
      </c>
      <c r="R1949" t="n">
        <v>28.2</v>
      </c>
      <c r="S1949" t="n">
        <v>21.27</v>
      </c>
      <c r="T1949" t="n">
        <v>773.8</v>
      </c>
      <c r="U1949" t="n">
        <v>0.75</v>
      </c>
      <c r="V1949" t="n">
        <v>0.77</v>
      </c>
      <c r="W1949" t="n">
        <v>0.11</v>
      </c>
      <c r="X1949" t="n">
        <v>0.03</v>
      </c>
      <c r="Y1949" t="n">
        <v>1</v>
      </c>
      <c r="Z1949" t="n">
        <v>10</v>
      </c>
    </row>
    <row r="1950">
      <c r="A1950" t="n">
        <v>155</v>
      </c>
      <c r="B1950" t="n">
        <v>120</v>
      </c>
      <c r="C1950" t="inlineStr">
        <is>
          <t xml:space="preserve">CONCLUIDO	</t>
        </is>
      </c>
      <c r="D1950" t="n">
        <v>9.3185</v>
      </c>
      <c r="E1950" t="n">
        <v>10.73</v>
      </c>
      <c r="F1950" t="n">
        <v>7.89</v>
      </c>
      <c r="G1950" t="n">
        <v>157.72</v>
      </c>
      <c r="H1950" t="n">
        <v>2.31</v>
      </c>
      <c r="I1950" t="n">
        <v>3</v>
      </c>
      <c r="J1950" t="n">
        <v>306.49</v>
      </c>
      <c r="K1950" t="n">
        <v>57.72</v>
      </c>
      <c r="L1950" t="n">
        <v>39.75</v>
      </c>
      <c r="M1950" t="n">
        <v>1</v>
      </c>
      <c r="N1950" t="n">
        <v>89.02</v>
      </c>
      <c r="O1950" t="n">
        <v>38035.25</v>
      </c>
      <c r="P1950" t="n">
        <v>109.4</v>
      </c>
      <c r="Q1950" t="n">
        <v>198.05</v>
      </c>
      <c r="R1950" t="n">
        <v>28.27</v>
      </c>
      <c r="S1950" t="n">
        <v>21.27</v>
      </c>
      <c r="T1950" t="n">
        <v>805.8</v>
      </c>
      <c r="U1950" t="n">
        <v>0.75</v>
      </c>
      <c r="V1950" t="n">
        <v>0.77</v>
      </c>
      <c r="W1950" t="n">
        <v>0.11</v>
      </c>
      <c r="X1950" t="n">
        <v>0.03</v>
      </c>
      <c r="Y1950" t="n">
        <v>1</v>
      </c>
      <c r="Z1950" t="n">
        <v>10</v>
      </c>
    </row>
    <row r="1951">
      <c r="A1951" t="n">
        <v>156</v>
      </c>
      <c r="B1951" t="n">
        <v>120</v>
      </c>
      <c r="C1951" t="inlineStr">
        <is>
          <t xml:space="preserve">CONCLUIDO	</t>
        </is>
      </c>
      <c r="D1951" t="n">
        <v>9.315799999999999</v>
      </c>
      <c r="E1951" t="n">
        <v>10.73</v>
      </c>
      <c r="F1951" t="n">
        <v>7.89</v>
      </c>
      <c r="G1951" t="n">
        <v>157.78</v>
      </c>
      <c r="H1951" t="n">
        <v>2.32</v>
      </c>
      <c r="I1951" t="n">
        <v>3</v>
      </c>
      <c r="J1951" t="n">
        <v>307.03</v>
      </c>
      <c r="K1951" t="n">
        <v>57.72</v>
      </c>
      <c r="L1951" t="n">
        <v>40</v>
      </c>
      <c r="M1951" t="n">
        <v>1</v>
      </c>
      <c r="N1951" t="n">
        <v>89.31</v>
      </c>
      <c r="O1951" t="n">
        <v>38101.64</v>
      </c>
      <c r="P1951" t="n">
        <v>109.58</v>
      </c>
      <c r="Q1951" t="n">
        <v>198.05</v>
      </c>
      <c r="R1951" t="n">
        <v>28.38</v>
      </c>
      <c r="S1951" t="n">
        <v>21.27</v>
      </c>
      <c r="T1951" t="n">
        <v>863.17</v>
      </c>
      <c r="U1951" t="n">
        <v>0.75</v>
      </c>
      <c r="V1951" t="n">
        <v>0.77</v>
      </c>
      <c r="W1951" t="n">
        <v>0.11</v>
      </c>
      <c r="X1951" t="n">
        <v>0.04</v>
      </c>
      <c r="Y1951" t="n">
        <v>1</v>
      </c>
      <c r="Z1951" t="n">
        <v>10</v>
      </c>
    </row>
    <row r="1952">
      <c r="A1952" t="n">
        <v>0</v>
      </c>
      <c r="B1952" t="n">
        <v>145</v>
      </c>
      <c r="C1952" t="inlineStr">
        <is>
          <t xml:space="preserve">CONCLUIDO	</t>
        </is>
      </c>
      <c r="D1952" t="n">
        <v>4.7588</v>
      </c>
      <c r="E1952" t="n">
        <v>21.01</v>
      </c>
      <c r="F1952" t="n">
        <v>10.68</v>
      </c>
      <c r="G1952" t="n">
        <v>4.68</v>
      </c>
      <c r="H1952" t="n">
        <v>0.06</v>
      </c>
      <c r="I1952" t="n">
        <v>137</v>
      </c>
      <c r="J1952" t="n">
        <v>285.18</v>
      </c>
      <c r="K1952" t="n">
        <v>61.2</v>
      </c>
      <c r="L1952" t="n">
        <v>1</v>
      </c>
      <c r="M1952" t="n">
        <v>135</v>
      </c>
      <c r="N1952" t="n">
        <v>77.98</v>
      </c>
      <c r="O1952" t="n">
        <v>35406.83</v>
      </c>
      <c r="P1952" t="n">
        <v>189.03</v>
      </c>
      <c r="Q1952" t="n">
        <v>198.12</v>
      </c>
      <c r="R1952" t="n">
        <v>115.81</v>
      </c>
      <c r="S1952" t="n">
        <v>21.27</v>
      </c>
      <c r="T1952" t="n">
        <v>43908.9</v>
      </c>
      <c r="U1952" t="n">
        <v>0.18</v>
      </c>
      <c r="V1952" t="n">
        <v>0.57</v>
      </c>
      <c r="W1952" t="n">
        <v>0.32</v>
      </c>
      <c r="X1952" t="n">
        <v>2.83</v>
      </c>
      <c r="Y1952" t="n">
        <v>1</v>
      </c>
      <c r="Z1952" t="n">
        <v>10</v>
      </c>
    </row>
    <row r="1953">
      <c r="A1953" t="n">
        <v>1</v>
      </c>
      <c r="B1953" t="n">
        <v>145</v>
      </c>
      <c r="C1953" t="inlineStr">
        <is>
          <t xml:space="preserve">CONCLUIDO	</t>
        </is>
      </c>
      <c r="D1953" t="n">
        <v>5.4405</v>
      </c>
      <c r="E1953" t="n">
        <v>18.38</v>
      </c>
      <c r="F1953" t="n">
        <v>9.93</v>
      </c>
      <c r="G1953" t="n">
        <v>5.84</v>
      </c>
      <c r="H1953" t="n">
        <v>0.08</v>
      </c>
      <c r="I1953" t="n">
        <v>102</v>
      </c>
      <c r="J1953" t="n">
        <v>285.68</v>
      </c>
      <c r="K1953" t="n">
        <v>61.2</v>
      </c>
      <c r="L1953" t="n">
        <v>1.25</v>
      </c>
      <c r="M1953" t="n">
        <v>100</v>
      </c>
      <c r="N1953" t="n">
        <v>78.23999999999999</v>
      </c>
      <c r="O1953" t="n">
        <v>35468.6</v>
      </c>
      <c r="P1953" t="n">
        <v>175.69</v>
      </c>
      <c r="Q1953" t="n">
        <v>198.1</v>
      </c>
      <c r="R1953" t="n">
        <v>92.36</v>
      </c>
      <c r="S1953" t="n">
        <v>21.27</v>
      </c>
      <c r="T1953" t="n">
        <v>32359.49</v>
      </c>
      <c r="U1953" t="n">
        <v>0.23</v>
      </c>
      <c r="V1953" t="n">
        <v>0.61</v>
      </c>
      <c r="W1953" t="n">
        <v>0.27</v>
      </c>
      <c r="X1953" t="n">
        <v>2.08</v>
      </c>
      <c r="Y1953" t="n">
        <v>1</v>
      </c>
      <c r="Z1953" t="n">
        <v>10</v>
      </c>
    </row>
    <row r="1954">
      <c r="A1954" t="n">
        <v>2</v>
      </c>
      <c r="B1954" t="n">
        <v>145</v>
      </c>
      <c r="C1954" t="inlineStr">
        <is>
          <t xml:space="preserve">CONCLUIDO	</t>
        </is>
      </c>
      <c r="D1954" t="n">
        <v>5.956</v>
      </c>
      <c r="E1954" t="n">
        <v>16.79</v>
      </c>
      <c r="F1954" t="n">
        <v>9.48</v>
      </c>
      <c r="G1954" t="n">
        <v>7.02</v>
      </c>
      <c r="H1954" t="n">
        <v>0.09</v>
      </c>
      <c r="I1954" t="n">
        <v>81</v>
      </c>
      <c r="J1954" t="n">
        <v>286.19</v>
      </c>
      <c r="K1954" t="n">
        <v>61.2</v>
      </c>
      <c r="L1954" t="n">
        <v>1.5</v>
      </c>
      <c r="M1954" t="n">
        <v>79</v>
      </c>
      <c r="N1954" t="n">
        <v>78.48999999999999</v>
      </c>
      <c r="O1954" t="n">
        <v>35530.47</v>
      </c>
      <c r="P1954" t="n">
        <v>167.46</v>
      </c>
      <c r="Q1954" t="n">
        <v>198.1</v>
      </c>
      <c r="R1954" t="n">
        <v>78.06</v>
      </c>
      <c r="S1954" t="n">
        <v>21.27</v>
      </c>
      <c r="T1954" t="n">
        <v>25311.28</v>
      </c>
      <c r="U1954" t="n">
        <v>0.27</v>
      </c>
      <c r="V1954" t="n">
        <v>0.64</v>
      </c>
      <c r="W1954" t="n">
        <v>0.23</v>
      </c>
      <c r="X1954" t="n">
        <v>1.62</v>
      </c>
      <c r="Y1954" t="n">
        <v>1</v>
      </c>
      <c r="Z1954" t="n">
        <v>10</v>
      </c>
    </row>
    <row r="1955">
      <c r="A1955" t="n">
        <v>3</v>
      </c>
      <c r="B1955" t="n">
        <v>145</v>
      </c>
      <c r="C1955" t="inlineStr">
        <is>
          <t xml:space="preserve">CONCLUIDO	</t>
        </is>
      </c>
      <c r="D1955" t="n">
        <v>6.3213</v>
      </c>
      <c r="E1955" t="n">
        <v>15.82</v>
      </c>
      <c r="F1955" t="n">
        <v>9.210000000000001</v>
      </c>
      <c r="G1955" t="n">
        <v>8.119999999999999</v>
      </c>
      <c r="H1955" t="n">
        <v>0.11</v>
      </c>
      <c r="I1955" t="n">
        <v>68</v>
      </c>
      <c r="J1955" t="n">
        <v>286.69</v>
      </c>
      <c r="K1955" t="n">
        <v>61.2</v>
      </c>
      <c r="L1955" t="n">
        <v>1.75</v>
      </c>
      <c r="M1955" t="n">
        <v>66</v>
      </c>
      <c r="N1955" t="n">
        <v>78.73999999999999</v>
      </c>
      <c r="O1955" t="n">
        <v>35592.57</v>
      </c>
      <c r="P1955" t="n">
        <v>162.6</v>
      </c>
      <c r="Q1955" t="n">
        <v>198.1</v>
      </c>
      <c r="R1955" t="n">
        <v>69.26000000000001</v>
      </c>
      <c r="S1955" t="n">
        <v>21.27</v>
      </c>
      <c r="T1955" t="n">
        <v>20977.56</v>
      </c>
      <c r="U1955" t="n">
        <v>0.31</v>
      </c>
      <c r="V1955" t="n">
        <v>0.66</v>
      </c>
      <c r="W1955" t="n">
        <v>0.22</v>
      </c>
      <c r="X1955" t="n">
        <v>1.35</v>
      </c>
      <c r="Y1955" t="n">
        <v>1</v>
      </c>
      <c r="Z1955" t="n">
        <v>10</v>
      </c>
    </row>
    <row r="1956">
      <c r="A1956" t="n">
        <v>4</v>
      </c>
      <c r="B1956" t="n">
        <v>145</v>
      </c>
      <c r="C1956" t="inlineStr">
        <is>
          <t xml:space="preserve">CONCLUIDO	</t>
        </is>
      </c>
      <c r="D1956" t="n">
        <v>6.6342</v>
      </c>
      <c r="E1956" t="n">
        <v>15.07</v>
      </c>
      <c r="F1956" t="n">
        <v>9</v>
      </c>
      <c r="G1956" t="n">
        <v>9.31</v>
      </c>
      <c r="H1956" t="n">
        <v>0.12</v>
      </c>
      <c r="I1956" t="n">
        <v>58</v>
      </c>
      <c r="J1956" t="n">
        <v>287.19</v>
      </c>
      <c r="K1956" t="n">
        <v>61.2</v>
      </c>
      <c r="L1956" t="n">
        <v>2</v>
      </c>
      <c r="M1956" t="n">
        <v>56</v>
      </c>
      <c r="N1956" t="n">
        <v>78.98999999999999</v>
      </c>
      <c r="O1956" t="n">
        <v>35654.65</v>
      </c>
      <c r="P1956" t="n">
        <v>158.85</v>
      </c>
      <c r="Q1956" t="n">
        <v>198.1</v>
      </c>
      <c r="R1956" t="n">
        <v>63.01</v>
      </c>
      <c r="S1956" t="n">
        <v>21.27</v>
      </c>
      <c r="T1956" t="n">
        <v>17901.88</v>
      </c>
      <c r="U1956" t="n">
        <v>0.34</v>
      </c>
      <c r="V1956" t="n">
        <v>0.68</v>
      </c>
      <c r="W1956" t="n">
        <v>0.2</v>
      </c>
      <c r="X1956" t="n">
        <v>1.14</v>
      </c>
      <c r="Y1956" t="n">
        <v>1</v>
      </c>
      <c r="Z1956" t="n">
        <v>10</v>
      </c>
    </row>
    <row r="1957">
      <c r="A1957" t="n">
        <v>5</v>
      </c>
      <c r="B1957" t="n">
        <v>145</v>
      </c>
      <c r="C1957" t="inlineStr">
        <is>
          <t xml:space="preserve">CONCLUIDO	</t>
        </is>
      </c>
      <c r="D1957" t="n">
        <v>6.8717</v>
      </c>
      <c r="E1957" t="n">
        <v>14.55</v>
      </c>
      <c r="F1957" t="n">
        <v>8.859999999999999</v>
      </c>
      <c r="G1957" t="n">
        <v>10.42</v>
      </c>
      <c r="H1957" t="n">
        <v>0.14</v>
      </c>
      <c r="I1957" t="n">
        <v>51</v>
      </c>
      <c r="J1957" t="n">
        <v>287.7</v>
      </c>
      <c r="K1957" t="n">
        <v>61.2</v>
      </c>
      <c r="L1957" t="n">
        <v>2.25</v>
      </c>
      <c r="M1957" t="n">
        <v>49</v>
      </c>
      <c r="N1957" t="n">
        <v>79.25</v>
      </c>
      <c r="O1957" t="n">
        <v>35716.83</v>
      </c>
      <c r="P1957" t="n">
        <v>156.26</v>
      </c>
      <c r="Q1957" t="n">
        <v>198.05</v>
      </c>
      <c r="R1957" t="n">
        <v>58.38</v>
      </c>
      <c r="S1957" t="n">
        <v>21.27</v>
      </c>
      <c r="T1957" t="n">
        <v>15622.87</v>
      </c>
      <c r="U1957" t="n">
        <v>0.36</v>
      </c>
      <c r="V1957" t="n">
        <v>0.6899999999999999</v>
      </c>
      <c r="W1957" t="n">
        <v>0.19</v>
      </c>
      <c r="X1957" t="n">
        <v>1</v>
      </c>
      <c r="Y1957" t="n">
        <v>1</v>
      </c>
      <c r="Z1957" t="n">
        <v>10</v>
      </c>
    </row>
    <row r="1958">
      <c r="A1958" t="n">
        <v>6</v>
      </c>
      <c r="B1958" t="n">
        <v>145</v>
      </c>
      <c r="C1958" t="inlineStr">
        <is>
          <t xml:space="preserve">CONCLUIDO	</t>
        </is>
      </c>
      <c r="D1958" t="n">
        <v>7.0496</v>
      </c>
      <c r="E1958" t="n">
        <v>14.19</v>
      </c>
      <c r="F1958" t="n">
        <v>8.76</v>
      </c>
      <c r="G1958" t="n">
        <v>11.42</v>
      </c>
      <c r="H1958" t="n">
        <v>0.15</v>
      </c>
      <c r="I1958" t="n">
        <v>46</v>
      </c>
      <c r="J1958" t="n">
        <v>288.2</v>
      </c>
      <c r="K1958" t="n">
        <v>61.2</v>
      </c>
      <c r="L1958" t="n">
        <v>2.5</v>
      </c>
      <c r="M1958" t="n">
        <v>44</v>
      </c>
      <c r="N1958" t="n">
        <v>79.5</v>
      </c>
      <c r="O1958" t="n">
        <v>35779.11</v>
      </c>
      <c r="P1958" t="n">
        <v>154.48</v>
      </c>
      <c r="Q1958" t="n">
        <v>198.08</v>
      </c>
      <c r="R1958" t="n">
        <v>55.32</v>
      </c>
      <c r="S1958" t="n">
        <v>21.27</v>
      </c>
      <c r="T1958" t="n">
        <v>14119.17</v>
      </c>
      <c r="U1958" t="n">
        <v>0.38</v>
      </c>
      <c r="V1958" t="n">
        <v>0.6899999999999999</v>
      </c>
      <c r="W1958" t="n">
        <v>0.18</v>
      </c>
      <c r="X1958" t="n">
        <v>0.9</v>
      </c>
      <c r="Y1958" t="n">
        <v>1</v>
      </c>
      <c r="Z1958" t="n">
        <v>10</v>
      </c>
    </row>
    <row r="1959">
      <c r="A1959" t="n">
        <v>7</v>
      </c>
      <c r="B1959" t="n">
        <v>145</v>
      </c>
      <c r="C1959" t="inlineStr">
        <is>
          <t xml:space="preserve">CONCLUIDO	</t>
        </is>
      </c>
      <c r="D1959" t="n">
        <v>7.2471</v>
      </c>
      <c r="E1959" t="n">
        <v>13.8</v>
      </c>
      <c r="F1959" t="n">
        <v>8.640000000000001</v>
      </c>
      <c r="G1959" t="n">
        <v>12.64</v>
      </c>
      <c r="H1959" t="n">
        <v>0.17</v>
      </c>
      <c r="I1959" t="n">
        <v>41</v>
      </c>
      <c r="J1959" t="n">
        <v>288.71</v>
      </c>
      <c r="K1959" t="n">
        <v>61.2</v>
      </c>
      <c r="L1959" t="n">
        <v>2.75</v>
      </c>
      <c r="M1959" t="n">
        <v>39</v>
      </c>
      <c r="N1959" t="n">
        <v>79.76000000000001</v>
      </c>
      <c r="O1959" t="n">
        <v>35841.5</v>
      </c>
      <c r="P1959" t="n">
        <v>152.33</v>
      </c>
      <c r="Q1959" t="n">
        <v>198.07</v>
      </c>
      <c r="R1959" t="n">
        <v>51.64</v>
      </c>
      <c r="S1959" t="n">
        <v>21.27</v>
      </c>
      <c r="T1959" t="n">
        <v>12302.89</v>
      </c>
      <c r="U1959" t="n">
        <v>0.41</v>
      </c>
      <c r="V1959" t="n">
        <v>0.7</v>
      </c>
      <c r="W1959" t="n">
        <v>0.17</v>
      </c>
      <c r="X1959" t="n">
        <v>0.79</v>
      </c>
      <c r="Y1959" t="n">
        <v>1</v>
      </c>
      <c r="Z1959" t="n">
        <v>10</v>
      </c>
    </row>
    <row r="1960">
      <c r="A1960" t="n">
        <v>8</v>
      </c>
      <c r="B1960" t="n">
        <v>145</v>
      </c>
      <c r="C1960" t="inlineStr">
        <is>
          <t xml:space="preserve">CONCLUIDO	</t>
        </is>
      </c>
      <c r="D1960" t="n">
        <v>7.4503</v>
      </c>
      <c r="E1960" t="n">
        <v>13.42</v>
      </c>
      <c r="F1960" t="n">
        <v>8.48</v>
      </c>
      <c r="G1960" t="n">
        <v>13.75</v>
      </c>
      <c r="H1960" t="n">
        <v>0.18</v>
      </c>
      <c r="I1960" t="n">
        <v>37</v>
      </c>
      <c r="J1960" t="n">
        <v>289.21</v>
      </c>
      <c r="K1960" t="n">
        <v>61.2</v>
      </c>
      <c r="L1960" t="n">
        <v>3</v>
      </c>
      <c r="M1960" t="n">
        <v>35</v>
      </c>
      <c r="N1960" t="n">
        <v>80.02</v>
      </c>
      <c r="O1960" t="n">
        <v>35903.99</v>
      </c>
      <c r="P1960" t="n">
        <v>149.41</v>
      </c>
      <c r="Q1960" t="n">
        <v>198.06</v>
      </c>
      <c r="R1960" t="n">
        <v>46.25</v>
      </c>
      <c r="S1960" t="n">
        <v>21.27</v>
      </c>
      <c r="T1960" t="n">
        <v>9625.93</v>
      </c>
      <c r="U1960" t="n">
        <v>0.46</v>
      </c>
      <c r="V1960" t="n">
        <v>0.72</v>
      </c>
      <c r="W1960" t="n">
        <v>0.17</v>
      </c>
      <c r="X1960" t="n">
        <v>0.63</v>
      </c>
      <c r="Y1960" t="n">
        <v>1</v>
      </c>
      <c r="Z1960" t="n">
        <v>10</v>
      </c>
    </row>
    <row r="1961">
      <c r="A1961" t="n">
        <v>9</v>
      </c>
      <c r="B1961" t="n">
        <v>145</v>
      </c>
      <c r="C1961" t="inlineStr">
        <is>
          <t xml:space="preserve">CONCLUIDO	</t>
        </is>
      </c>
      <c r="D1961" t="n">
        <v>7.4499</v>
      </c>
      <c r="E1961" t="n">
        <v>13.42</v>
      </c>
      <c r="F1961" t="n">
        <v>8.59</v>
      </c>
      <c r="G1961" t="n">
        <v>14.72</v>
      </c>
      <c r="H1961" t="n">
        <v>0.2</v>
      </c>
      <c r="I1961" t="n">
        <v>35</v>
      </c>
      <c r="J1961" t="n">
        <v>289.72</v>
      </c>
      <c r="K1961" t="n">
        <v>61.2</v>
      </c>
      <c r="L1961" t="n">
        <v>3.25</v>
      </c>
      <c r="M1961" t="n">
        <v>33</v>
      </c>
      <c r="N1961" t="n">
        <v>80.27</v>
      </c>
      <c r="O1961" t="n">
        <v>35966.59</v>
      </c>
      <c r="P1961" t="n">
        <v>151.32</v>
      </c>
      <c r="Q1961" t="n">
        <v>198.09</v>
      </c>
      <c r="R1961" t="n">
        <v>51.17</v>
      </c>
      <c r="S1961" t="n">
        <v>21.27</v>
      </c>
      <c r="T1961" t="n">
        <v>12098.3</v>
      </c>
      <c r="U1961" t="n">
        <v>0.42</v>
      </c>
      <c r="V1961" t="n">
        <v>0.71</v>
      </c>
      <c r="W1961" t="n">
        <v>0.14</v>
      </c>
      <c r="X1961" t="n">
        <v>0.73</v>
      </c>
      <c r="Y1961" t="n">
        <v>1</v>
      </c>
      <c r="Z1961" t="n">
        <v>10</v>
      </c>
    </row>
    <row r="1962">
      <c r="A1962" t="n">
        <v>10</v>
      </c>
      <c r="B1962" t="n">
        <v>145</v>
      </c>
      <c r="C1962" t="inlineStr">
        <is>
          <t xml:space="preserve">CONCLUIDO	</t>
        </is>
      </c>
      <c r="D1962" t="n">
        <v>7.5774</v>
      </c>
      <c r="E1962" t="n">
        <v>13.2</v>
      </c>
      <c r="F1962" t="n">
        <v>8.52</v>
      </c>
      <c r="G1962" t="n">
        <v>15.98</v>
      </c>
      <c r="H1962" t="n">
        <v>0.21</v>
      </c>
      <c r="I1962" t="n">
        <v>32</v>
      </c>
      <c r="J1962" t="n">
        <v>290.23</v>
      </c>
      <c r="K1962" t="n">
        <v>61.2</v>
      </c>
      <c r="L1962" t="n">
        <v>3.5</v>
      </c>
      <c r="M1962" t="n">
        <v>30</v>
      </c>
      <c r="N1962" t="n">
        <v>80.53</v>
      </c>
      <c r="O1962" t="n">
        <v>36029.29</v>
      </c>
      <c r="P1962" t="n">
        <v>150.14</v>
      </c>
      <c r="Q1962" t="n">
        <v>198.05</v>
      </c>
      <c r="R1962" t="n">
        <v>48.31</v>
      </c>
      <c r="S1962" t="n">
        <v>21.27</v>
      </c>
      <c r="T1962" t="n">
        <v>10683.79</v>
      </c>
      <c r="U1962" t="n">
        <v>0.44</v>
      </c>
      <c r="V1962" t="n">
        <v>0.71</v>
      </c>
      <c r="W1962" t="n">
        <v>0.16</v>
      </c>
      <c r="X1962" t="n">
        <v>0.67</v>
      </c>
      <c r="Y1962" t="n">
        <v>1</v>
      </c>
      <c r="Z1962" t="n">
        <v>10</v>
      </c>
    </row>
    <row r="1963">
      <c r="A1963" t="n">
        <v>11</v>
      </c>
      <c r="B1963" t="n">
        <v>145</v>
      </c>
      <c r="C1963" t="inlineStr">
        <is>
          <t xml:space="preserve">CONCLUIDO	</t>
        </is>
      </c>
      <c r="D1963" t="n">
        <v>7.6807</v>
      </c>
      <c r="E1963" t="n">
        <v>13.02</v>
      </c>
      <c r="F1963" t="n">
        <v>8.449999999999999</v>
      </c>
      <c r="G1963" t="n">
        <v>16.91</v>
      </c>
      <c r="H1963" t="n">
        <v>0.23</v>
      </c>
      <c r="I1963" t="n">
        <v>30</v>
      </c>
      <c r="J1963" t="n">
        <v>290.74</v>
      </c>
      <c r="K1963" t="n">
        <v>61.2</v>
      </c>
      <c r="L1963" t="n">
        <v>3.75</v>
      </c>
      <c r="M1963" t="n">
        <v>28</v>
      </c>
      <c r="N1963" t="n">
        <v>80.79000000000001</v>
      </c>
      <c r="O1963" t="n">
        <v>36092.1</v>
      </c>
      <c r="P1963" t="n">
        <v>148.82</v>
      </c>
      <c r="Q1963" t="n">
        <v>198.09</v>
      </c>
      <c r="R1963" t="n">
        <v>45.99</v>
      </c>
      <c r="S1963" t="n">
        <v>21.27</v>
      </c>
      <c r="T1963" t="n">
        <v>9531.440000000001</v>
      </c>
      <c r="U1963" t="n">
        <v>0.46</v>
      </c>
      <c r="V1963" t="n">
        <v>0.72</v>
      </c>
      <c r="W1963" t="n">
        <v>0.15</v>
      </c>
      <c r="X1963" t="n">
        <v>0.6</v>
      </c>
      <c r="Y1963" t="n">
        <v>1</v>
      </c>
      <c r="Z1963" t="n">
        <v>10</v>
      </c>
    </row>
    <row r="1964">
      <c r="A1964" t="n">
        <v>12</v>
      </c>
      <c r="B1964" t="n">
        <v>145</v>
      </c>
      <c r="C1964" t="inlineStr">
        <is>
          <t xml:space="preserve">CONCLUIDO	</t>
        </is>
      </c>
      <c r="D1964" t="n">
        <v>7.7713</v>
      </c>
      <c r="E1964" t="n">
        <v>12.87</v>
      </c>
      <c r="F1964" t="n">
        <v>8.41</v>
      </c>
      <c r="G1964" t="n">
        <v>18.02</v>
      </c>
      <c r="H1964" t="n">
        <v>0.24</v>
      </c>
      <c r="I1964" t="n">
        <v>28</v>
      </c>
      <c r="J1964" t="n">
        <v>291.25</v>
      </c>
      <c r="K1964" t="n">
        <v>61.2</v>
      </c>
      <c r="L1964" t="n">
        <v>4</v>
      </c>
      <c r="M1964" t="n">
        <v>26</v>
      </c>
      <c r="N1964" t="n">
        <v>81.05</v>
      </c>
      <c r="O1964" t="n">
        <v>36155.02</v>
      </c>
      <c r="P1964" t="n">
        <v>148.04</v>
      </c>
      <c r="Q1964" t="n">
        <v>198.12</v>
      </c>
      <c r="R1964" t="n">
        <v>44.62</v>
      </c>
      <c r="S1964" t="n">
        <v>21.27</v>
      </c>
      <c r="T1964" t="n">
        <v>8859.84</v>
      </c>
      <c r="U1964" t="n">
        <v>0.48</v>
      </c>
      <c r="V1964" t="n">
        <v>0.72</v>
      </c>
      <c r="W1964" t="n">
        <v>0.15</v>
      </c>
      <c r="X1964" t="n">
        <v>0.5600000000000001</v>
      </c>
      <c r="Y1964" t="n">
        <v>1</v>
      </c>
      <c r="Z1964" t="n">
        <v>10</v>
      </c>
    </row>
    <row r="1965">
      <c r="A1965" t="n">
        <v>13</v>
      </c>
      <c r="B1965" t="n">
        <v>145</v>
      </c>
      <c r="C1965" t="inlineStr">
        <is>
          <t xml:space="preserve">CONCLUIDO	</t>
        </is>
      </c>
      <c r="D1965" t="n">
        <v>7.8615</v>
      </c>
      <c r="E1965" t="n">
        <v>12.72</v>
      </c>
      <c r="F1965" t="n">
        <v>8.369999999999999</v>
      </c>
      <c r="G1965" t="n">
        <v>19.32</v>
      </c>
      <c r="H1965" t="n">
        <v>0.26</v>
      </c>
      <c r="I1965" t="n">
        <v>26</v>
      </c>
      <c r="J1965" t="n">
        <v>291.76</v>
      </c>
      <c r="K1965" t="n">
        <v>61.2</v>
      </c>
      <c r="L1965" t="n">
        <v>4.25</v>
      </c>
      <c r="M1965" t="n">
        <v>24</v>
      </c>
      <c r="N1965" t="n">
        <v>81.31</v>
      </c>
      <c r="O1965" t="n">
        <v>36218.04</v>
      </c>
      <c r="P1965" t="n">
        <v>147.29</v>
      </c>
      <c r="Q1965" t="n">
        <v>198.07</v>
      </c>
      <c r="R1965" t="n">
        <v>43.41</v>
      </c>
      <c r="S1965" t="n">
        <v>21.27</v>
      </c>
      <c r="T1965" t="n">
        <v>8264.940000000001</v>
      </c>
      <c r="U1965" t="n">
        <v>0.49</v>
      </c>
      <c r="V1965" t="n">
        <v>0.73</v>
      </c>
      <c r="W1965" t="n">
        <v>0.15</v>
      </c>
      <c r="X1965" t="n">
        <v>0.52</v>
      </c>
      <c r="Y1965" t="n">
        <v>1</v>
      </c>
      <c r="Z1965" t="n">
        <v>10</v>
      </c>
    </row>
    <row r="1966">
      <c r="A1966" t="n">
        <v>14</v>
      </c>
      <c r="B1966" t="n">
        <v>145</v>
      </c>
      <c r="C1966" t="inlineStr">
        <is>
          <t xml:space="preserve">CONCLUIDO	</t>
        </is>
      </c>
      <c r="D1966" t="n">
        <v>7.9126</v>
      </c>
      <c r="E1966" t="n">
        <v>12.64</v>
      </c>
      <c r="F1966" t="n">
        <v>8.34</v>
      </c>
      <c r="G1966" t="n">
        <v>20.02</v>
      </c>
      <c r="H1966" t="n">
        <v>0.27</v>
      </c>
      <c r="I1966" t="n">
        <v>25</v>
      </c>
      <c r="J1966" t="n">
        <v>292.27</v>
      </c>
      <c r="K1966" t="n">
        <v>61.2</v>
      </c>
      <c r="L1966" t="n">
        <v>4.5</v>
      </c>
      <c r="M1966" t="n">
        <v>23</v>
      </c>
      <c r="N1966" t="n">
        <v>81.56999999999999</v>
      </c>
      <c r="O1966" t="n">
        <v>36281.16</v>
      </c>
      <c r="P1966" t="n">
        <v>146.73</v>
      </c>
      <c r="Q1966" t="n">
        <v>198.05</v>
      </c>
      <c r="R1966" t="n">
        <v>42.5</v>
      </c>
      <c r="S1966" t="n">
        <v>21.27</v>
      </c>
      <c r="T1966" t="n">
        <v>7813.92</v>
      </c>
      <c r="U1966" t="n">
        <v>0.5</v>
      </c>
      <c r="V1966" t="n">
        <v>0.73</v>
      </c>
      <c r="W1966" t="n">
        <v>0.15</v>
      </c>
      <c r="X1966" t="n">
        <v>0.49</v>
      </c>
      <c r="Y1966" t="n">
        <v>1</v>
      </c>
      <c r="Z1966" t="n">
        <v>10</v>
      </c>
    </row>
    <row r="1967">
      <c r="A1967" t="n">
        <v>15</v>
      </c>
      <c r="B1967" t="n">
        <v>145</v>
      </c>
      <c r="C1967" t="inlineStr">
        <is>
          <t xml:space="preserve">CONCLUIDO	</t>
        </is>
      </c>
      <c r="D1967" t="n">
        <v>8.0069</v>
      </c>
      <c r="E1967" t="n">
        <v>12.49</v>
      </c>
      <c r="F1967" t="n">
        <v>8.300000000000001</v>
      </c>
      <c r="G1967" t="n">
        <v>21.65</v>
      </c>
      <c r="H1967" t="n">
        <v>0.29</v>
      </c>
      <c r="I1967" t="n">
        <v>23</v>
      </c>
      <c r="J1967" t="n">
        <v>292.79</v>
      </c>
      <c r="K1967" t="n">
        <v>61.2</v>
      </c>
      <c r="L1967" t="n">
        <v>4.75</v>
      </c>
      <c r="M1967" t="n">
        <v>21</v>
      </c>
      <c r="N1967" t="n">
        <v>81.84</v>
      </c>
      <c r="O1967" t="n">
        <v>36344.4</v>
      </c>
      <c r="P1967" t="n">
        <v>145.89</v>
      </c>
      <c r="Q1967" t="n">
        <v>198.07</v>
      </c>
      <c r="R1967" t="n">
        <v>41.26</v>
      </c>
      <c r="S1967" t="n">
        <v>21.27</v>
      </c>
      <c r="T1967" t="n">
        <v>7201.2</v>
      </c>
      <c r="U1967" t="n">
        <v>0.52</v>
      </c>
      <c r="V1967" t="n">
        <v>0.73</v>
      </c>
      <c r="W1967" t="n">
        <v>0.14</v>
      </c>
      <c r="X1967" t="n">
        <v>0.45</v>
      </c>
      <c r="Y1967" t="n">
        <v>1</v>
      </c>
      <c r="Z1967" t="n">
        <v>10</v>
      </c>
    </row>
    <row r="1968">
      <c r="A1968" t="n">
        <v>16</v>
      </c>
      <c r="B1968" t="n">
        <v>145</v>
      </c>
      <c r="C1968" t="inlineStr">
        <is>
          <t xml:space="preserve">CONCLUIDO	</t>
        </is>
      </c>
      <c r="D1968" t="n">
        <v>8.0578</v>
      </c>
      <c r="E1968" t="n">
        <v>12.41</v>
      </c>
      <c r="F1968" t="n">
        <v>8.279999999999999</v>
      </c>
      <c r="G1968" t="n">
        <v>22.57</v>
      </c>
      <c r="H1968" t="n">
        <v>0.3</v>
      </c>
      <c r="I1968" t="n">
        <v>22</v>
      </c>
      <c r="J1968" t="n">
        <v>293.3</v>
      </c>
      <c r="K1968" t="n">
        <v>61.2</v>
      </c>
      <c r="L1968" t="n">
        <v>5</v>
      </c>
      <c r="M1968" t="n">
        <v>20</v>
      </c>
      <c r="N1968" t="n">
        <v>82.09999999999999</v>
      </c>
      <c r="O1968" t="n">
        <v>36407.75</v>
      </c>
      <c r="P1968" t="n">
        <v>145.5</v>
      </c>
      <c r="Q1968" t="n">
        <v>198.13</v>
      </c>
      <c r="R1968" t="n">
        <v>40.37</v>
      </c>
      <c r="S1968" t="n">
        <v>21.27</v>
      </c>
      <c r="T1968" t="n">
        <v>6764.79</v>
      </c>
      <c r="U1968" t="n">
        <v>0.53</v>
      </c>
      <c r="V1968" t="n">
        <v>0.73</v>
      </c>
      <c r="W1968" t="n">
        <v>0.14</v>
      </c>
      <c r="X1968" t="n">
        <v>0.42</v>
      </c>
      <c r="Y1968" t="n">
        <v>1</v>
      </c>
      <c r="Z1968" t="n">
        <v>10</v>
      </c>
    </row>
    <row r="1969">
      <c r="A1969" t="n">
        <v>17</v>
      </c>
      <c r="B1969" t="n">
        <v>145</v>
      </c>
      <c r="C1969" t="inlineStr">
        <is>
          <t xml:space="preserve">CONCLUIDO	</t>
        </is>
      </c>
      <c r="D1969" t="n">
        <v>8.107900000000001</v>
      </c>
      <c r="E1969" t="n">
        <v>12.33</v>
      </c>
      <c r="F1969" t="n">
        <v>8.25</v>
      </c>
      <c r="G1969" t="n">
        <v>23.58</v>
      </c>
      <c r="H1969" t="n">
        <v>0.32</v>
      </c>
      <c r="I1969" t="n">
        <v>21</v>
      </c>
      <c r="J1969" t="n">
        <v>293.81</v>
      </c>
      <c r="K1969" t="n">
        <v>61.2</v>
      </c>
      <c r="L1969" t="n">
        <v>5.25</v>
      </c>
      <c r="M1969" t="n">
        <v>19</v>
      </c>
      <c r="N1969" t="n">
        <v>82.36</v>
      </c>
      <c r="O1969" t="n">
        <v>36471.2</v>
      </c>
      <c r="P1969" t="n">
        <v>145.04</v>
      </c>
      <c r="Q1969" t="n">
        <v>198.06</v>
      </c>
      <c r="R1969" t="n">
        <v>39.69</v>
      </c>
      <c r="S1969" t="n">
        <v>21.27</v>
      </c>
      <c r="T1969" t="n">
        <v>6430.28</v>
      </c>
      <c r="U1969" t="n">
        <v>0.54</v>
      </c>
      <c r="V1969" t="n">
        <v>0.74</v>
      </c>
      <c r="W1969" t="n">
        <v>0.14</v>
      </c>
      <c r="X1969" t="n">
        <v>0.4</v>
      </c>
      <c r="Y1969" t="n">
        <v>1</v>
      </c>
      <c r="Z1969" t="n">
        <v>10</v>
      </c>
    </row>
    <row r="1970">
      <c r="A1970" t="n">
        <v>18</v>
      </c>
      <c r="B1970" t="n">
        <v>145</v>
      </c>
      <c r="C1970" t="inlineStr">
        <is>
          <t xml:space="preserve">CONCLUIDO	</t>
        </is>
      </c>
      <c r="D1970" t="n">
        <v>8.161199999999999</v>
      </c>
      <c r="E1970" t="n">
        <v>12.25</v>
      </c>
      <c r="F1970" t="n">
        <v>8.23</v>
      </c>
      <c r="G1970" t="n">
        <v>24.68</v>
      </c>
      <c r="H1970" t="n">
        <v>0.33</v>
      </c>
      <c r="I1970" t="n">
        <v>20</v>
      </c>
      <c r="J1970" t="n">
        <v>294.33</v>
      </c>
      <c r="K1970" t="n">
        <v>61.2</v>
      </c>
      <c r="L1970" t="n">
        <v>5.5</v>
      </c>
      <c r="M1970" t="n">
        <v>18</v>
      </c>
      <c r="N1970" t="n">
        <v>82.63</v>
      </c>
      <c r="O1970" t="n">
        <v>36534.76</v>
      </c>
      <c r="P1970" t="n">
        <v>144.46</v>
      </c>
      <c r="Q1970" t="n">
        <v>198.05</v>
      </c>
      <c r="R1970" t="n">
        <v>38.92</v>
      </c>
      <c r="S1970" t="n">
        <v>21.27</v>
      </c>
      <c r="T1970" t="n">
        <v>6046.61</v>
      </c>
      <c r="U1970" t="n">
        <v>0.55</v>
      </c>
      <c r="V1970" t="n">
        <v>0.74</v>
      </c>
      <c r="W1970" t="n">
        <v>0.14</v>
      </c>
      <c r="X1970" t="n">
        <v>0.37</v>
      </c>
      <c r="Y1970" t="n">
        <v>1</v>
      </c>
      <c r="Z1970" t="n">
        <v>10</v>
      </c>
    </row>
    <row r="1971">
      <c r="A1971" t="n">
        <v>19</v>
      </c>
      <c r="B1971" t="n">
        <v>145</v>
      </c>
      <c r="C1971" t="inlineStr">
        <is>
          <t xml:space="preserve">CONCLUIDO	</t>
        </is>
      </c>
      <c r="D1971" t="n">
        <v>8.2166</v>
      </c>
      <c r="E1971" t="n">
        <v>12.17</v>
      </c>
      <c r="F1971" t="n">
        <v>8.199999999999999</v>
      </c>
      <c r="G1971" t="n">
        <v>25.89</v>
      </c>
      <c r="H1971" t="n">
        <v>0.35</v>
      </c>
      <c r="I1971" t="n">
        <v>19</v>
      </c>
      <c r="J1971" t="n">
        <v>294.84</v>
      </c>
      <c r="K1971" t="n">
        <v>61.2</v>
      </c>
      <c r="L1971" t="n">
        <v>5.75</v>
      </c>
      <c r="M1971" t="n">
        <v>17</v>
      </c>
      <c r="N1971" t="n">
        <v>82.90000000000001</v>
      </c>
      <c r="O1971" t="n">
        <v>36598.44</v>
      </c>
      <c r="P1971" t="n">
        <v>143.87</v>
      </c>
      <c r="Q1971" t="n">
        <v>198.05</v>
      </c>
      <c r="R1971" t="n">
        <v>37.85</v>
      </c>
      <c r="S1971" t="n">
        <v>21.27</v>
      </c>
      <c r="T1971" t="n">
        <v>5518.77</v>
      </c>
      <c r="U1971" t="n">
        <v>0.5600000000000001</v>
      </c>
      <c r="V1971" t="n">
        <v>0.74</v>
      </c>
      <c r="W1971" t="n">
        <v>0.14</v>
      </c>
      <c r="X1971" t="n">
        <v>0.34</v>
      </c>
      <c r="Y1971" t="n">
        <v>1</v>
      </c>
      <c r="Z1971" t="n">
        <v>10</v>
      </c>
    </row>
    <row r="1972">
      <c r="A1972" t="n">
        <v>20</v>
      </c>
      <c r="B1972" t="n">
        <v>145</v>
      </c>
      <c r="C1972" t="inlineStr">
        <is>
          <t xml:space="preserve">CONCLUIDO	</t>
        </is>
      </c>
      <c r="D1972" t="n">
        <v>8.3116</v>
      </c>
      <c r="E1972" t="n">
        <v>12.03</v>
      </c>
      <c r="F1972" t="n">
        <v>8.109999999999999</v>
      </c>
      <c r="G1972" t="n">
        <v>27.04</v>
      </c>
      <c r="H1972" t="n">
        <v>0.36</v>
      </c>
      <c r="I1972" t="n">
        <v>18</v>
      </c>
      <c r="J1972" t="n">
        <v>295.36</v>
      </c>
      <c r="K1972" t="n">
        <v>61.2</v>
      </c>
      <c r="L1972" t="n">
        <v>6</v>
      </c>
      <c r="M1972" t="n">
        <v>16</v>
      </c>
      <c r="N1972" t="n">
        <v>83.16</v>
      </c>
      <c r="O1972" t="n">
        <v>36662.22</v>
      </c>
      <c r="P1972" t="n">
        <v>142.35</v>
      </c>
      <c r="Q1972" t="n">
        <v>198.07</v>
      </c>
      <c r="R1972" t="n">
        <v>35</v>
      </c>
      <c r="S1972" t="n">
        <v>21.27</v>
      </c>
      <c r="T1972" t="n">
        <v>4100.42</v>
      </c>
      <c r="U1972" t="n">
        <v>0.61</v>
      </c>
      <c r="V1972" t="n">
        <v>0.75</v>
      </c>
      <c r="W1972" t="n">
        <v>0.14</v>
      </c>
      <c r="X1972" t="n">
        <v>0.26</v>
      </c>
      <c r="Y1972" t="n">
        <v>1</v>
      </c>
      <c r="Z1972" t="n">
        <v>10</v>
      </c>
    </row>
    <row r="1973">
      <c r="A1973" t="n">
        <v>21</v>
      </c>
      <c r="B1973" t="n">
        <v>145</v>
      </c>
      <c r="C1973" t="inlineStr">
        <is>
          <t xml:space="preserve">CONCLUIDO	</t>
        </is>
      </c>
      <c r="D1973" t="n">
        <v>8.221399999999999</v>
      </c>
      <c r="E1973" t="n">
        <v>12.16</v>
      </c>
      <c r="F1973" t="n">
        <v>8.24</v>
      </c>
      <c r="G1973" t="n">
        <v>27.48</v>
      </c>
      <c r="H1973" t="n">
        <v>0.38</v>
      </c>
      <c r="I1973" t="n">
        <v>18</v>
      </c>
      <c r="J1973" t="n">
        <v>295.88</v>
      </c>
      <c r="K1973" t="n">
        <v>61.2</v>
      </c>
      <c r="L1973" t="n">
        <v>6.25</v>
      </c>
      <c r="M1973" t="n">
        <v>16</v>
      </c>
      <c r="N1973" t="n">
        <v>83.43000000000001</v>
      </c>
      <c r="O1973" t="n">
        <v>36726.12</v>
      </c>
      <c r="P1973" t="n">
        <v>144.76</v>
      </c>
      <c r="Q1973" t="n">
        <v>198.06</v>
      </c>
      <c r="R1973" t="n">
        <v>40</v>
      </c>
      <c r="S1973" t="n">
        <v>21.27</v>
      </c>
      <c r="T1973" t="n">
        <v>6597.29</v>
      </c>
      <c r="U1973" t="n">
        <v>0.53</v>
      </c>
      <c r="V1973" t="n">
        <v>0.74</v>
      </c>
      <c r="W1973" t="n">
        <v>0.13</v>
      </c>
      <c r="X1973" t="n">
        <v>0.39</v>
      </c>
      <c r="Y1973" t="n">
        <v>1</v>
      </c>
      <c r="Z1973" t="n">
        <v>10</v>
      </c>
    </row>
    <row r="1974">
      <c r="A1974" t="n">
        <v>22</v>
      </c>
      <c r="B1974" t="n">
        <v>145</v>
      </c>
      <c r="C1974" t="inlineStr">
        <is>
          <t xml:space="preserve">CONCLUIDO	</t>
        </is>
      </c>
      <c r="D1974" t="n">
        <v>8.291499999999999</v>
      </c>
      <c r="E1974" t="n">
        <v>12.06</v>
      </c>
      <c r="F1974" t="n">
        <v>8.199999999999999</v>
      </c>
      <c r="G1974" t="n">
        <v>28.92</v>
      </c>
      <c r="H1974" t="n">
        <v>0.39</v>
      </c>
      <c r="I1974" t="n">
        <v>17</v>
      </c>
      <c r="J1974" t="n">
        <v>296.4</v>
      </c>
      <c r="K1974" t="n">
        <v>61.2</v>
      </c>
      <c r="L1974" t="n">
        <v>6.5</v>
      </c>
      <c r="M1974" t="n">
        <v>15</v>
      </c>
      <c r="N1974" t="n">
        <v>83.7</v>
      </c>
      <c r="O1974" t="n">
        <v>36790.13</v>
      </c>
      <c r="P1974" t="n">
        <v>143.79</v>
      </c>
      <c r="Q1974" t="n">
        <v>198.06</v>
      </c>
      <c r="R1974" t="n">
        <v>38.01</v>
      </c>
      <c r="S1974" t="n">
        <v>21.27</v>
      </c>
      <c r="T1974" t="n">
        <v>5607.99</v>
      </c>
      <c r="U1974" t="n">
        <v>0.5600000000000001</v>
      </c>
      <c r="V1974" t="n">
        <v>0.74</v>
      </c>
      <c r="W1974" t="n">
        <v>0.14</v>
      </c>
      <c r="X1974" t="n">
        <v>0.34</v>
      </c>
      <c r="Y1974" t="n">
        <v>1</v>
      </c>
      <c r="Z1974" t="n">
        <v>10</v>
      </c>
    </row>
    <row r="1975">
      <c r="A1975" t="n">
        <v>23</v>
      </c>
      <c r="B1975" t="n">
        <v>145</v>
      </c>
      <c r="C1975" t="inlineStr">
        <is>
          <t xml:space="preserve">CONCLUIDO	</t>
        </is>
      </c>
      <c r="D1975" t="n">
        <v>8.2988</v>
      </c>
      <c r="E1975" t="n">
        <v>12.05</v>
      </c>
      <c r="F1975" t="n">
        <v>8.18</v>
      </c>
      <c r="G1975" t="n">
        <v>28.89</v>
      </c>
      <c r="H1975" t="n">
        <v>0.4</v>
      </c>
      <c r="I1975" t="n">
        <v>17</v>
      </c>
      <c r="J1975" t="n">
        <v>296.92</v>
      </c>
      <c r="K1975" t="n">
        <v>61.2</v>
      </c>
      <c r="L1975" t="n">
        <v>6.75</v>
      </c>
      <c r="M1975" t="n">
        <v>15</v>
      </c>
      <c r="N1975" t="n">
        <v>83.97</v>
      </c>
      <c r="O1975" t="n">
        <v>36854.25</v>
      </c>
      <c r="P1975" t="n">
        <v>143.63</v>
      </c>
      <c r="Q1975" t="n">
        <v>198.07</v>
      </c>
      <c r="R1975" t="n">
        <v>37.63</v>
      </c>
      <c r="S1975" t="n">
        <v>21.27</v>
      </c>
      <c r="T1975" t="n">
        <v>5419.73</v>
      </c>
      <c r="U1975" t="n">
        <v>0.57</v>
      </c>
      <c r="V1975" t="n">
        <v>0.74</v>
      </c>
      <c r="W1975" t="n">
        <v>0.14</v>
      </c>
      <c r="X1975" t="n">
        <v>0.33</v>
      </c>
      <c r="Y1975" t="n">
        <v>1</v>
      </c>
      <c r="Z1975" t="n">
        <v>10</v>
      </c>
    </row>
    <row r="1976">
      <c r="A1976" t="n">
        <v>24</v>
      </c>
      <c r="B1976" t="n">
        <v>145</v>
      </c>
      <c r="C1976" t="inlineStr">
        <is>
          <t xml:space="preserve">CONCLUIDO	</t>
        </is>
      </c>
      <c r="D1976" t="n">
        <v>8.355</v>
      </c>
      <c r="E1976" t="n">
        <v>11.97</v>
      </c>
      <c r="F1976" t="n">
        <v>8.16</v>
      </c>
      <c r="G1976" t="n">
        <v>30.59</v>
      </c>
      <c r="H1976" t="n">
        <v>0.42</v>
      </c>
      <c r="I1976" t="n">
        <v>16</v>
      </c>
      <c r="J1976" t="n">
        <v>297.44</v>
      </c>
      <c r="K1976" t="n">
        <v>61.2</v>
      </c>
      <c r="L1976" t="n">
        <v>7</v>
      </c>
      <c r="M1976" t="n">
        <v>14</v>
      </c>
      <c r="N1976" t="n">
        <v>84.23999999999999</v>
      </c>
      <c r="O1976" t="n">
        <v>36918.48</v>
      </c>
      <c r="P1976" t="n">
        <v>142.98</v>
      </c>
      <c r="Q1976" t="n">
        <v>198.05</v>
      </c>
      <c r="R1976" t="n">
        <v>36.69</v>
      </c>
      <c r="S1976" t="n">
        <v>21.27</v>
      </c>
      <c r="T1976" t="n">
        <v>4954.74</v>
      </c>
      <c r="U1976" t="n">
        <v>0.58</v>
      </c>
      <c r="V1976" t="n">
        <v>0.74</v>
      </c>
      <c r="W1976" t="n">
        <v>0.14</v>
      </c>
      <c r="X1976" t="n">
        <v>0.3</v>
      </c>
      <c r="Y1976" t="n">
        <v>1</v>
      </c>
      <c r="Z1976" t="n">
        <v>10</v>
      </c>
    </row>
    <row r="1977">
      <c r="A1977" t="n">
        <v>25</v>
      </c>
      <c r="B1977" t="n">
        <v>145</v>
      </c>
      <c r="C1977" t="inlineStr">
        <is>
          <t xml:space="preserve">CONCLUIDO	</t>
        </is>
      </c>
      <c r="D1977" t="n">
        <v>8.3527</v>
      </c>
      <c r="E1977" t="n">
        <v>11.97</v>
      </c>
      <c r="F1977" t="n">
        <v>8.16</v>
      </c>
      <c r="G1977" t="n">
        <v>30.6</v>
      </c>
      <c r="H1977" t="n">
        <v>0.43</v>
      </c>
      <c r="I1977" t="n">
        <v>16</v>
      </c>
      <c r="J1977" t="n">
        <v>297.96</v>
      </c>
      <c r="K1977" t="n">
        <v>61.2</v>
      </c>
      <c r="L1977" t="n">
        <v>7.25</v>
      </c>
      <c r="M1977" t="n">
        <v>14</v>
      </c>
      <c r="N1977" t="n">
        <v>84.51000000000001</v>
      </c>
      <c r="O1977" t="n">
        <v>36982.83</v>
      </c>
      <c r="P1977" t="n">
        <v>143.04</v>
      </c>
      <c r="Q1977" t="n">
        <v>198.05</v>
      </c>
      <c r="R1977" t="n">
        <v>36.92</v>
      </c>
      <c r="S1977" t="n">
        <v>21.27</v>
      </c>
      <c r="T1977" t="n">
        <v>5070.06</v>
      </c>
      <c r="U1977" t="n">
        <v>0.58</v>
      </c>
      <c r="V1977" t="n">
        <v>0.74</v>
      </c>
      <c r="W1977" t="n">
        <v>0.13</v>
      </c>
      <c r="X1977" t="n">
        <v>0.31</v>
      </c>
      <c r="Y1977" t="n">
        <v>1</v>
      </c>
      <c r="Z1977" t="n">
        <v>10</v>
      </c>
    </row>
    <row r="1978">
      <c r="A1978" t="n">
        <v>26</v>
      </c>
      <c r="B1978" t="n">
        <v>145</v>
      </c>
      <c r="C1978" t="inlineStr">
        <is>
          <t xml:space="preserve">CONCLUIDO	</t>
        </is>
      </c>
      <c r="D1978" t="n">
        <v>8.4085</v>
      </c>
      <c r="E1978" t="n">
        <v>11.89</v>
      </c>
      <c r="F1978" t="n">
        <v>8.140000000000001</v>
      </c>
      <c r="G1978" t="n">
        <v>32.54</v>
      </c>
      <c r="H1978" t="n">
        <v>0.45</v>
      </c>
      <c r="I1978" t="n">
        <v>15</v>
      </c>
      <c r="J1978" t="n">
        <v>298.48</v>
      </c>
      <c r="K1978" t="n">
        <v>61.2</v>
      </c>
      <c r="L1978" t="n">
        <v>7.5</v>
      </c>
      <c r="M1978" t="n">
        <v>13</v>
      </c>
      <c r="N1978" t="n">
        <v>84.79000000000001</v>
      </c>
      <c r="O1978" t="n">
        <v>37047.29</v>
      </c>
      <c r="P1978" t="n">
        <v>142.62</v>
      </c>
      <c r="Q1978" t="n">
        <v>198.05</v>
      </c>
      <c r="R1978" t="n">
        <v>36.17</v>
      </c>
      <c r="S1978" t="n">
        <v>21.27</v>
      </c>
      <c r="T1978" t="n">
        <v>4699.34</v>
      </c>
      <c r="U1978" t="n">
        <v>0.59</v>
      </c>
      <c r="V1978" t="n">
        <v>0.75</v>
      </c>
      <c r="W1978" t="n">
        <v>0.13</v>
      </c>
      <c r="X1978" t="n">
        <v>0.28</v>
      </c>
      <c r="Y1978" t="n">
        <v>1</v>
      </c>
      <c r="Z1978" t="n">
        <v>10</v>
      </c>
    </row>
    <row r="1979">
      <c r="A1979" t="n">
        <v>27</v>
      </c>
      <c r="B1979" t="n">
        <v>145</v>
      </c>
      <c r="C1979" t="inlineStr">
        <is>
          <t xml:space="preserve">CONCLUIDO	</t>
        </is>
      </c>
      <c r="D1979" t="n">
        <v>8.4069</v>
      </c>
      <c r="E1979" t="n">
        <v>11.9</v>
      </c>
      <c r="F1979" t="n">
        <v>8.140000000000001</v>
      </c>
      <c r="G1979" t="n">
        <v>32.55</v>
      </c>
      <c r="H1979" t="n">
        <v>0.46</v>
      </c>
      <c r="I1979" t="n">
        <v>15</v>
      </c>
      <c r="J1979" t="n">
        <v>299.01</v>
      </c>
      <c r="K1979" t="n">
        <v>61.2</v>
      </c>
      <c r="L1979" t="n">
        <v>7.75</v>
      </c>
      <c r="M1979" t="n">
        <v>13</v>
      </c>
      <c r="N1979" t="n">
        <v>85.06</v>
      </c>
      <c r="O1979" t="n">
        <v>37111.87</v>
      </c>
      <c r="P1979" t="n">
        <v>142.54</v>
      </c>
      <c r="Q1979" t="n">
        <v>198.06</v>
      </c>
      <c r="R1979" t="n">
        <v>36.22</v>
      </c>
      <c r="S1979" t="n">
        <v>21.27</v>
      </c>
      <c r="T1979" t="n">
        <v>4722.7</v>
      </c>
      <c r="U1979" t="n">
        <v>0.59</v>
      </c>
      <c r="V1979" t="n">
        <v>0.75</v>
      </c>
      <c r="W1979" t="n">
        <v>0.13</v>
      </c>
      <c r="X1979" t="n">
        <v>0.28</v>
      </c>
      <c r="Y1979" t="n">
        <v>1</v>
      </c>
      <c r="Z1979" t="n">
        <v>10</v>
      </c>
    </row>
    <row r="1980">
      <c r="A1980" t="n">
        <v>28</v>
      </c>
      <c r="B1980" t="n">
        <v>145</v>
      </c>
      <c r="C1980" t="inlineStr">
        <is>
          <t xml:space="preserve">CONCLUIDO	</t>
        </is>
      </c>
      <c r="D1980" t="n">
        <v>8.464</v>
      </c>
      <c r="E1980" t="n">
        <v>11.81</v>
      </c>
      <c r="F1980" t="n">
        <v>8.109999999999999</v>
      </c>
      <c r="G1980" t="n">
        <v>34.76</v>
      </c>
      <c r="H1980" t="n">
        <v>0.48</v>
      </c>
      <c r="I1980" t="n">
        <v>14</v>
      </c>
      <c r="J1980" t="n">
        <v>299.53</v>
      </c>
      <c r="K1980" t="n">
        <v>61.2</v>
      </c>
      <c r="L1980" t="n">
        <v>8</v>
      </c>
      <c r="M1980" t="n">
        <v>12</v>
      </c>
      <c r="N1980" t="n">
        <v>85.33</v>
      </c>
      <c r="O1980" t="n">
        <v>37176.68</v>
      </c>
      <c r="P1980" t="n">
        <v>142.22</v>
      </c>
      <c r="Q1980" t="n">
        <v>198.05</v>
      </c>
      <c r="R1980" t="n">
        <v>35.34</v>
      </c>
      <c r="S1980" t="n">
        <v>21.27</v>
      </c>
      <c r="T1980" t="n">
        <v>4289.9</v>
      </c>
      <c r="U1980" t="n">
        <v>0.6</v>
      </c>
      <c r="V1980" t="n">
        <v>0.75</v>
      </c>
      <c r="W1980" t="n">
        <v>0.13</v>
      </c>
      <c r="X1980" t="n">
        <v>0.26</v>
      </c>
      <c r="Y1980" t="n">
        <v>1</v>
      </c>
      <c r="Z1980" t="n">
        <v>10</v>
      </c>
    </row>
    <row r="1981">
      <c r="A1981" t="n">
        <v>29</v>
      </c>
      <c r="B1981" t="n">
        <v>145</v>
      </c>
      <c r="C1981" t="inlineStr">
        <is>
          <t xml:space="preserve">CONCLUIDO	</t>
        </is>
      </c>
      <c r="D1981" t="n">
        <v>8.460800000000001</v>
      </c>
      <c r="E1981" t="n">
        <v>11.82</v>
      </c>
      <c r="F1981" t="n">
        <v>8.119999999999999</v>
      </c>
      <c r="G1981" t="n">
        <v>34.78</v>
      </c>
      <c r="H1981" t="n">
        <v>0.49</v>
      </c>
      <c r="I1981" t="n">
        <v>14</v>
      </c>
      <c r="J1981" t="n">
        <v>300.06</v>
      </c>
      <c r="K1981" t="n">
        <v>61.2</v>
      </c>
      <c r="L1981" t="n">
        <v>8.25</v>
      </c>
      <c r="M1981" t="n">
        <v>12</v>
      </c>
      <c r="N1981" t="n">
        <v>85.61</v>
      </c>
      <c r="O1981" t="n">
        <v>37241.49</v>
      </c>
      <c r="P1981" t="n">
        <v>142.26</v>
      </c>
      <c r="Q1981" t="n">
        <v>198.05</v>
      </c>
      <c r="R1981" t="n">
        <v>35.46</v>
      </c>
      <c r="S1981" t="n">
        <v>21.27</v>
      </c>
      <c r="T1981" t="n">
        <v>4347.05</v>
      </c>
      <c r="U1981" t="n">
        <v>0.6</v>
      </c>
      <c r="V1981" t="n">
        <v>0.75</v>
      </c>
      <c r="W1981" t="n">
        <v>0.13</v>
      </c>
      <c r="X1981" t="n">
        <v>0.26</v>
      </c>
      <c r="Y1981" t="n">
        <v>1</v>
      </c>
      <c r="Z1981" t="n">
        <v>10</v>
      </c>
    </row>
    <row r="1982">
      <c r="A1982" t="n">
        <v>30</v>
      </c>
      <c r="B1982" t="n">
        <v>145</v>
      </c>
      <c r="C1982" t="inlineStr">
        <is>
          <t xml:space="preserve">CONCLUIDO	</t>
        </is>
      </c>
      <c r="D1982" t="n">
        <v>8.5227</v>
      </c>
      <c r="E1982" t="n">
        <v>11.73</v>
      </c>
      <c r="F1982" t="n">
        <v>8.08</v>
      </c>
      <c r="G1982" t="n">
        <v>37.31</v>
      </c>
      <c r="H1982" t="n">
        <v>0.5</v>
      </c>
      <c r="I1982" t="n">
        <v>13</v>
      </c>
      <c r="J1982" t="n">
        <v>300.59</v>
      </c>
      <c r="K1982" t="n">
        <v>61.2</v>
      </c>
      <c r="L1982" t="n">
        <v>8.5</v>
      </c>
      <c r="M1982" t="n">
        <v>11</v>
      </c>
      <c r="N1982" t="n">
        <v>85.89</v>
      </c>
      <c r="O1982" t="n">
        <v>37306.42</v>
      </c>
      <c r="P1982" t="n">
        <v>141.54</v>
      </c>
      <c r="Q1982" t="n">
        <v>198.06</v>
      </c>
      <c r="R1982" t="n">
        <v>34.44</v>
      </c>
      <c r="S1982" t="n">
        <v>21.27</v>
      </c>
      <c r="T1982" t="n">
        <v>3844.12</v>
      </c>
      <c r="U1982" t="n">
        <v>0.62</v>
      </c>
      <c r="V1982" t="n">
        <v>0.75</v>
      </c>
      <c r="W1982" t="n">
        <v>0.13</v>
      </c>
      <c r="X1982" t="n">
        <v>0.23</v>
      </c>
      <c r="Y1982" t="n">
        <v>1</v>
      </c>
      <c r="Z1982" t="n">
        <v>10</v>
      </c>
    </row>
    <row r="1983">
      <c r="A1983" t="n">
        <v>31</v>
      </c>
      <c r="B1983" t="n">
        <v>145</v>
      </c>
      <c r="C1983" t="inlineStr">
        <is>
          <t xml:space="preserve">CONCLUIDO	</t>
        </is>
      </c>
      <c r="D1983" t="n">
        <v>8.529999999999999</v>
      </c>
      <c r="E1983" t="n">
        <v>11.72</v>
      </c>
      <c r="F1983" t="n">
        <v>8.07</v>
      </c>
      <c r="G1983" t="n">
        <v>37.26</v>
      </c>
      <c r="H1983" t="n">
        <v>0.52</v>
      </c>
      <c r="I1983" t="n">
        <v>13</v>
      </c>
      <c r="J1983" t="n">
        <v>301.11</v>
      </c>
      <c r="K1983" t="n">
        <v>61.2</v>
      </c>
      <c r="L1983" t="n">
        <v>8.75</v>
      </c>
      <c r="M1983" t="n">
        <v>11</v>
      </c>
      <c r="N1983" t="n">
        <v>86.16</v>
      </c>
      <c r="O1983" t="n">
        <v>37371.47</v>
      </c>
      <c r="P1983" t="n">
        <v>141.33</v>
      </c>
      <c r="Q1983" t="n">
        <v>198.05</v>
      </c>
      <c r="R1983" t="n">
        <v>34</v>
      </c>
      <c r="S1983" t="n">
        <v>21.27</v>
      </c>
      <c r="T1983" t="n">
        <v>3623.24</v>
      </c>
      <c r="U1983" t="n">
        <v>0.63</v>
      </c>
      <c r="V1983" t="n">
        <v>0.75</v>
      </c>
      <c r="W1983" t="n">
        <v>0.13</v>
      </c>
      <c r="X1983" t="n">
        <v>0.22</v>
      </c>
      <c r="Y1983" t="n">
        <v>1</v>
      </c>
      <c r="Z1983" t="n">
        <v>10</v>
      </c>
    </row>
    <row r="1984">
      <c r="A1984" t="n">
        <v>32</v>
      </c>
      <c r="B1984" t="n">
        <v>145</v>
      </c>
      <c r="C1984" t="inlineStr">
        <is>
          <t xml:space="preserve">CONCLUIDO	</t>
        </is>
      </c>
      <c r="D1984" t="n">
        <v>8.546200000000001</v>
      </c>
      <c r="E1984" t="n">
        <v>11.7</v>
      </c>
      <c r="F1984" t="n">
        <v>8.050000000000001</v>
      </c>
      <c r="G1984" t="n">
        <v>37.16</v>
      </c>
      <c r="H1984" t="n">
        <v>0.53</v>
      </c>
      <c r="I1984" t="n">
        <v>13</v>
      </c>
      <c r="J1984" t="n">
        <v>301.64</v>
      </c>
      <c r="K1984" t="n">
        <v>61.2</v>
      </c>
      <c r="L1984" t="n">
        <v>9</v>
      </c>
      <c r="M1984" t="n">
        <v>11</v>
      </c>
      <c r="N1984" t="n">
        <v>86.44</v>
      </c>
      <c r="O1984" t="n">
        <v>37436.63</v>
      </c>
      <c r="P1984" t="n">
        <v>140.79</v>
      </c>
      <c r="Q1984" t="n">
        <v>198.05</v>
      </c>
      <c r="R1984" t="n">
        <v>33.44</v>
      </c>
      <c r="S1984" t="n">
        <v>21.27</v>
      </c>
      <c r="T1984" t="n">
        <v>3345.07</v>
      </c>
      <c r="U1984" t="n">
        <v>0.64</v>
      </c>
      <c r="V1984" t="n">
        <v>0.75</v>
      </c>
      <c r="W1984" t="n">
        <v>0.12</v>
      </c>
      <c r="X1984" t="n">
        <v>0.2</v>
      </c>
      <c r="Y1984" t="n">
        <v>1</v>
      </c>
      <c r="Z1984" t="n">
        <v>10</v>
      </c>
    </row>
    <row r="1985">
      <c r="A1985" t="n">
        <v>33</v>
      </c>
      <c r="B1985" t="n">
        <v>145</v>
      </c>
      <c r="C1985" t="inlineStr">
        <is>
          <t xml:space="preserve">CONCLUIDO	</t>
        </is>
      </c>
      <c r="D1985" t="n">
        <v>8.545999999999999</v>
      </c>
      <c r="E1985" t="n">
        <v>11.7</v>
      </c>
      <c r="F1985" t="n">
        <v>8.109999999999999</v>
      </c>
      <c r="G1985" t="n">
        <v>40.53</v>
      </c>
      <c r="H1985" t="n">
        <v>0.55</v>
      </c>
      <c r="I1985" t="n">
        <v>12</v>
      </c>
      <c r="J1985" t="n">
        <v>302.17</v>
      </c>
      <c r="K1985" t="n">
        <v>61.2</v>
      </c>
      <c r="L1985" t="n">
        <v>9.25</v>
      </c>
      <c r="M1985" t="n">
        <v>10</v>
      </c>
      <c r="N1985" t="n">
        <v>86.72</v>
      </c>
      <c r="O1985" t="n">
        <v>37501.91</v>
      </c>
      <c r="P1985" t="n">
        <v>141.7</v>
      </c>
      <c r="Q1985" t="n">
        <v>198.05</v>
      </c>
      <c r="R1985" t="n">
        <v>35.31</v>
      </c>
      <c r="S1985" t="n">
        <v>21.27</v>
      </c>
      <c r="T1985" t="n">
        <v>4282.9</v>
      </c>
      <c r="U1985" t="n">
        <v>0.6</v>
      </c>
      <c r="V1985" t="n">
        <v>0.75</v>
      </c>
      <c r="W1985" t="n">
        <v>0.13</v>
      </c>
      <c r="X1985" t="n">
        <v>0.25</v>
      </c>
      <c r="Y1985" t="n">
        <v>1</v>
      </c>
      <c r="Z1985" t="n">
        <v>10</v>
      </c>
    </row>
    <row r="1986">
      <c r="A1986" t="n">
        <v>34</v>
      </c>
      <c r="B1986" t="n">
        <v>145</v>
      </c>
      <c r="C1986" t="inlineStr">
        <is>
          <t xml:space="preserve">CONCLUIDO	</t>
        </is>
      </c>
      <c r="D1986" t="n">
        <v>8.5594</v>
      </c>
      <c r="E1986" t="n">
        <v>11.68</v>
      </c>
      <c r="F1986" t="n">
        <v>8.09</v>
      </c>
      <c r="G1986" t="n">
        <v>40.44</v>
      </c>
      <c r="H1986" t="n">
        <v>0.5600000000000001</v>
      </c>
      <c r="I1986" t="n">
        <v>12</v>
      </c>
      <c r="J1986" t="n">
        <v>302.7</v>
      </c>
      <c r="K1986" t="n">
        <v>61.2</v>
      </c>
      <c r="L1986" t="n">
        <v>9.5</v>
      </c>
      <c r="M1986" t="n">
        <v>10</v>
      </c>
      <c r="N1986" t="n">
        <v>87</v>
      </c>
      <c r="O1986" t="n">
        <v>37567.32</v>
      </c>
      <c r="P1986" t="n">
        <v>141.47</v>
      </c>
      <c r="Q1986" t="n">
        <v>198.05</v>
      </c>
      <c r="R1986" t="n">
        <v>34.66</v>
      </c>
      <c r="S1986" t="n">
        <v>21.27</v>
      </c>
      <c r="T1986" t="n">
        <v>3959.56</v>
      </c>
      <c r="U1986" t="n">
        <v>0.61</v>
      </c>
      <c r="V1986" t="n">
        <v>0.75</v>
      </c>
      <c r="W1986" t="n">
        <v>0.13</v>
      </c>
      <c r="X1986" t="n">
        <v>0.23</v>
      </c>
      <c r="Y1986" t="n">
        <v>1</v>
      </c>
      <c r="Z1986" t="n">
        <v>10</v>
      </c>
    </row>
    <row r="1987">
      <c r="A1987" t="n">
        <v>35</v>
      </c>
      <c r="B1987" t="n">
        <v>145</v>
      </c>
      <c r="C1987" t="inlineStr">
        <is>
          <t xml:space="preserve">CONCLUIDO	</t>
        </is>
      </c>
      <c r="D1987" t="n">
        <v>8.5631</v>
      </c>
      <c r="E1987" t="n">
        <v>11.68</v>
      </c>
      <c r="F1987" t="n">
        <v>8.08</v>
      </c>
      <c r="G1987" t="n">
        <v>40.41</v>
      </c>
      <c r="H1987" t="n">
        <v>0.57</v>
      </c>
      <c r="I1987" t="n">
        <v>12</v>
      </c>
      <c r="J1987" t="n">
        <v>303.23</v>
      </c>
      <c r="K1987" t="n">
        <v>61.2</v>
      </c>
      <c r="L1987" t="n">
        <v>9.75</v>
      </c>
      <c r="M1987" t="n">
        <v>10</v>
      </c>
      <c r="N1987" t="n">
        <v>87.28</v>
      </c>
      <c r="O1987" t="n">
        <v>37632.84</v>
      </c>
      <c r="P1987" t="n">
        <v>141.45</v>
      </c>
      <c r="Q1987" t="n">
        <v>198.08</v>
      </c>
      <c r="R1987" t="n">
        <v>34.45</v>
      </c>
      <c r="S1987" t="n">
        <v>21.27</v>
      </c>
      <c r="T1987" t="n">
        <v>3854.95</v>
      </c>
      <c r="U1987" t="n">
        <v>0.62</v>
      </c>
      <c r="V1987" t="n">
        <v>0.75</v>
      </c>
      <c r="W1987" t="n">
        <v>0.13</v>
      </c>
      <c r="X1987" t="n">
        <v>0.23</v>
      </c>
      <c r="Y1987" t="n">
        <v>1</v>
      </c>
      <c r="Z1987" t="n">
        <v>10</v>
      </c>
    </row>
    <row r="1988">
      <c r="A1988" t="n">
        <v>36</v>
      </c>
      <c r="B1988" t="n">
        <v>145</v>
      </c>
      <c r="C1988" t="inlineStr">
        <is>
          <t xml:space="preserve">CONCLUIDO	</t>
        </is>
      </c>
      <c r="D1988" t="n">
        <v>8.565099999999999</v>
      </c>
      <c r="E1988" t="n">
        <v>11.68</v>
      </c>
      <c r="F1988" t="n">
        <v>8.08</v>
      </c>
      <c r="G1988" t="n">
        <v>40.4</v>
      </c>
      <c r="H1988" t="n">
        <v>0.59</v>
      </c>
      <c r="I1988" t="n">
        <v>12</v>
      </c>
      <c r="J1988" t="n">
        <v>303.76</v>
      </c>
      <c r="K1988" t="n">
        <v>61.2</v>
      </c>
      <c r="L1988" t="n">
        <v>10</v>
      </c>
      <c r="M1988" t="n">
        <v>10</v>
      </c>
      <c r="N1988" t="n">
        <v>87.56999999999999</v>
      </c>
      <c r="O1988" t="n">
        <v>37698.48</v>
      </c>
      <c r="P1988" t="n">
        <v>141.28</v>
      </c>
      <c r="Q1988" t="n">
        <v>198.06</v>
      </c>
      <c r="R1988" t="n">
        <v>34.4</v>
      </c>
      <c r="S1988" t="n">
        <v>21.27</v>
      </c>
      <c r="T1988" t="n">
        <v>3826.37</v>
      </c>
      <c r="U1988" t="n">
        <v>0.62</v>
      </c>
      <c r="V1988" t="n">
        <v>0.75</v>
      </c>
      <c r="W1988" t="n">
        <v>0.13</v>
      </c>
      <c r="X1988" t="n">
        <v>0.23</v>
      </c>
      <c r="Y1988" t="n">
        <v>1</v>
      </c>
      <c r="Z1988" t="n">
        <v>10</v>
      </c>
    </row>
    <row r="1989">
      <c r="A1989" t="n">
        <v>37</v>
      </c>
      <c r="B1989" t="n">
        <v>145</v>
      </c>
      <c r="C1989" t="inlineStr">
        <is>
          <t xml:space="preserve">CONCLUIDO	</t>
        </is>
      </c>
      <c r="D1989" t="n">
        <v>8.6221</v>
      </c>
      <c r="E1989" t="n">
        <v>11.6</v>
      </c>
      <c r="F1989" t="n">
        <v>8.06</v>
      </c>
      <c r="G1989" t="n">
        <v>43.94</v>
      </c>
      <c r="H1989" t="n">
        <v>0.6</v>
      </c>
      <c r="I1989" t="n">
        <v>11</v>
      </c>
      <c r="J1989" t="n">
        <v>304.3</v>
      </c>
      <c r="K1989" t="n">
        <v>61.2</v>
      </c>
      <c r="L1989" t="n">
        <v>10.25</v>
      </c>
      <c r="M1989" t="n">
        <v>9</v>
      </c>
      <c r="N1989" t="n">
        <v>87.84999999999999</v>
      </c>
      <c r="O1989" t="n">
        <v>37764.25</v>
      </c>
      <c r="P1989" t="n">
        <v>140.76</v>
      </c>
      <c r="Q1989" t="n">
        <v>198.06</v>
      </c>
      <c r="R1989" t="n">
        <v>33.56</v>
      </c>
      <c r="S1989" t="n">
        <v>21.27</v>
      </c>
      <c r="T1989" t="n">
        <v>3415</v>
      </c>
      <c r="U1989" t="n">
        <v>0.63</v>
      </c>
      <c r="V1989" t="n">
        <v>0.75</v>
      </c>
      <c r="W1989" t="n">
        <v>0.13</v>
      </c>
      <c r="X1989" t="n">
        <v>0.2</v>
      </c>
      <c r="Y1989" t="n">
        <v>1</v>
      </c>
      <c r="Z1989" t="n">
        <v>10</v>
      </c>
    </row>
    <row r="1990">
      <c r="A1990" t="n">
        <v>38</v>
      </c>
      <c r="B1990" t="n">
        <v>145</v>
      </c>
      <c r="C1990" t="inlineStr">
        <is>
          <t xml:space="preserve">CONCLUIDO	</t>
        </is>
      </c>
      <c r="D1990" t="n">
        <v>8.618600000000001</v>
      </c>
      <c r="E1990" t="n">
        <v>11.6</v>
      </c>
      <c r="F1990" t="n">
        <v>8.06</v>
      </c>
      <c r="G1990" t="n">
        <v>43.97</v>
      </c>
      <c r="H1990" t="n">
        <v>0.61</v>
      </c>
      <c r="I1990" t="n">
        <v>11</v>
      </c>
      <c r="J1990" t="n">
        <v>304.83</v>
      </c>
      <c r="K1990" t="n">
        <v>61.2</v>
      </c>
      <c r="L1990" t="n">
        <v>10.5</v>
      </c>
      <c r="M1990" t="n">
        <v>9</v>
      </c>
      <c r="N1990" t="n">
        <v>88.13</v>
      </c>
      <c r="O1990" t="n">
        <v>37830.13</v>
      </c>
      <c r="P1990" t="n">
        <v>140.89</v>
      </c>
      <c r="Q1990" t="n">
        <v>198.05</v>
      </c>
      <c r="R1990" t="n">
        <v>33.78</v>
      </c>
      <c r="S1990" t="n">
        <v>21.27</v>
      </c>
      <c r="T1990" t="n">
        <v>3524.05</v>
      </c>
      <c r="U1990" t="n">
        <v>0.63</v>
      </c>
      <c r="V1990" t="n">
        <v>0.75</v>
      </c>
      <c r="W1990" t="n">
        <v>0.13</v>
      </c>
      <c r="X1990" t="n">
        <v>0.21</v>
      </c>
      <c r="Y1990" t="n">
        <v>1</v>
      </c>
      <c r="Z1990" t="n">
        <v>10</v>
      </c>
    </row>
    <row r="1991">
      <c r="A1991" t="n">
        <v>39</v>
      </c>
      <c r="B1991" t="n">
        <v>145</v>
      </c>
      <c r="C1991" t="inlineStr">
        <is>
          <t xml:space="preserve">CONCLUIDO	</t>
        </is>
      </c>
      <c r="D1991" t="n">
        <v>8.6219</v>
      </c>
      <c r="E1991" t="n">
        <v>11.6</v>
      </c>
      <c r="F1991" t="n">
        <v>8.06</v>
      </c>
      <c r="G1991" t="n">
        <v>43.94</v>
      </c>
      <c r="H1991" t="n">
        <v>0.63</v>
      </c>
      <c r="I1991" t="n">
        <v>11</v>
      </c>
      <c r="J1991" t="n">
        <v>305.37</v>
      </c>
      <c r="K1991" t="n">
        <v>61.2</v>
      </c>
      <c r="L1991" t="n">
        <v>10.75</v>
      </c>
      <c r="M1991" t="n">
        <v>9</v>
      </c>
      <c r="N1991" t="n">
        <v>88.42</v>
      </c>
      <c r="O1991" t="n">
        <v>37896.14</v>
      </c>
      <c r="P1991" t="n">
        <v>140.77</v>
      </c>
      <c r="Q1991" t="n">
        <v>198.08</v>
      </c>
      <c r="R1991" t="n">
        <v>33.61</v>
      </c>
      <c r="S1991" t="n">
        <v>21.27</v>
      </c>
      <c r="T1991" t="n">
        <v>3438.38</v>
      </c>
      <c r="U1991" t="n">
        <v>0.63</v>
      </c>
      <c r="V1991" t="n">
        <v>0.75</v>
      </c>
      <c r="W1991" t="n">
        <v>0.12</v>
      </c>
      <c r="X1991" t="n">
        <v>0.2</v>
      </c>
      <c r="Y1991" t="n">
        <v>1</v>
      </c>
      <c r="Z1991" t="n">
        <v>10</v>
      </c>
    </row>
    <row r="1992">
      <c r="A1992" t="n">
        <v>40</v>
      </c>
      <c r="B1992" t="n">
        <v>145</v>
      </c>
      <c r="C1992" t="inlineStr">
        <is>
          <t xml:space="preserve">CONCLUIDO	</t>
        </is>
      </c>
      <c r="D1992" t="n">
        <v>8.619899999999999</v>
      </c>
      <c r="E1992" t="n">
        <v>11.6</v>
      </c>
      <c r="F1992" t="n">
        <v>8.06</v>
      </c>
      <c r="G1992" t="n">
        <v>43.96</v>
      </c>
      <c r="H1992" t="n">
        <v>0.64</v>
      </c>
      <c r="I1992" t="n">
        <v>11</v>
      </c>
      <c r="J1992" t="n">
        <v>305.9</v>
      </c>
      <c r="K1992" t="n">
        <v>61.2</v>
      </c>
      <c r="L1992" t="n">
        <v>11</v>
      </c>
      <c r="M1992" t="n">
        <v>9</v>
      </c>
      <c r="N1992" t="n">
        <v>88.7</v>
      </c>
      <c r="O1992" t="n">
        <v>37962.28</v>
      </c>
      <c r="P1992" t="n">
        <v>140.83</v>
      </c>
      <c r="Q1992" t="n">
        <v>198.06</v>
      </c>
      <c r="R1992" t="n">
        <v>33.71</v>
      </c>
      <c r="S1992" t="n">
        <v>21.27</v>
      </c>
      <c r="T1992" t="n">
        <v>3485.9</v>
      </c>
      <c r="U1992" t="n">
        <v>0.63</v>
      </c>
      <c r="V1992" t="n">
        <v>0.75</v>
      </c>
      <c r="W1992" t="n">
        <v>0.12</v>
      </c>
      <c r="X1992" t="n">
        <v>0.21</v>
      </c>
      <c r="Y1992" t="n">
        <v>1</v>
      </c>
      <c r="Z1992" t="n">
        <v>10</v>
      </c>
    </row>
    <row r="1993">
      <c r="A1993" t="n">
        <v>41</v>
      </c>
      <c r="B1993" t="n">
        <v>145</v>
      </c>
      <c r="C1993" t="inlineStr">
        <is>
          <t xml:space="preserve">CONCLUIDO	</t>
        </is>
      </c>
      <c r="D1993" t="n">
        <v>8.6829</v>
      </c>
      <c r="E1993" t="n">
        <v>11.52</v>
      </c>
      <c r="F1993" t="n">
        <v>8.029999999999999</v>
      </c>
      <c r="G1993" t="n">
        <v>48.17</v>
      </c>
      <c r="H1993" t="n">
        <v>0.65</v>
      </c>
      <c r="I1993" t="n">
        <v>10</v>
      </c>
      <c r="J1993" t="n">
        <v>306.44</v>
      </c>
      <c r="K1993" t="n">
        <v>61.2</v>
      </c>
      <c r="L1993" t="n">
        <v>11.25</v>
      </c>
      <c r="M1993" t="n">
        <v>8</v>
      </c>
      <c r="N1993" t="n">
        <v>88.98999999999999</v>
      </c>
      <c r="O1993" t="n">
        <v>38028.53</v>
      </c>
      <c r="P1993" t="n">
        <v>140.24</v>
      </c>
      <c r="Q1993" t="n">
        <v>198.05</v>
      </c>
      <c r="R1993" t="n">
        <v>32.72</v>
      </c>
      <c r="S1993" t="n">
        <v>21.27</v>
      </c>
      <c r="T1993" t="n">
        <v>2996.91</v>
      </c>
      <c r="U1993" t="n">
        <v>0.65</v>
      </c>
      <c r="V1993" t="n">
        <v>0.76</v>
      </c>
      <c r="W1993" t="n">
        <v>0.12</v>
      </c>
      <c r="X1993" t="n">
        <v>0.18</v>
      </c>
      <c r="Y1993" t="n">
        <v>1</v>
      </c>
      <c r="Z1993" t="n">
        <v>10</v>
      </c>
    </row>
    <row r="1994">
      <c r="A1994" t="n">
        <v>42</v>
      </c>
      <c r="B1994" t="n">
        <v>145</v>
      </c>
      <c r="C1994" t="inlineStr">
        <is>
          <t xml:space="preserve">CONCLUIDO	</t>
        </is>
      </c>
      <c r="D1994" t="n">
        <v>8.6852</v>
      </c>
      <c r="E1994" t="n">
        <v>11.51</v>
      </c>
      <c r="F1994" t="n">
        <v>8.029999999999999</v>
      </c>
      <c r="G1994" t="n">
        <v>48.16</v>
      </c>
      <c r="H1994" t="n">
        <v>0.67</v>
      </c>
      <c r="I1994" t="n">
        <v>10</v>
      </c>
      <c r="J1994" t="n">
        <v>306.98</v>
      </c>
      <c r="K1994" t="n">
        <v>61.2</v>
      </c>
      <c r="L1994" t="n">
        <v>11.5</v>
      </c>
      <c r="M1994" t="n">
        <v>8</v>
      </c>
      <c r="N1994" t="n">
        <v>89.28</v>
      </c>
      <c r="O1994" t="n">
        <v>38094.91</v>
      </c>
      <c r="P1994" t="n">
        <v>140.31</v>
      </c>
      <c r="Q1994" t="n">
        <v>198.05</v>
      </c>
      <c r="R1994" t="n">
        <v>32.61</v>
      </c>
      <c r="S1994" t="n">
        <v>21.27</v>
      </c>
      <c r="T1994" t="n">
        <v>2945.24</v>
      </c>
      <c r="U1994" t="n">
        <v>0.65</v>
      </c>
      <c r="V1994" t="n">
        <v>0.76</v>
      </c>
      <c r="W1994" t="n">
        <v>0.12</v>
      </c>
      <c r="X1994" t="n">
        <v>0.17</v>
      </c>
      <c r="Y1994" t="n">
        <v>1</v>
      </c>
      <c r="Z1994" t="n">
        <v>10</v>
      </c>
    </row>
    <row r="1995">
      <c r="A1995" t="n">
        <v>43</v>
      </c>
      <c r="B1995" t="n">
        <v>145</v>
      </c>
      <c r="C1995" t="inlineStr">
        <is>
          <t xml:space="preserve">CONCLUIDO	</t>
        </is>
      </c>
      <c r="D1995" t="n">
        <v>8.7036</v>
      </c>
      <c r="E1995" t="n">
        <v>11.49</v>
      </c>
      <c r="F1995" t="n">
        <v>8</v>
      </c>
      <c r="G1995" t="n">
        <v>48.01</v>
      </c>
      <c r="H1995" t="n">
        <v>0.68</v>
      </c>
      <c r="I1995" t="n">
        <v>10</v>
      </c>
      <c r="J1995" t="n">
        <v>307.52</v>
      </c>
      <c r="K1995" t="n">
        <v>61.2</v>
      </c>
      <c r="L1995" t="n">
        <v>11.75</v>
      </c>
      <c r="M1995" t="n">
        <v>8</v>
      </c>
      <c r="N1995" t="n">
        <v>89.56999999999999</v>
      </c>
      <c r="O1995" t="n">
        <v>38161.42</v>
      </c>
      <c r="P1995" t="n">
        <v>139.95</v>
      </c>
      <c r="Q1995" t="n">
        <v>198.05</v>
      </c>
      <c r="R1995" t="n">
        <v>31.65</v>
      </c>
      <c r="S1995" t="n">
        <v>21.27</v>
      </c>
      <c r="T1995" t="n">
        <v>2461</v>
      </c>
      <c r="U1995" t="n">
        <v>0.67</v>
      </c>
      <c r="V1995" t="n">
        <v>0.76</v>
      </c>
      <c r="W1995" t="n">
        <v>0.13</v>
      </c>
      <c r="X1995" t="n">
        <v>0.15</v>
      </c>
      <c r="Y1995" t="n">
        <v>1</v>
      </c>
      <c r="Z1995" t="n">
        <v>10</v>
      </c>
    </row>
    <row r="1996">
      <c r="A1996" t="n">
        <v>44</v>
      </c>
      <c r="B1996" t="n">
        <v>145</v>
      </c>
      <c r="C1996" t="inlineStr">
        <is>
          <t xml:space="preserve">CONCLUIDO	</t>
        </is>
      </c>
      <c r="D1996" t="n">
        <v>8.692299999999999</v>
      </c>
      <c r="E1996" t="n">
        <v>11.5</v>
      </c>
      <c r="F1996" t="n">
        <v>8.02</v>
      </c>
      <c r="G1996" t="n">
        <v>48.1</v>
      </c>
      <c r="H1996" t="n">
        <v>0.6899999999999999</v>
      </c>
      <c r="I1996" t="n">
        <v>10</v>
      </c>
      <c r="J1996" t="n">
        <v>308.06</v>
      </c>
      <c r="K1996" t="n">
        <v>61.2</v>
      </c>
      <c r="L1996" t="n">
        <v>12</v>
      </c>
      <c r="M1996" t="n">
        <v>8</v>
      </c>
      <c r="N1996" t="n">
        <v>89.86</v>
      </c>
      <c r="O1996" t="n">
        <v>38228.06</v>
      </c>
      <c r="P1996" t="n">
        <v>140.08</v>
      </c>
      <c r="Q1996" t="n">
        <v>198.05</v>
      </c>
      <c r="R1996" t="n">
        <v>32.41</v>
      </c>
      <c r="S1996" t="n">
        <v>21.27</v>
      </c>
      <c r="T1996" t="n">
        <v>2841.4</v>
      </c>
      <c r="U1996" t="n">
        <v>0.66</v>
      </c>
      <c r="V1996" t="n">
        <v>0.76</v>
      </c>
      <c r="W1996" t="n">
        <v>0.12</v>
      </c>
      <c r="X1996" t="n">
        <v>0.16</v>
      </c>
      <c r="Y1996" t="n">
        <v>1</v>
      </c>
      <c r="Z1996" t="n">
        <v>10</v>
      </c>
    </row>
    <row r="1997">
      <c r="A1997" t="n">
        <v>45</v>
      </c>
      <c r="B1997" t="n">
        <v>145</v>
      </c>
      <c r="C1997" t="inlineStr">
        <is>
          <t xml:space="preserve">CONCLUIDO	</t>
        </is>
      </c>
      <c r="D1997" t="n">
        <v>8.665900000000001</v>
      </c>
      <c r="E1997" t="n">
        <v>11.54</v>
      </c>
      <c r="F1997" t="n">
        <v>8.050000000000001</v>
      </c>
      <c r="G1997" t="n">
        <v>48.31</v>
      </c>
      <c r="H1997" t="n">
        <v>0.71</v>
      </c>
      <c r="I1997" t="n">
        <v>10</v>
      </c>
      <c r="J1997" t="n">
        <v>308.6</v>
      </c>
      <c r="K1997" t="n">
        <v>61.2</v>
      </c>
      <c r="L1997" t="n">
        <v>12.25</v>
      </c>
      <c r="M1997" t="n">
        <v>8</v>
      </c>
      <c r="N1997" t="n">
        <v>90.15000000000001</v>
      </c>
      <c r="O1997" t="n">
        <v>38294.82</v>
      </c>
      <c r="P1997" t="n">
        <v>140.58</v>
      </c>
      <c r="Q1997" t="n">
        <v>198.05</v>
      </c>
      <c r="R1997" t="n">
        <v>33.56</v>
      </c>
      <c r="S1997" t="n">
        <v>21.27</v>
      </c>
      <c r="T1997" t="n">
        <v>3417.09</v>
      </c>
      <c r="U1997" t="n">
        <v>0.63</v>
      </c>
      <c r="V1997" t="n">
        <v>0.75</v>
      </c>
      <c r="W1997" t="n">
        <v>0.12</v>
      </c>
      <c r="X1997" t="n">
        <v>0.2</v>
      </c>
      <c r="Y1997" t="n">
        <v>1</v>
      </c>
      <c r="Z1997" t="n">
        <v>10</v>
      </c>
    </row>
    <row r="1998">
      <c r="A1998" t="n">
        <v>46</v>
      </c>
      <c r="B1998" t="n">
        <v>145</v>
      </c>
      <c r="C1998" t="inlineStr">
        <is>
          <t xml:space="preserve">CONCLUIDO	</t>
        </is>
      </c>
      <c r="D1998" t="n">
        <v>8.734500000000001</v>
      </c>
      <c r="E1998" t="n">
        <v>11.45</v>
      </c>
      <c r="F1998" t="n">
        <v>8.01</v>
      </c>
      <c r="G1998" t="n">
        <v>53.43</v>
      </c>
      <c r="H1998" t="n">
        <v>0.72</v>
      </c>
      <c r="I1998" t="n">
        <v>9</v>
      </c>
      <c r="J1998" t="n">
        <v>309.14</v>
      </c>
      <c r="K1998" t="n">
        <v>61.2</v>
      </c>
      <c r="L1998" t="n">
        <v>12.5</v>
      </c>
      <c r="M1998" t="n">
        <v>7</v>
      </c>
      <c r="N1998" t="n">
        <v>90.44</v>
      </c>
      <c r="O1998" t="n">
        <v>38361.7</v>
      </c>
      <c r="P1998" t="n">
        <v>139.69</v>
      </c>
      <c r="Q1998" t="n">
        <v>198.09</v>
      </c>
      <c r="R1998" t="n">
        <v>32.4</v>
      </c>
      <c r="S1998" t="n">
        <v>21.27</v>
      </c>
      <c r="T1998" t="n">
        <v>2843.85</v>
      </c>
      <c r="U1998" t="n">
        <v>0.66</v>
      </c>
      <c r="V1998" t="n">
        <v>0.76</v>
      </c>
      <c r="W1998" t="n">
        <v>0.12</v>
      </c>
      <c r="X1998" t="n">
        <v>0.16</v>
      </c>
      <c r="Y1998" t="n">
        <v>1</v>
      </c>
      <c r="Z1998" t="n">
        <v>10</v>
      </c>
    </row>
    <row r="1999">
      <c r="A1999" t="n">
        <v>47</v>
      </c>
      <c r="B1999" t="n">
        <v>145</v>
      </c>
      <c r="C1999" t="inlineStr">
        <is>
          <t xml:space="preserve">CONCLUIDO	</t>
        </is>
      </c>
      <c r="D1999" t="n">
        <v>8.7334</v>
      </c>
      <c r="E1999" t="n">
        <v>11.45</v>
      </c>
      <c r="F1999" t="n">
        <v>8.02</v>
      </c>
      <c r="G1999" t="n">
        <v>53.44</v>
      </c>
      <c r="H1999" t="n">
        <v>0.73</v>
      </c>
      <c r="I1999" t="n">
        <v>9</v>
      </c>
      <c r="J1999" t="n">
        <v>309.68</v>
      </c>
      <c r="K1999" t="n">
        <v>61.2</v>
      </c>
      <c r="L1999" t="n">
        <v>12.75</v>
      </c>
      <c r="M1999" t="n">
        <v>7</v>
      </c>
      <c r="N1999" t="n">
        <v>90.73999999999999</v>
      </c>
      <c r="O1999" t="n">
        <v>38428.72</v>
      </c>
      <c r="P1999" t="n">
        <v>139.72</v>
      </c>
      <c r="Q1999" t="n">
        <v>198.05</v>
      </c>
      <c r="R1999" t="n">
        <v>32.31</v>
      </c>
      <c r="S1999" t="n">
        <v>21.27</v>
      </c>
      <c r="T1999" t="n">
        <v>2800.35</v>
      </c>
      <c r="U1999" t="n">
        <v>0.66</v>
      </c>
      <c r="V1999" t="n">
        <v>0.76</v>
      </c>
      <c r="W1999" t="n">
        <v>0.12</v>
      </c>
      <c r="X1999" t="n">
        <v>0.16</v>
      </c>
      <c r="Y1999" t="n">
        <v>1</v>
      </c>
      <c r="Z1999" t="n">
        <v>10</v>
      </c>
    </row>
    <row r="2000">
      <c r="A2000" t="n">
        <v>48</v>
      </c>
      <c r="B2000" t="n">
        <v>145</v>
      </c>
      <c r="C2000" t="inlineStr">
        <is>
          <t xml:space="preserve">CONCLUIDO	</t>
        </is>
      </c>
      <c r="D2000" t="n">
        <v>8.729799999999999</v>
      </c>
      <c r="E2000" t="n">
        <v>11.46</v>
      </c>
      <c r="F2000" t="n">
        <v>8.02</v>
      </c>
      <c r="G2000" t="n">
        <v>53.47</v>
      </c>
      <c r="H2000" t="n">
        <v>0.75</v>
      </c>
      <c r="I2000" t="n">
        <v>9</v>
      </c>
      <c r="J2000" t="n">
        <v>310.23</v>
      </c>
      <c r="K2000" t="n">
        <v>61.2</v>
      </c>
      <c r="L2000" t="n">
        <v>13</v>
      </c>
      <c r="M2000" t="n">
        <v>7</v>
      </c>
      <c r="N2000" t="n">
        <v>91.03</v>
      </c>
      <c r="O2000" t="n">
        <v>38495.87</v>
      </c>
      <c r="P2000" t="n">
        <v>139.97</v>
      </c>
      <c r="Q2000" t="n">
        <v>198.05</v>
      </c>
      <c r="R2000" t="n">
        <v>32.48</v>
      </c>
      <c r="S2000" t="n">
        <v>21.27</v>
      </c>
      <c r="T2000" t="n">
        <v>2882.68</v>
      </c>
      <c r="U2000" t="n">
        <v>0.65</v>
      </c>
      <c r="V2000" t="n">
        <v>0.76</v>
      </c>
      <c r="W2000" t="n">
        <v>0.12</v>
      </c>
      <c r="X2000" t="n">
        <v>0.17</v>
      </c>
      <c r="Y2000" t="n">
        <v>1</v>
      </c>
      <c r="Z2000" t="n">
        <v>10</v>
      </c>
    </row>
    <row r="2001">
      <c r="A2001" t="n">
        <v>49</v>
      </c>
      <c r="B2001" t="n">
        <v>145</v>
      </c>
      <c r="C2001" t="inlineStr">
        <is>
          <t xml:space="preserve">CONCLUIDO	</t>
        </is>
      </c>
      <c r="D2001" t="n">
        <v>8.733000000000001</v>
      </c>
      <c r="E2001" t="n">
        <v>11.45</v>
      </c>
      <c r="F2001" t="n">
        <v>8.02</v>
      </c>
      <c r="G2001" t="n">
        <v>53.44</v>
      </c>
      <c r="H2001" t="n">
        <v>0.76</v>
      </c>
      <c r="I2001" t="n">
        <v>9</v>
      </c>
      <c r="J2001" t="n">
        <v>310.77</v>
      </c>
      <c r="K2001" t="n">
        <v>61.2</v>
      </c>
      <c r="L2001" t="n">
        <v>13.25</v>
      </c>
      <c r="M2001" t="n">
        <v>7</v>
      </c>
      <c r="N2001" t="n">
        <v>91.33</v>
      </c>
      <c r="O2001" t="n">
        <v>38563.14</v>
      </c>
      <c r="P2001" t="n">
        <v>140.01</v>
      </c>
      <c r="Q2001" t="n">
        <v>198.05</v>
      </c>
      <c r="R2001" t="n">
        <v>32.42</v>
      </c>
      <c r="S2001" t="n">
        <v>21.27</v>
      </c>
      <c r="T2001" t="n">
        <v>2854.99</v>
      </c>
      <c r="U2001" t="n">
        <v>0.66</v>
      </c>
      <c r="V2001" t="n">
        <v>0.76</v>
      </c>
      <c r="W2001" t="n">
        <v>0.12</v>
      </c>
      <c r="X2001" t="n">
        <v>0.16</v>
      </c>
      <c r="Y2001" t="n">
        <v>1</v>
      </c>
      <c r="Z2001" t="n">
        <v>10</v>
      </c>
    </row>
    <row r="2002">
      <c r="A2002" t="n">
        <v>50</v>
      </c>
      <c r="B2002" t="n">
        <v>145</v>
      </c>
      <c r="C2002" t="inlineStr">
        <is>
          <t xml:space="preserve">CONCLUIDO	</t>
        </is>
      </c>
      <c r="D2002" t="n">
        <v>8.7349</v>
      </c>
      <c r="E2002" t="n">
        <v>11.45</v>
      </c>
      <c r="F2002" t="n">
        <v>8.01</v>
      </c>
      <c r="G2002" t="n">
        <v>53.43</v>
      </c>
      <c r="H2002" t="n">
        <v>0.77</v>
      </c>
      <c r="I2002" t="n">
        <v>9</v>
      </c>
      <c r="J2002" t="n">
        <v>311.32</v>
      </c>
      <c r="K2002" t="n">
        <v>61.2</v>
      </c>
      <c r="L2002" t="n">
        <v>13.5</v>
      </c>
      <c r="M2002" t="n">
        <v>7</v>
      </c>
      <c r="N2002" t="n">
        <v>91.62</v>
      </c>
      <c r="O2002" t="n">
        <v>38630.55</v>
      </c>
      <c r="P2002" t="n">
        <v>139.95</v>
      </c>
      <c r="Q2002" t="n">
        <v>198.05</v>
      </c>
      <c r="R2002" t="n">
        <v>32.26</v>
      </c>
      <c r="S2002" t="n">
        <v>21.27</v>
      </c>
      <c r="T2002" t="n">
        <v>2771.83</v>
      </c>
      <c r="U2002" t="n">
        <v>0.66</v>
      </c>
      <c r="V2002" t="n">
        <v>0.76</v>
      </c>
      <c r="W2002" t="n">
        <v>0.12</v>
      </c>
      <c r="X2002" t="n">
        <v>0.16</v>
      </c>
      <c r="Y2002" t="n">
        <v>1</v>
      </c>
      <c r="Z2002" t="n">
        <v>10</v>
      </c>
    </row>
    <row r="2003">
      <c r="A2003" t="n">
        <v>51</v>
      </c>
      <c r="B2003" t="n">
        <v>145</v>
      </c>
      <c r="C2003" t="inlineStr">
        <is>
          <t xml:space="preserve">CONCLUIDO	</t>
        </is>
      </c>
      <c r="D2003" t="n">
        <v>8.7311</v>
      </c>
      <c r="E2003" t="n">
        <v>11.45</v>
      </c>
      <c r="F2003" t="n">
        <v>8.02</v>
      </c>
      <c r="G2003" t="n">
        <v>53.46</v>
      </c>
      <c r="H2003" t="n">
        <v>0.79</v>
      </c>
      <c r="I2003" t="n">
        <v>9</v>
      </c>
      <c r="J2003" t="n">
        <v>311.87</v>
      </c>
      <c r="K2003" t="n">
        <v>61.2</v>
      </c>
      <c r="L2003" t="n">
        <v>13.75</v>
      </c>
      <c r="M2003" t="n">
        <v>7</v>
      </c>
      <c r="N2003" t="n">
        <v>91.92</v>
      </c>
      <c r="O2003" t="n">
        <v>38698.21</v>
      </c>
      <c r="P2003" t="n">
        <v>139.84</v>
      </c>
      <c r="Q2003" t="n">
        <v>198.05</v>
      </c>
      <c r="R2003" t="n">
        <v>32.43</v>
      </c>
      <c r="S2003" t="n">
        <v>21.27</v>
      </c>
      <c r="T2003" t="n">
        <v>2859.04</v>
      </c>
      <c r="U2003" t="n">
        <v>0.66</v>
      </c>
      <c r="V2003" t="n">
        <v>0.76</v>
      </c>
      <c r="W2003" t="n">
        <v>0.12</v>
      </c>
      <c r="X2003" t="n">
        <v>0.17</v>
      </c>
      <c r="Y2003" t="n">
        <v>1</v>
      </c>
      <c r="Z2003" t="n">
        <v>10</v>
      </c>
    </row>
    <row r="2004">
      <c r="A2004" t="n">
        <v>52</v>
      </c>
      <c r="B2004" t="n">
        <v>145</v>
      </c>
      <c r="C2004" t="inlineStr">
        <is>
          <t xml:space="preserve">CONCLUIDO	</t>
        </is>
      </c>
      <c r="D2004" t="n">
        <v>8.733000000000001</v>
      </c>
      <c r="E2004" t="n">
        <v>11.45</v>
      </c>
      <c r="F2004" t="n">
        <v>8.02</v>
      </c>
      <c r="G2004" t="n">
        <v>53.44</v>
      </c>
      <c r="H2004" t="n">
        <v>0.8</v>
      </c>
      <c r="I2004" t="n">
        <v>9</v>
      </c>
      <c r="J2004" t="n">
        <v>312.42</v>
      </c>
      <c r="K2004" t="n">
        <v>61.2</v>
      </c>
      <c r="L2004" t="n">
        <v>14</v>
      </c>
      <c r="M2004" t="n">
        <v>7</v>
      </c>
      <c r="N2004" t="n">
        <v>92.22</v>
      </c>
      <c r="O2004" t="n">
        <v>38765.89</v>
      </c>
      <c r="P2004" t="n">
        <v>139.67</v>
      </c>
      <c r="Q2004" t="n">
        <v>198.05</v>
      </c>
      <c r="R2004" t="n">
        <v>32.4</v>
      </c>
      <c r="S2004" t="n">
        <v>21.27</v>
      </c>
      <c r="T2004" t="n">
        <v>2841.22</v>
      </c>
      <c r="U2004" t="n">
        <v>0.66</v>
      </c>
      <c r="V2004" t="n">
        <v>0.76</v>
      </c>
      <c r="W2004" t="n">
        <v>0.12</v>
      </c>
      <c r="X2004" t="n">
        <v>0.16</v>
      </c>
      <c r="Y2004" t="n">
        <v>1</v>
      </c>
      <c r="Z2004" t="n">
        <v>10</v>
      </c>
    </row>
    <row r="2005">
      <c r="A2005" t="n">
        <v>53</v>
      </c>
      <c r="B2005" t="n">
        <v>145</v>
      </c>
      <c r="C2005" t="inlineStr">
        <is>
          <t xml:space="preserve">CONCLUIDO	</t>
        </is>
      </c>
      <c r="D2005" t="n">
        <v>8.7957</v>
      </c>
      <c r="E2005" t="n">
        <v>11.37</v>
      </c>
      <c r="F2005" t="n">
        <v>7.99</v>
      </c>
      <c r="G2005" t="n">
        <v>59.92</v>
      </c>
      <c r="H2005" t="n">
        <v>0.8100000000000001</v>
      </c>
      <c r="I2005" t="n">
        <v>8</v>
      </c>
      <c r="J2005" t="n">
        <v>312.97</v>
      </c>
      <c r="K2005" t="n">
        <v>61.2</v>
      </c>
      <c r="L2005" t="n">
        <v>14.25</v>
      </c>
      <c r="M2005" t="n">
        <v>6</v>
      </c>
      <c r="N2005" t="n">
        <v>92.52</v>
      </c>
      <c r="O2005" t="n">
        <v>38833.69</v>
      </c>
      <c r="P2005" t="n">
        <v>139.04</v>
      </c>
      <c r="Q2005" t="n">
        <v>198.05</v>
      </c>
      <c r="R2005" t="n">
        <v>31.44</v>
      </c>
      <c r="S2005" t="n">
        <v>21.27</v>
      </c>
      <c r="T2005" t="n">
        <v>2365.93</v>
      </c>
      <c r="U2005" t="n">
        <v>0.68</v>
      </c>
      <c r="V2005" t="n">
        <v>0.76</v>
      </c>
      <c r="W2005" t="n">
        <v>0.12</v>
      </c>
      <c r="X2005" t="n">
        <v>0.14</v>
      </c>
      <c r="Y2005" t="n">
        <v>1</v>
      </c>
      <c r="Z2005" t="n">
        <v>10</v>
      </c>
    </row>
    <row r="2006">
      <c r="A2006" t="n">
        <v>54</v>
      </c>
      <c r="B2006" t="n">
        <v>145</v>
      </c>
      <c r="C2006" t="inlineStr">
        <is>
          <t xml:space="preserve">CONCLUIDO	</t>
        </is>
      </c>
      <c r="D2006" t="n">
        <v>8.801500000000001</v>
      </c>
      <c r="E2006" t="n">
        <v>11.36</v>
      </c>
      <c r="F2006" t="n">
        <v>7.98</v>
      </c>
      <c r="G2006" t="n">
        <v>59.86</v>
      </c>
      <c r="H2006" t="n">
        <v>0.82</v>
      </c>
      <c r="I2006" t="n">
        <v>8</v>
      </c>
      <c r="J2006" t="n">
        <v>313.52</v>
      </c>
      <c r="K2006" t="n">
        <v>61.2</v>
      </c>
      <c r="L2006" t="n">
        <v>14.5</v>
      </c>
      <c r="M2006" t="n">
        <v>6</v>
      </c>
      <c r="N2006" t="n">
        <v>92.81999999999999</v>
      </c>
      <c r="O2006" t="n">
        <v>38901.63</v>
      </c>
      <c r="P2006" t="n">
        <v>139.15</v>
      </c>
      <c r="Q2006" t="n">
        <v>198.07</v>
      </c>
      <c r="R2006" t="n">
        <v>31.11</v>
      </c>
      <c r="S2006" t="n">
        <v>21.27</v>
      </c>
      <c r="T2006" t="n">
        <v>2204.49</v>
      </c>
      <c r="U2006" t="n">
        <v>0.68</v>
      </c>
      <c r="V2006" t="n">
        <v>0.76</v>
      </c>
      <c r="W2006" t="n">
        <v>0.12</v>
      </c>
      <c r="X2006" t="n">
        <v>0.13</v>
      </c>
      <c r="Y2006" t="n">
        <v>1</v>
      </c>
      <c r="Z2006" t="n">
        <v>10</v>
      </c>
    </row>
    <row r="2007">
      <c r="A2007" t="n">
        <v>55</v>
      </c>
      <c r="B2007" t="n">
        <v>145</v>
      </c>
      <c r="C2007" t="inlineStr">
        <is>
          <t xml:space="preserve">CONCLUIDO	</t>
        </is>
      </c>
      <c r="D2007" t="n">
        <v>8.819000000000001</v>
      </c>
      <c r="E2007" t="n">
        <v>11.34</v>
      </c>
      <c r="F2007" t="n">
        <v>7.96</v>
      </c>
      <c r="G2007" t="n">
        <v>59.69</v>
      </c>
      <c r="H2007" t="n">
        <v>0.84</v>
      </c>
      <c r="I2007" t="n">
        <v>8</v>
      </c>
      <c r="J2007" t="n">
        <v>314.07</v>
      </c>
      <c r="K2007" t="n">
        <v>61.2</v>
      </c>
      <c r="L2007" t="n">
        <v>14.75</v>
      </c>
      <c r="M2007" t="n">
        <v>6</v>
      </c>
      <c r="N2007" t="n">
        <v>93.12</v>
      </c>
      <c r="O2007" t="n">
        <v>38969.71</v>
      </c>
      <c r="P2007" t="n">
        <v>138.71</v>
      </c>
      <c r="Q2007" t="n">
        <v>198.05</v>
      </c>
      <c r="R2007" t="n">
        <v>30.53</v>
      </c>
      <c r="S2007" t="n">
        <v>21.27</v>
      </c>
      <c r="T2007" t="n">
        <v>1915.45</v>
      </c>
      <c r="U2007" t="n">
        <v>0.7</v>
      </c>
      <c r="V2007" t="n">
        <v>0.76</v>
      </c>
      <c r="W2007" t="n">
        <v>0.12</v>
      </c>
      <c r="X2007" t="n">
        <v>0.11</v>
      </c>
      <c r="Y2007" t="n">
        <v>1</v>
      </c>
      <c r="Z2007" t="n">
        <v>10</v>
      </c>
    </row>
    <row r="2008">
      <c r="A2008" t="n">
        <v>56</v>
      </c>
      <c r="B2008" t="n">
        <v>145</v>
      </c>
      <c r="C2008" t="inlineStr">
        <is>
          <t xml:space="preserve">CONCLUIDO	</t>
        </is>
      </c>
      <c r="D2008" t="n">
        <v>8.790100000000001</v>
      </c>
      <c r="E2008" t="n">
        <v>11.38</v>
      </c>
      <c r="F2008" t="n">
        <v>8</v>
      </c>
      <c r="G2008" t="n">
        <v>59.97</v>
      </c>
      <c r="H2008" t="n">
        <v>0.85</v>
      </c>
      <c r="I2008" t="n">
        <v>8</v>
      </c>
      <c r="J2008" t="n">
        <v>314.62</v>
      </c>
      <c r="K2008" t="n">
        <v>61.2</v>
      </c>
      <c r="L2008" t="n">
        <v>15</v>
      </c>
      <c r="M2008" t="n">
        <v>6</v>
      </c>
      <c r="N2008" t="n">
        <v>93.43000000000001</v>
      </c>
      <c r="O2008" t="n">
        <v>39037.92</v>
      </c>
      <c r="P2008" t="n">
        <v>139.36</v>
      </c>
      <c r="Q2008" t="n">
        <v>198.05</v>
      </c>
      <c r="R2008" t="n">
        <v>31.85</v>
      </c>
      <c r="S2008" t="n">
        <v>21.27</v>
      </c>
      <c r="T2008" t="n">
        <v>2573.01</v>
      </c>
      <c r="U2008" t="n">
        <v>0.67</v>
      </c>
      <c r="V2008" t="n">
        <v>0.76</v>
      </c>
      <c r="W2008" t="n">
        <v>0.12</v>
      </c>
      <c r="X2008" t="n">
        <v>0.14</v>
      </c>
      <c r="Y2008" t="n">
        <v>1</v>
      </c>
      <c r="Z2008" t="n">
        <v>10</v>
      </c>
    </row>
    <row r="2009">
      <c r="A2009" t="n">
        <v>57</v>
      </c>
      <c r="B2009" t="n">
        <v>145</v>
      </c>
      <c r="C2009" t="inlineStr">
        <is>
          <t xml:space="preserve">CONCLUIDO	</t>
        </is>
      </c>
      <c r="D2009" t="n">
        <v>8.7858</v>
      </c>
      <c r="E2009" t="n">
        <v>11.38</v>
      </c>
      <c r="F2009" t="n">
        <v>8</v>
      </c>
      <c r="G2009" t="n">
        <v>60.01</v>
      </c>
      <c r="H2009" t="n">
        <v>0.86</v>
      </c>
      <c r="I2009" t="n">
        <v>8</v>
      </c>
      <c r="J2009" t="n">
        <v>315.18</v>
      </c>
      <c r="K2009" t="n">
        <v>61.2</v>
      </c>
      <c r="L2009" t="n">
        <v>15.25</v>
      </c>
      <c r="M2009" t="n">
        <v>6</v>
      </c>
      <c r="N2009" t="n">
        <v>93.73</v>
      </c>
      <c r="O2009" t="n">
        <v>39106.27</v>
      </c>
      <c r="P2009" t="n">
        <v>139.52</v>
      </c>
      <c r="Q2009" t="n">
        <v>198.05</v>
      </c>
      <c r="R2009" t="n">
        <v>31.96</v>
      </c>
      <c r="S2009" t="n">
        <v>21.27</v>
      </c>
      <c r="T2009" t="n">
        <v>2626.5</v>
      </c>
      <c r="U2009" t="n">
        <v>0.67</v>
      </c>
      <c r="V2009" t="n">
        <v>0.76</v>
      </c>
      <c r="W2009" t="n">
        <v>0.12</v>
      </c>
      <c r="X2009" t="n">
        <v>0.15</v>
      </c>
      <c r="Y2009" t="n">
        <v>1</v>
      </c>
      <c r="Z2009" t="n">
        <v>10</v>
      </c>
    </row>
    <row r="2010">
      <c r="A2010" t="n">
        <v>58</v>
      </c>
      <c r="B2010" t="n">
        <v>145</v>
      </c>
      <c r="C2010" t="inlineStr">
        <is>
          <t xml:space="preserve">CONCLUIDO	</t>
        </is>
      </c>
      <c r="D2010" t="n">
        <v>8.784800000000001</v>
      </c>
      <c r="E2010" t="n">
        <v>11.38</v>
      </c>
      <c r="F2010" t="n">
        <v>8</v>
      </c>
      <c r="G2010" t="n">
        <v>60.02</v>
      </c>
      <c r="H2010" t="n">
        <v>0.87</v>
      </c>
      <c r="I2010" t="n">
        <v>8</v>
      </c>
      <c r="J2010" t="n">
        <v>315.73</v>
      </c>
      <c r="K2010" t="n">
        <v>61.2</v>
      </c>
      <c r="L2010" t="n">
        <v>15.5</v>
      </c>
      <c r="M2010" t="n">
        <v>6</v>
      </c>
      <c r="N2010" t="n">
        <v>94.03</v>
      </c>
      <c r="O2010" t="n">
        <v>39174.75</v>
      </c>
      <c r="P2010" t="n">
        <v>139.48</v>
      </c>
      <c r="Q2010" t="n">
        <v>198.05</v>
      </c>
      <c r="R2010" t="n">
        <v>32</v>
      </c>
      <c r="S2010" t="n">
        <v>21.27</v>
      </c>
      <c r="T2010" t="n">
        <v>2646.52</v>
      </c>
      <c r="U2010" t="n">
        <v>0.66</v>
      </c>
      <c r="V2010" t="n">
        <v>0.76</v>
      </c>
      <c r="W2010" t="n">
        <v>0.12</v>
      </c>
      <c r="X2010" t="n">
        <v>0.15</v>
      </c>
      <c r="Y2010" t="n">
        <v>1</v>
      </c>
      <c r="Z2010" t="n">
        <v>10</v>
      </c>
    </row>
    <row r="2011">
      <c r="A2011" t="n">
        <v>59</v>
      </c>
      <c r="B2011" t="n">
        <v>145</v>
      </c>
      <c r="C2011" t="inlineStr">
        <is>
          <t xml:space="preserve">CONCLUIDO	</t>
        </is>
      </c>
      <c r="D2011" t="n">
        <v>8.787599999999999</v>
      </c>
      <c r="E2011" t="n">
        <v>11.38</v>
      </c>
      <c r="F2011" t="n">
        <v>8</v>
      </c>
      <c r="G2011" t="n">
        <v>60</v>
      </c>
      <c r="H2011" t="n">
        <v>0.89</v>
      </c>
      <c r="I2011" t="n">
        <v>8</v>
      </c>
      <c r="J2011" t="n">
        <v>316.29</v>
      </c>
      <c r="K2011" t="n">
        <v>61.2</v>
      </c>
      <c r="L2011" t="n">
        <v>15.75</v>
      </c>
      <c r="M2011" t="n">
        <v>6</v>
      </c>
      <c r="N2011" t="n">
        <v>94.34</v>
      </c>
      <c r="O2011" t="n">
        <v>39243.37</v>
      </c>
      <c r="P2011" t="n">
        <v>139.53</v>
      </c>
      <c r="Q2011" t="n">
        <v>198.05</v>
      </c>
      <c r="R2011" t="n">
        <v>31.83</v>
      </c>
      <c r="S2011" t="n">
        <v>21.27</v>
      </c>
      <c r="T2011" t="n">
        <v>2563.19</v>
      </c>
      <c r="U2011" t="n">
        <v>0.67</v>
      </c>
      <c r="V2011" t="n">
        <v>0.76</v>
      </c>
      <c r="W2011" t="n">
        <v>0.12</v>
      </c>
      <c r="X2011" t="n">
        <v>0.15</v>
      </c>
      <c r="Y2011" t="n">
        <v>1</v>
      </c>
      <c r="Z2011" t="n">
        <v>10</v>
      </c>
    </row>
    <row r="2012">
      <c r="A2012" t="n">
        <v>60</v>
      </c>
      <c r="B2012" t="n">
        <v>145</v>
      </c>
      <c r="C2012" t="inlineStr">
        <is>
          <t xml:space="preserve">CONCLUIDO	</t>
        </is>
      </c>
      <c r="D2012" t="n">
        <v>8.785</v>
      </c>
      <c r="E2012" t="n">
        <v>11.38</v>
      </c>
      <c r="F2012" t="n">
        <v>8</v>
      </c>
      <c r="G2012" t="n">
        <v>60.02</v>
      </c>
      <c r="H2012" t="n">
        <v>0.9</v>
      </c>
      <c r="I2012" t="n">
        <v>8</v>
      </c>
      <c r="J2012" t="n">
        <v>316.85</v>
      </c>
      <c r="K2012" t="n">
        <v>61.2</v>
      </c>
      <c r="L2012" t="n">
        <v>16</v>
      </c>
      <c r="M2012" t="n">
        <v>6</v>
      </c>
      <c r="N2012" t="n">
        <v>94.65000000000001</v>
      </c>
      <c r="O2012" t="n">
        <v>39312.13</v>
      </c>
      <c r="P2012" t="n">
        <v>139.2</v>
      </c>
      <c r="Q2012" t="n">
        <v>198.05</v>
      </c>
      <c r="R2012" t="n">
        <v>31.98</v>
      </c>
      <c r="S2012" t="n">
        <v>21.27</v>
      </c>
      <c r="T2012" t="n">
        <v>2639.49</v>
      </c>
      <c r="U2012" t="n">
        <v>0.66</v>
      </c>
      <c r="V2012" t="n">
        <v>0.76</v>
      </c>
      <c r="W2012" t="n">
        <v>0.12</v>
      </c>
      <c r="X2012" t="n">
        <v>0.15</v>
      </c>
      <c r="Y2012" t="n">
        <v>1</v>
      </c>
      <c r="Z2012" t="n">
        <v>10</v>
      </c>
    </row>
    <row r="2013">
      <c r="A2013" t="n">
        <v>61</v>
      </c>
      <c r="B2013" t="n">
        <v>145</v>
      </c>
      <c r="C2013" t="inlineStr">
        <is>
          <t xml:space="preserve">CONCLUIDO	</t>
        </is>
      </c>
      <c r="D2013" t="n">
        <v>8.781599999999999</v>
      </c>
      <c r="E2013" t="n">
        <v>11.39</v>
      </c>
      <c r="F2013" t="n">
        <v>8.01</v>
      </c>
      <c r="G2013" t="n">
        <v>60.05</v>
      </c>
      <c r="H2013" t="n">
        <v>0.91</v>
      </c>
      <c r="I2013" t="n">
        <v>8</v>
      </c>
      <c r="J2013" t="n">
        <v>317.41</v>
      </c>
      <c r="K2013" t="n">
        <v>61.2</v>
      </c>
      <c r="L2013" t="n">
        <v>16.25</v>
      </c>
      <c r="M2013" t="n">
        <v>6</v>
      </c>
      <c r="N2013" t="n">
        <v>94.95999999999999</v>
      </c>
      <c r="O2013" t="n">
        <v>39381.03</v>
      </c>
      <c r="P2013" t="n">
        <v>139.23</v>
      </c>
      <c r="Q2013" t="n">
        <v>198.05</v>
      </c>
      <c r="R2013" t="n">
        <v>32.08</v>
      </c>
      <c r="S2013" t="n">
        <v>21.27</v>
      </c>
      <c r="T2013" t="n">
        <v>2685.67</v>
      </c>
      <c r="U2013" t="n">
        <v>0.66</v>
      </c>
      <c r="V2013" t="n">
        <v>0.76</v>
      </c>
      <c r="W2013" t="n">
        <v>0.12</v>
      </c>
      <c r="X2013" t="n">
        <v>0.15</v>
      </c>
      <c r="Y2013" t="n">
        <v>1</v>
      </c>
      <c r="Z2013" t="n">
        <v>10</v>
      </c>
    </row>
    <row r="2014">
      <c r="A2014" t="n">
        <v>62</v>
      </c>
      <c r="B2014" t="n">
        <v>145</v>
      </c>
      <c r="C2014" t="inlineStr">
        <is>
          <t xml:space="preserve">CONCLUIDO	</t>
        </is>
      </c>
      <c r="D2014" t="n">
        <v>8.851100000000001</v>
      </c>
      <c r="E2014" t="n">
        <v>11.3</v>
      </c>
      <c r="F2014" t="n">
        <v>7.97</v>
      </c>
      <c r="G2014" t="n">
        <v>68.33</v>
      </c>
      <c r="H2014" t="n">
        <v>0.92</v>
      </c>
      <c r="I2014" t="n">
        <v>7</v>
      </c>
      <c r="J2014" t="n">
        <v>317.97</v>
      </c>
      <c r="K2014" t="n">
        <v>61.2</v>
      </c>
      <c r="L2014" t="n">
        <v>16.5</v>
      </c>
      <c r="M2014" t="n">
        <v>5</v>
      </c>
      <c r="N2014" t="n">
        <v>95.27</v>
      </c>
      <c r="O2014" t="n">
        <v>39450.07</v>
      </c>
      <c r="P2014" t="n">
        <v>138.38</v>
      </c>
      <c r="Q2014" t="n">
        <v>198.05</v>
      </c>
      <c r="R2014" t="n">
        <v>30.94</v>
      </c>
      <c r="S2014" t="n">
        <v>21.27</v>
      </c>
      <c r="T2014" t="n">
        <v>2121.7</v>
      </c>
      <c r="U2014" t="n">
        <v>0.6899999999999999</v>
      </c>
      <c r="V2014" t="n">
        <v>0.76</v>
      </c>
      <c r="W2014" t="n">
        <v>0.12</v>
      </c>
      <c r="X2014" t="n">
        <v>0.12</v>
      </c>
      <c r="Y2014" t="n">
        <v>1</v>
      </c>
      <c r="Z2014" t="n">
        <v>10</v>
      </c>
    </row>
    <row r="2015">
      <c r="A2015" t="n">
        <v>63</v>
      </c>
      <c r="B2015" t="n">
        <v>145</v>
      </c>
      <c r="C2015" t="inlineStr">
        <is>
          <t xml:space="preserve">CONCLUIDO	</t>
        </is>
      </c>
      <c r="D2015" t="n">
        <v>8.8506</v>
      </c>
      <c r="E2015" t="n">
        <v>11.3</v>
      </c>
      <c r="F2015" t="n">
        <v>7.97</v>
      </c>
      <c r="G2015" t="n">
        <v>68.33</v>
      </c>
      <c r="H2015" t="n">
        <v>0.9399999999999999</v>
      </c>
      <c r="I2015" t="n">
        <v>7</v>
      </c>
      <c r="J2015" t="n">
        <v>318.53</v>
      </c>
      <c r="K2015" t="n">
        <v>61.2</v>
      </c>
      <c r="L2015" t="n">
        <v>16.75</v>
      </c>
      <c r="M2015" t="n">
        <v>5</v>
      </c>
      <c r="N2015" t="n">
        <v>95.58</v>
      </c>
      <c r="O2015" t="n">
        <v>39519.26</v>
      </c>
      <c r="P2015" t="n">
        <v>138.5</v>
      </c>
      <c r="Q2015" t="n">
        <v>198.06</v>
      </c>
      <c r="R2015" t="n">
        <v>31</v>
      </c>
      <c r="S2015" t="n">
        <v>21.27</v>
      </c>
      <c r="T2015" t="n">
        <v>2150.92</v>
      </c>
      <c r="U2015" t="n">
        <v>0.6899999999999999</v>
      </c>
      <c r="V2015" t="n">
        <v>0.76</v>
      </c>
      <c r="W2015" t="n">
        <v>0.12</v>
      </c>
      <c r="X2015" t="n">
        <v>0.12</v>
      </c>
      <c r="Y2015" t="n">
        <v>1</v>
      </c>
      <c r="Z2015" t="n">
        <v>10</v>
      </c>
    </row>
    <row r="2016">
      <c r="A2016" t="n">
        <v>64</v>
      </c>
      <c r="B2016" t="n">
        <v>145</v>
      </c>
      <c r="C2016" t="inlineStr">
        <is>
          <t xml:space="preserve">CONCLUIDO	</t>
        </is>
      </c>
      <c r="D2016" t="n">
        <v>8.853300000000001</v>
      </c>
      <c r="E2016" t="n">
        <v>11.3</v>
      </c>
      <c r="F2016" t="n">
        <v>7.97</v>
      </c>
      <c r="G2016" t="n">
        <v>68.3</v>
      </c>
      <c r="H2016" t="n">
        <v>0.95</v>
      </c>
      <c r="I2016" t="n">
        <v>7</v>
      </c>
      <c r="J2016" t="n">
        <v>319.09</v>
      </c>
      <c r="K2016" t="n">
        <v>61.2</v>
      </c>
      <c r="L2016" t="n">
        <v>17</v>
      </c>
      <c r="M2016" t="n">
        <v>5</v>
      </c>
      <c r="N2016" t="n">
        <v>95.89</v>
      </c>
      <c r="O2016" t="n">
        <v>39588.58</v>
      </c>
      <c r="P2016" t="n">
        <v>138.59</v>
      </c>
      <c r="Q2016" t="n">
        <v>198.05</v>
      </c>
      <c r="R2016" t="n">
        <v>30.84</v>
      </c>
      <c r="S2016" t="n">
        <v>21.27</v>
      </c>
      <c r="T2016" t="n">
        <v>2073.79</v>
      </c>
      <c r="U2016" t="n">
        <v>0.6899999999999999</v>
      </c>
      <c r="V2016" t="n">
        <v>0.76</v>
      </c>
      <c r="W2016" t="n">
        <v>0.12</v>
      </c>
      <c r="X2016" t="n">
        <v>0.12</v>
      </c>
      <c r="Y2016" t="n">
        <v>1</v>
      </c>
      <c r="Z2016" t="n">
        <v>10</v>
      </c>
    </row>
    <row r="2017">
      <c r="A2017" t="n">
        <v>65</v>
      </c>
      <c r="B2017" t="n">
        <v>145</v>
      </c>
      <c r="C2017" t="inlineStr">
        <is>
          <t xml:space="preserve">CONCLUIDO	</t>
        </is>
      </c>
      <c r="D2017" t="n">
        <v>8.852399999999999</v>
      </c>
      <c r="E2017" t="n">
        <v>11.3</v>
      </c>
      <c r="F2017" t="n">
        <v>7.97</v>
      </c>
      <c r="G2017" t="n">
        <v>68.31</v>
      </c>
      <c r="H2017" t="n">
        <v>0.96</v>
      </c>
      <c r="I2017" t="n">
        <v>7</v>
      </c>
      <c r="J2017" t="n">
        <v>319.65</v>
      </c>
      <c r="K2017" t="n">
        <v>61.2</v>
      </c>
      <c r="L2017" t="n">
        <v>17.25</v>
      </c>
      <c r="M2017" t="n">
        <v>5</v>
      </c>
      <c r="N2017" t="n">
        <v>96.2</v>
      </c>
      <c r="O2017" t="n">
        <v>39658.05</v>
      </c>
      <c r="P2017" t="n">
        <v>138.71</v>
      </c>
      <c r="Q2017" t="n">
        <v>198.06</v>
      </c>
      <c r="R2017" t="n">
        <v>30.79</v>
      </c>
      <c r="S2017" t="n">
        <v>21.27</v>
      </c>
      <c r="T2017" t="n">
        <v>2048.12</v>
      </c>
      <c r="U2017" t="n">
        <v>0.6899999999999999</v>
      </c>
      <c r="V2017" t="n">
        <v>0.76</v>
      </c>
      <c r="W2017" t="n">
        <v>0.12</v>
      </c>
      <c r="X2017" t="n">
        <v>0.12</v>
      </c>
      <c r="Y2017" t="n">
        <v>1</v>
      </c>
      <c r="Z2017" t="n">
        <v>10</v>
      </c>
    </row>
    <row r="2018">
      <c r="A2018" t="n">
        <v>66</v>
      </c>
      <c r="B2018" t="n">
        <v>145</v>
      </c>
      <c r="C2018" t="inlineStr">
        <is>
          <t xml:space="preserve">CONCLUIDO	</t>
        </is>
      </c>
      <c r="D2018" t="n">
        <v>8.872199999999999</v>
      </c>
      <c r="E2018" t="n">
        <v>11.27</v>
      </c>
      <c r="F2018" t="n">
        <v>7.94</v>
      </c>
      <c r="G2018" t="n">
        <v>68.09999999999999</v>
      </c>
      <c r="H2018" t="n">
        <v>0.97</v>
      </c>
      <c r="I2018" t="n">
        <v>7</v>
      </c>
      <c r="J2018" t="n">
        <v>320.22</v>
      </c>
      <c r="K2018" t="n">
        <v>61.2</v>
      </c>
      <c r="L2018" t="n">
        <v>17.5</v>
      </c>
      <c r="M2018" t="n">
        <v>5</v>
      </c>
      <c r="N2018" t="n">
        <v>96.52</v>
      </c>
      <c r="O2018" t="n">
        <v>39727.66</v>
      </c>
      <c r="P2018" t="n">
        <v>138.19</v>
      </c>
      <c r="Q2018" t="n">
        <v>198.05</v>
      </c>
      <c r="R2018" t="n">
        <v>30.01</v>
      </c>
      <c r="S2018" t="n">
        <v>21.27</v>
      </c>
      <c r="T2018" t="n">
        <v>1658.26</v>
      </c>
      <c r="U2018" t="n">
        <v>0.71</v>
      </c>
      <c r="V2018" t="n">
        <v>0.76</v>
      </c>
      <c r="W2018" t="n">
        <v>0.12</v>
      </c>
      <c r="X2018" t="n">
        <v>0.09</v>
      </c>
      <c r="Y2018" t="n">
        <v>1</v>
      </c>
      <c r="Z2018" t="n">
        <v>10</v>
      </c>
    </row>
    <row r="2019">
      <c r="A2019" t="n">
        <v>67</v>
      </c>
      <c r="B2019" t="n">
        <v>145</v>
      </c>
      <c r="C2019" t="inlineStr">
        <is>
          <t xml:space="preserve">CONCLUIDO	</t>
        </is>
      </c>
      <c r="D2019" t="n">
        <v>8.8611</v>
      </c>
      <c r="E2019" t="n">
        <v>11.29</v>
      </c>
      <c r="F2019" t="n">
        <v>7.96</v>
      </c>
      <c r="G2019" t="n">
        <v>68.22</v>
      </c>
      <c r="H2019" t="n">
        <v>0.99</v>
      </c>
      <c r="I2019" t="n">
        <v>7</v>
      </c>
      <c r="J2019" t="n">
        <v>320.78</v>
      </c>
      <c r="K2019" t="n">
        <v>61.2</v>
      </c>
      <c r="L2019" t="n">
        <v>17.75</v>
      </c>
      <c r="M2019" t="n">
        <v>5</v>
      </c>
      <c r="N2019" t="n">
        <v>96.83</v>
      </c>
      <c r="O2019" t="n">
        <v>39797.41</v>
      </c>
      <c r="P2019" t="n">
        <v>138.53</v>
      </c>
      <c r="Q2019" t="n">
        <v>198.05</v>
      </c>
      <c r="R2019" t="n">
        <v>30.57</v>
      </c>
      <c r="S2019" t="n">
        <v>21.27</v>
      </c>
      <c r="T2019" t="n">
        <v>1937.51</v>
      </c>
      <c r="U2019" t="n">
        <v>0.7</v>
      </c>
      <c r="V2019" t="n">
        <v>0.76</v>
      </c>
      <c r="W2019" t="n">
        <v>0.12</v>
      </c>
      <c r="X2019" t="n">
        <v>0.11</v>
      </c>
      <c r="Y2019" t="n">
        <v>1</v>
      </c>
      <c r="Z2019" t="n">
        <v>10</v>
      </c>
    </row>
    <row r="2020">
      <c r="A2020" t="n">
        <v>68</v>
      </c>
      <c r="B2020" t="n">
        <v>145</v>
      </c>
      <c r="C2020" t="inlineStr">
        <is>
          <t xml:space="preserve">CONCLUIDO	</t>
        </is>
      </c>
      <c r="D2020" t="n">
        <v>8.8376</v>
      </c>
      <c r="E2020" t="n">
        <v>11.32</v>
      </c>
      <c r="F2020" t="n">
        <v>7.99</v>
      </c>
      <c r="G2020" t="n">
        <v>68.48</v>
      </c>
      <c r="H2020" t="n">
        <v>1</v>
      </c>
      <c r="I2020" t="n">
        <v>7</v>
      </c>
      <c r="J2020" t="n">
        <v>321.35</v>
      </c>
      <c r="K2020" t="n">
        <v>61.2</v>
      </c>
      <c r="L2020" t="n">
        <v>18</v>
      </c>
      <c r="M2020" t="n">
        <v>5</v>
      </c>
      <c r="N2020" t="n">
        <v>97.15000000000001</v>
      </c>
      <c r="O2020" t="n">
        <v>39867.32</v>
      </c>
      <c r="P2020" t="n">
        <v>139.11</v>
      </c>
      <c r="Q2020" t="n">
        <v>198.05</v>
      </c>
      <c r="R2020" t="n">
        <v>31.62</v>
      </c>
      <c r="S2020" t="n">
        <v>21.27</v>
      </c>
      <c r="T2020" t="n">
        <v>2462.16</v>
      </c>
      <c r="U2020" t="n">
        <v>0.67</v>
      </c>
      <c r="V2020" t="n">
        <v>0.76</v>
      </c>
      <c r="W2020" t="n">
        <v>0.12</v>
      </c>
      <c r="X2020" t="n">
        <v>0.14</v>
      </c>
      <c r="Y2020" t="n">
        <v>1</v>
      </c>
      <c r="Z2020" t="n">
        <v>10</v>
      </c>
    </row>
    <row r="2021">
      <c r="A2021" t="n">
        <v>69</v>
      </c>
      <c r="B2021" t="n">
        <v>145</v>
      </c>
      <c r="C2021" t="inlineStr">
        <is>
          <t xml:space="preserve">CONCLUIDO	</t>
        </is>
      </c>
      <c r="D2021" t="n">
        <v>8.8459</v>
      </c>
      <c r="E2021" t="n">
        <v>11.3</v>
      </c>
      <c r="F2021" t="n">
        <v>7.98</v>
      </c>
      <c r="G2021" t="n">
        <v>68.39</v>
      </c>
      <c r="H2021" t="n">
        <v>1.01</v>
      </c>
      <c r="I2021" t="n">
        <v>7</v>
      </c>
      <c r="J2021" t="n">
        <v>321.92</v>
      </c>
      <c r="K2021" t="n">
        <v>61.2</v>
      </c>
      <c r="L2021" t="n">
        <v>18.25</v>
      </c>
      <c r="M2021" t="n">
        <v>5</v>
      </c>
      <c r="N2021" t="n">
        <v>97.47</v>
      </c>
      <c r="O2021" t="n">
        <v>39937.36</v>
      </c>
      <c r="P2021" t="n">
        <v>138.98</v>
      </c>
      <c r="Q2021" t="n">
        <v>198.05</v>
      </c>
      <c r="R2021" t="n">
        <v>31.18</v>
      </c>
      <c r="S2021" t="n">
        <v>21.27</v>
      </c>
      <c r="T2021" t="n">
        <v>2241.99</v>
      </c>
      <c r="U2021" t="n">
        <v>0.68</v>
      </c>
      <c r="V2021" t="n">
        <v>0.76</v>
      </c>
      <c r="W2021" t="n">
        <v>0.12</v>
      </c>
      <c r="X2021" t="n">
        <v>0.13</v>
      </c>
      <c r="Y2021" t="n">
        <v>1</v>
      </c>
      <c r="Z2021" t="n">
        <v>10</v>
      </c>
    </row>
    <row r="2022">
      <c r="A2022" t="n">
        <v>70</v>
      </c>
      <c r="B2022" t="n">
        <v>145</v>
      </c>
      <c r="C2022" t="inlineStr">
        <is>
          <t xml:space="preserve">CONCLUIDO	</t>
        </is>
      </c>
      <c r="D2022" t="n">
        <v>8.844799999999999</v>
      </c>
      <c r="E2022" t="n">
        <v>11.31</v>
      </c>
      <c r="F2022" t="n">
        <v>7.98</v>
      </c>
      <c r="G2022" t="n">
        <v>68.40000000000001</v>
      </c>
      <c r="H2022" t="n">
        <v>1.02</v>
      </c>
      <c r="I2022" t="n">
        <v>7</v>
      </c>
      <c r="J2022" t="n">
        <v>322.49</v>
      </c>
      <c r="K2022" t="n">
        <v>61.2</v>
      </c>
      <c r="L2022" t="n">
        <v>18.5</v>
      </c>
      <c r="M2022" t="n">
        <v>5</v>
      </c>
      <c r="N2022" t="n">
        <v>97.79000000000001</v>
      </c>
      <c r="O2022" t="n">
        <v>40007.56</v>
      </c>
      <c r="P2022" t="n">
        <v>138.84</v>
      </c>
      <c r="Q2022" t="n">
        <v>198.06</v>
      </c>
      <c r="R2022" t="n">
        <v>31.26</v>
      </c>
      <c r="S2022" t="n">
        <v>21.27</v>
      </c>
      <c r="T2022" t="n">
        <v>2285.34</v>
      </c>
      <c r="U2022" t="n">
        <v>0.68</v>
      </c>
      <c r="V2022" t="n">
        <v>0.76</v>
      </c>
      <c r="W2022" t="n">
        <v>0.12</v>
      </c>
      <c r="X2022" t="n">
        <v>0.13</v>
      </c>
      <c r="Y2022" t="n">
        <v>1</v>
      </c>
      <c r="Z2022" t="n">
        <v>10</v>
      </c>
    </row>
    <row r="2023">
      <c r="A2023" t="n">
        <v>71</v>
      </c>
      <c r="B2023" t="n">
        <v>145</v>
      </c>
      <c r="C2023" t="inlineStr">
        <is>
          <t xml:space="preserve">CONCLUIDO	</t>
        </is>
      </c>
      <c r="D2023" t="n">
        <v>8.844099999999999</v>
      </c>
      <c r="E2023" t="n">
        <v>11.31</v>
      </c>
      <c r="F2023" t="n">
        <v>7.98</v>
      </c>
      <c r="G2023" t="n">
        <v>68.40000000000001</v>
      </c>
      <c r="H2023" t="n">
        <v>1.03</v>
      </c>
      <c r="I2023" t="n">
        <v>7</v>
      </c>
      <c r="J2023" t="n">
        <v>323.06</v>
      </c>
      <c r="K2023" t="n">
        <v>61.2</v>
      </c>
      <c r="L2023" t="n">
        <v>18.75</v>
      </c>
      <c r="M2023" t="n">
        <v>5</v>
      </c>
      <c r="N2023" t="n">
        <v>98.11</v>
      </c>
      <c r="O2023" t="n">
        <v>40077.9</v>
      </c>
      <c r="P2023" t="n">
        <v>138.73</v>
      </c>
      <c r="Q2023" t="n">
        <v>198.05</v>
      </c>
      <c r="R2023" t="n">
        <v>31.25</v>
      </c>
      <c r="S2023" t="n">
        <v>21.27</v>
      </c>
      <c r="T2023" t="n">
        <v>2278.57</v>
      </c>
      <c r="U2023" t="n">
        <v>0.68</v>
      </c>
      <c r="V2023" t="n">
        <v>0.76</v>
      </c>
      <c r="W2023" t="n">
        <v>0.12</v>
      </c>
      <c r="X2023" t="n">
        <v>0.13</v>
      </c>
      <c r="Y2023" t="n">
        <v>1</v>
      </c>
      <c r="Z2023" t="n">
        <v>10</v>
      </c>
    </row>
    <row r="2024">
      <c r="A2024" t="n">
        <v>72</v>
      </c>
      <c r="B2024" t="n">
        <v>145</v>
      </c>
      <c r="C2024" t="inlineStr">
        <is>
          <t xml:space="preserve">CONCLUIDO	</t>
        </is>
      </c>
      <c r="D2024" t="n">
        <v>8.842000000000001</v>
      </c>
      <c r="E2024" t="n">
        <v>11.31</v>
      </c>
      <c r="F2024" t="n">
        <v>7.98</v>
      </c>
      <c r="G2024" t="n">
        <v>68.43000000000001</v>
      </c>
      <c r="H2024" t="n">
        <v>1.05</v>
      </c>
      <c r="I2024" t="n">
        <v>7</v>
      </c>
      <c r="J2024" t="n">
        <v>323.63</v>
      </c>
      <c r="K2024" t="n">
        <v>61.2</v>
      </c>
      <c r="L2024" t="n">
        <v>19</v>
      </c>
      <c r="M2024" t="n">
        <v>5</v>
      </c>
      <c r="N2024" t="n">
        <v>98.43000000000001</v>
      </c>
      <c r="O2024" t="n">
        <v>40148.52</v>
      </c>
      <c r="P2024" t="n">
        <v>138.75</v>
      </c>
      <c r="Q2024" t="n">
        <v>198.05</v>
      </c>
      <c r="R2024" t="n">
        <v>31.39</v>
      </c>
      <c r="S2024" t="n">
        <v>21.27</v>
      </c>
      <c r="T2024" t="n">
        <v>2348.97</v>
      </c>
      <c r="U2024" t="n">
        <v>0.68</v>
      </c>
      <c r="V2024" t="n">
        <v>0.76</v>
      </c>
      <c r="W2024" t="n">
        <v>0.12</v>
      </c>
      <c r="X2024" t="n">
        <v>0.13</v>
      </c>
      <c r="Y2024" t="n">
        <v>1</v>
      </c>
      <c r="Z2024" t="n">
        <v>10</v>
      </c>
    </row>
    <row r="2025">
      <c r="A2025" t="n">
        <v>73</v>
      </c>
      <c r="B2025" t="n">
        <v>145</v>
      </c>
      <c r="C2025" t="inlineStr">
        <is>
          <t xml:space="preserve">CONCLUIDO	</t>
        </is>
      </c>
      <c r="D2025" t="n">
        <v>8.846500000000001</v>
      </c>
      <c r="E2025" t="n">
        <v>11.3</v>
      </c>
      <c r="F2025" t="n">
        <v>7.98</v>
      </c>
      <c r="G2025" t="n">
        <v>68.38</v>
      </c>
      <c r="H2025" t="n">
        <v>1.06</v>
      </c>
      <c r="I2025" t="n">
        <v>7</v>
      </c>
      <c r="J2025" t="n">
        <v>324.2</v>
      </c>
      <c r="K2025" t="n">
        <v>61.2</v>
      </c>
      <c r="L2025" t="n">
        <v>19.25</v>
      </c>
      <c r="M2025" t="n">
        <v>5</v>
      </c>
      <c r="N2025" t="n">
        <v>98.75</v>
      </c>
      <c r="O2025" t="n">
        <v>40219.17</v>
      </c>
      <c r="P2025" t="n">
        <v>138.52</v>
      </c>
      <c r="Q2025" t="n">
        <v>198.05</v>
      </c>
      <c r="R2025" t="n">
        <v>31.15</v>
      </c>
      <c r="S2025" t="n">
        <v>21.27</v>
      </c>
      <c r="T2025" t="n">
        <v>2227.89</v>
      </c>
      <c r="U2025" t="n">
        <v>0.68</v>
      </c>
      <c r="V2025" t="n">
        <v>0.76</v>
      </c>
      <c r="W2025" t="n">
        <v>0.12</v>
      </c>
      <c r="X2025" t="n">
        <v>0.12</v>
      </c>
      <c r="Y2025" t="n">
        <v>1</v>
      </c>
      <c r="Z2025" t="n">
        <v>10</v>
      </c>
    </row>
    <row r="2026">
      <c r="A2026" t="n">
        <v>74</v>
      </c>
      <c r="B2026" t="n">
        <v>145</v>
      </c>
      <c r="C2026" t="inlineStr">
        <is>
          <t xml:space="preserve">CONCLUIDO	</t>
        </is>
      </c>
      <c r="D2026" t="n">
        <v>8.846299999999999</v>
      </c>
      <c r="E2026" t="n">
        <v>11.3</v>
      </c>
      <c r="F2026" t="n">
        <v>7.98</v>
      </c>
      <c r="G2026" t="n">
        <v>68.38</v>
      </c>
      <c r="H2026" t="n">
        <v>1.07</v>
      </c>
      <c r="I2026" t="n">
        <v>7</v>
      </c>
      <c r="J2026" t="n">
        <v>324.78</v>
      </c>
      <c r="K2026" t="n">
        <v>61.2</v>
      </c>
      <c r="L2026" t="n">
        <v>19.5</v>
      </c>
      <c r="M2026" t="n">
        <v>5</v>
      </c>
      <c r="N2026" t="n">
        <v>99.08</v>
      </c>
      <c r="O2026" t="n">
        <v>40289.97</v>
      </c>
      <c r="P2026" t="n">
        <v>138.43</v>
      </c>
      <c r="Q2026" t="n">
        <v>198.05</v>
      </c>
      <c r="R2026" t="n">
        <v>31.2</v>
      </c>
      <c r="S2026" t="n">
        <v>21.27</v>
      </c>
      <c r="T2026" t="n">
        <v>2252.35</v>
      </c>
      <c r="U2026" t="n">
        <v>0.68</v>
      </c>
      <c r="V2026" t="n">
        <v>0.76</v>
      </c>
      <c r="W2026" t="n">
        <v>0.12</v>
      </c>
      <c r="X2026" t="n">
        <v>0.12</v>
      </c>
      <c r="Y2026" t="n">
        <v>1</v>
      </c>
      <c r="Z2026" t="n">
        <v>10</v>
      </c>
    </row>
    <row r="2027">
      <c r="A2027" t="n">
        <v>75</v>
      </c>
      <c r="B2027" t="n">
        <v>145</v>
      </c>
      <c r="C2027" t="inlineStr">
        <is>
          <t xml:space="preserve">CONCLUIDO	</t>
        </is>
      </c>
      <c r="D2027" t="n">
        <v>8.9093</v>
      </c>
      <c r="E2027" t="n">
        <v>11.22</v>
      </c>
      <c r="F2027" t="n">
        <v>7.95</v>
      </c>
      <c r="G2027" t="n">
        <v>79.52</v>
      </c>
      <c r="H2027" t="n">
        <v>1.08</v>
      </c>
      <c r="I2027" t="n">
        <v>6</v>
      </c>
      <c r="J2027" t="n">
        <v>325.35</v>
      </c>
      <c r="K2027" t="n">
        <v>61.2</v>
      </c>
      <c r="L2027" t="n">
        <v>19.75</v>
      </c>
      <c r="M2027" t="n">
        <v>4</v>
      </c>
      <c r="N2027" t="n">
        <v>99.40000000000001</v>
      </c>
      <c r="O2027" t="n">
        <v>40360.92</v>
      </c>
      <c r="P2027" t="n">
        <v>137.75</v>
      </c>
      <c r="Q2027" t="n">
        <v>198.05</v>
      </c>
      <c r="R2027" t="n">
        <v>30.3</v>
      </c>
      <c r="S2027" t="n">
        <v>21.27</v>
      </c>
      <c r="T2027" t="n">
        <v>1810.12</v>
      </c>
      <c r="U2027" t="n">
        <v>0.7</v>
      </c>
      <c r="V2027" t="n">
        <v>0.76</v>
      </c>
      <c r="W2027" t="n">
        <v>0.12</v>
      </c>
      <c r="X2027" t="n">
        <v>0.1</v>
      </c>
      <c r="Y2027" t="n">
        <v>1</v>
      </c>
      <c r="Z2027" t="n">
        <v>10</v>
      </c>
    </row>
    <row r="2028">
      <c r="A2028" t="n">
        <v>76</v>
      </c>
      <c r="B2028" t="n">
        <v>145</v>
      </c>
      <c r="C2028" t="inlineStr">
        <is>
          <t xml:space="preserve">CONCLUIDO	</t>
        </is>
      </c>
      <c r="D2028" t="n">
        <v>8.909800000000001</v>
      </c>
      <c r="E2028" t="n">
        <v>11.22</v>
      </c>
      <c r="F2028" t="n">
        <v>7.95</v>
      </c>
      <c r="G2028" t="n">
        <v>79.51000000000001</v>
      </c>
      <c r="H2028" t="n">
        <v>1.09</v>
      </c>
      <c r="I2028" t="n">
        <v>6</v>
      </c>
      <c r="J2028" t="n">
        <v>325.93</v>
      </c>
      <c r="K2028" t="n">
        <v>61.2</v>
      </c>
      <c r="L2028" t="n">
        <v>20</v>
      </c>
      <c r="M2028" t="n">
        <v>4</v>
      </c>
      <c r="N2028" t="n">
        <v>99.73</v>
      </c>
      <c r="O2028" t="n">
        <v>40432.03</v>
      </c>
      <c r="P2028" t="n">
        <v>137.84</v>
      </c>
      <c r="Q2028" t="n">
        <v>198.05</v>
      </c>
      <c r="R2028" t="n">
        <v>30.26</v>
      </c>
      <c r="S2028" t="n">
        <v>21.27</v>
      </c>
      <c r="T2028" t="n">
        <v>1787.82</v>
      </c>
      <c r="U2028" t="n">
        <v>0.7</v>
      </c>
      <c r="V2028" t="n">
        <v>0.76</v>
      </c>
      <c r="W2028" t="n">
        <v>0.12</v>
      </c>
      <c r="X2028" t="n">
        <v>0.1</v>
      </c>
      <c r="Y2028" t="n">
        <v>1</v>
      </c>
      <c r="Z2028" t="n">
        <v>10</v>
      </c>
    </row>
    <row r="2029">
      <c r="A2029" t="n">
        <v>77</v>
      </c>
      <c r="B2029" t="n">
        <v>145</v>
      </c>
      <c r="C2029" t="inlineStr">
        <is>
          <t xml:space="preserve">CONCLUIDO	</t>
        </is>
      </c>
      <c r="D2029" t="n">
        <v>8.9239</v>
      </c>
      <c r="E2029" t="n">
        <v>11.21</v>
      </c>
      <c r="F2029" t="n">
        <v>7.93</v>
      </c>
      <c r="G2029" t="n">
        <v>79.33</v>
      </c>
      <c r="H2029" t="n">
        <v>1.11</v>
      </c>
      <c r="I2029" t="n">
        <v>6</v>
      </c>
      <c r="J2029" t="n">
        <v>326.51</v>
      </c>
      <c r="K2029" t="n">
        <v>61.2</v>
      </c>
      <c r="L2029" t="n">
        <v>20.25</v>
      </c>
      <c r="M2029" t="n">
        <v>4</v>
      </c>
      <c r="N2029" t="n">
        <v>100.06</v>
      </c>
      <c r="O2029" t="n">
        <v>40503.29</v>
      </c>
      <c r="P2029" t="n">
        <v>137.53</v>
      </c>
      <c r="Q2029" t="n">
        <v>198.05</v>
      </c>
      <c r="R2029" t="n">
        <v>29.58</v>
      </c>
      <c r="S2029" t="n">
        <v>21.27</v>
      </c>
      <c r="T2029" t="n">
        <v>1447.09</v>
      </c>
      <c r="U2029" t="n">
        <v>0.72</v>
      </c>
      <c r="V2029" t="n">
        <v>0.77</v>
      </c>
      <c r="W2029" t="n">
        <v>0.12</v>
      </c>
      <c r="X2029" t="n">
        <v>0.08</v>
      </c>
      <c r="Y2029" t="n">
        <v>1</v>
      </c>
      <c r="Z2029" t="n">
        <v>10</v>
      </c>
    </row>
    <row r="2030">
      <c r="A2030" t="n">
        <v>78</v>
      </c>
      <c r="B2030" t="n">
        <v>145</v>
      </c>
      <c r="C2030" t="inlineStr">
        <is>
          <t xml:space="preserve">CONCLUIDO	</t>
        </is>
      </c>
      <c r="D2030" t="n">
        <v>8.926600000000001</v>
      </c>
      <c r="E2030" t="n">
        <v>11.2</v>
      </c>
      <c r="F2030" t="n">
        <v>7.93</v>
      </c>
      <c r="G2030" t="n">
        <v>79.3</v>
      </c>
      <c r="H2030" t="n">
        <v>1.12</v>
      </c>
      <c r="I2030" t="n">
        <v>6</v>
      </c>
      <c r="J2030" t="n">
        <v>327.08</v>
      </c>
      <c r="K2030" t="n">
        <v>61.2</v>
      </c>
      <c r="L2030" t="n">
        <v>20.5</v>
      </c>
      <c r="M2030" t="n">
        <v>4</v>
      </c>
      <c r="N2030" t="n">
        <v>100.39</v>
      </c>
      <c r="O2030" t="n">
        <v>40574.7</v>
      </c>
      <c r="P2030" t="n">
        <v>137.63</v>
      </c>
      <c r="Q2030" t="n">
        <v>198.07</v>
      </c>
      <c r="R2030" t="n">
        <v>29.67</v>
      </c>
      <c r="S2030" t="n">
        <v>21.27</v>
      </c>
      <c r="T2030" t="n">
        <v>1495.36</v>
      </c>
      <c r="U2030" t="n">
        <v>0.72</v>
      </c>
      <c r="V2030" t="n">
        <v>0.77</v>
      </c>
      <c r="W2030" t="n">
        <v>0.11</v>
      </c>
      <c r="X2030" t="n">
        <v>0.08</v>
      </c>
      <c r="Y2030" t="n">
        <v>1</v>
      </c>
      <c r="Z2030" t="n">
        <v>10</v>
      </c>
    </row>
    <row r="2031">
      <c r="A2031" t="n">
        <v>79</v>
      </c>
      <c r="B2031" t="n">
        <v>145</v>
      </c>
      <c r="C2031" t="inlineStr">
        <is>
          <t xml:space="preserve">CONCLUIDO	</t>
        </is>
      </c>
      <c r="D2031" t="n">
        <v>8.9107</v>
      </c>
      <c r="E2031" t="n">
        <v>11.22</v>
      </c>
      <c r="F2031" t="n">
        <v>7.95</v>
      </c>
      <c r="G2031" t="n">
        <v>79.5</v>
      </c>
      <c r="H2031" t="n">
        <v>1.13</v>
      </c>
      <c r="I2031" t="n">
        <v>6</v>
      </c>
      <c r="J2031" t="n">
        <v>327.66</v>
      </c>
      <c r="K2031" t="n">
        <v>61.2</v>
      </c>
      <c r="L2031" t="n">
        <v>20.75</v>
      </c>
      <c r="M2031" t="n">
        <v>4</v>
      </c>
      <c r="N2031" t="n">
        <v>100.72</v>
      </c>
      <c r="O2031" t="n">
        <v>40646.27</v>
      </c>
      <c r="P2031" t="n">
        <v>138.11</v>
      </c>
      <c r="Q2031" t="n">
        <v>198.05</v>
      </c>
      <c r="R2031" t="n">
        <v>30.33</v>
      </c>
      <c r="S2031" t="n">
        <v>21.27</v>
      </c>
      <c r="T2031" t="n">
        <v>1825.15</v>
      </c>
      <c r="U2031" t="n">
        <v>0.7</v>
      </c>
      <c r="V2031" t="n">
        <v>0.76</v>
      </c>
      <c r="W2031" t="n">
        <v>0.12</v>
      </c>
      <c r="X2031" t="n">
        <v>0.1</v>
      </c>
      <c r="Y2031" t="n">
        <v>1</v>
      </c>
      <c r="Z2031" t="n">
        <v>10</v>
      </c>
    </row>
    <row r="2032">
      <c r="A2032" t="n">
        <v>80</v>
      </c>
      <c r="B2032" t="n">
        <v>145</v>
      </c>
      <c r="C2032" t="inlineStr">
        <is>
          <t xml:space="preserve">CONCLUIDO	</t>
        </is>
      </c>
      <c r="D2032" t="n">
        <v>8.9008</v>
      </c>
      <c r="E2032" t="n">
        <v>11.24</v>
      </c>
      <c r="F2032" t="n">
        <v>7.96</v>
      </c>
      <c r="G2032" t="n">
        <v>79.62</v>
      </c>
      <c r="H2032" t="n">
        <v>1.14</v>
      </c>
      <c r="I2032" t="n">
        <v>6</v>
      </c>
      <c r="J2032" t="n">
        <v>328.25</v>
      </c>
      <c r="K2032" t="n">
        <v>61.2</v>
      </c>
      <c r="L2032" t="n">
        <v>21</v>
      </c>
      <c r="M2032" t="n">
        <v>4</v>
      </c>
      <c r="N2032" t="n">
        <v>101.05</v>
      </c>
      <c r="O2032" t="n">
        <v>40718</v>
      </c>
      <c r="P2032" t="n">
        <v>138.39</v>
      </c>
      <c r="Q2032" t="n">
        <v>198.05</v>
      </c>
      <c r="R2032" t="n">
        <v>30.68</v>
      </c>
      <c r="S2032" t="n">
        <v>21.27</v>
      </c>
      <c r="T2032" t="n">
        <v>1999.1</v>
      </c>
      <c r="U2032" t="n">
        <v>0.6899999999999999</v>
      </c>
      <c r="V2032" t="n">
        <v>0.76</v>
      </c>
      <c r="W2032" t="n">
        <v>0.12</v>
      </c>
      <c r="X2032" t="n">
        <v>0.11</v>
      </c>
      <c r="Y2032" t="n">
        <v>1</v>
      </c>
      <c r="Z2032" t="n">
        <v>10</v>
      </c>
    </row>
    <row r="2033">
      <c r="A2033" t="n">
        <v>81</v>
      </c>
      <c r="B2033" t="n">
        <v>145</v>
      </c>
      <c r="C2033" t="inlineStr">
        <is>
          <t xml:space="preserve">CONCLUIDO	</t>
        </is>
      </c>
      <c r="D2033" t="n">
        <v>8.9085</v>
      </c>
      <c r="E2033" t="n">
        <v>11.23</v>
      </c>
      <c r="F2033" t="n">
        <v>7.95</v>
      </c>
      <c r="G2033" t="n">
        <v>79.53</v>
      </c>
      <c r="H2033" t="n">
        <v>1.15</v>
      </c>
      <c r="I2033" t="n">
        <v>6</v>
      </c>
      <c r="J2033" t="n">
        <v>328.83</v>
      </c>
      <c r="K2033" t="n">
        <v>61.2</v>
      </c>
      <c r="L2033" t="n">
        <v>21.25</v>
      </c>
      <c r="M2033" t="n">
        <v>4</v>
      </c>
      <c r="N2033" t="n">
        <v>101.38</v>
      </c>
      <c r="O2033" t="n">
        <v>40789.89</v>
      </c>
      <c r="P2033" t="n">
        <v>138.25</v>
      </c>
      <c r="Q2033" t="n">
        <v>198.05</v>
      </c>
      <c r="R2033" t="n">
        <v>30.41</v>
      </c>
      <c r="S2033" t="n">
        <v>21.27</v>
      </c>
      <c r="T2033" t="n">
        <v>1861.45</v>
      </c>
      <c r="U2033" t="n">
        <v>0.7</v>
      </c>
      <c r="V2033" t="n">
        <v>0.76</v>
      </c>
      <c r="W2033" t="n">
        <v>0.12</v>
      </c>
      <c r="X2033" t="n">
        <v>0.1</v>
      </c>
      <c r="Y2033" t="n">
        <v>1</v>
      </c>
      <c r="Z2033" t="n">
        <v>10</v>
      </c>
    </row>
    <row r="2034">
      <c r="A2034" t="n">
        <v>82</v>
      </c>
      <c r="B2034" t="n">
        <v>145</v>
      </c>
      <c r="C2034" t="inlineStr">
        <is>
          <t xml:space="preserve">CONCLUIDO	</t>
        </is>
      </c>
      <c r="D2034" t="n">
        <v>8.9056</v>
      </c>
      <c r="E2034" t="n">
        <v>11.23</v>
      </c>
      <c r="F2034" t="n">
        <v>7.96</v>
      </c>
      <c r="G2034" t="n">
        <v>79.56</v>
      </c>
      <c r="H2034" t="n">
        <v>1.16</v>
      </c>
      <c r="I2034" t="n">
        <v>6</v>
      </c>
      <c r="J2034" t="n">
        <v>329.41</v>
      </c>
      <c r="K2034" t="n">
        <v>61.2</v>
      </c>
      <c r="L2034" t="n">
        <v>21.5</v>
      </c>
      <c r="M2034" t="n">
        <v>4</v>
      </c>
      <c r="N2034" t="n">
        <v>101.71</v>
      </c>
      <c r="O2034" t="n">
        <v>40861.93</v>
      </c>
      <c r="P2034" t="n">
        <v>138.41</v>
      </c>
      <c r="Q2034" t="n">
        <v>198.05</v>
      </c>
      <c r="R2034" t="n">
        <v>30.54</v>
      </c>
      <c r="S2034" t="n">
        <v>21.27</v>
      </c>
      <c r="T2034" t="n">
        <v>1927.35</v>
      </c>
      <c r="U2034" t="n">
        <v>0.7</v>
      </c>
      <c r="V2034" t="n">
        <v>0.76</v>
      </c>
      <c r="W2034" t="n">
        <v>0.12</v>
      </c>
      <c r="X2034" t="n">
        <v>0.1</v>
      </c>
      <c r="Y2034" t="n">
        <v>1</v>
      </c>
      <c r="Z2034" t="n">
        <v>10</v>
      </c>
    </row>
    <row r="2035">
      <c r="A2035" t="n">
        <v>83</v>
      </c>
      <c r="B2035" t="n">
        <v>145</v>
      </c>
      <c r="C2035" t="inlineStr">
        <is>
          <t xml:space="preserve">CONCLUIDO	</t>
        </is>
      </c>
      <c r="D2035" t="n">
        <v>8.9023</v>
      </c>
      <c r="E2035" t="n">
        <v>11.23</v>
      </c>
      <c r="F2035" t="n">
        <v>7.96</v>
      </c>
      <c r="G2035" t="n">
        <v>79.61</v>
      </c>
      <c r="H2035" t="n">
        <v>1.17</v>
      </c>
      <c r="I2035" t="n">
        <v>6</v>
      </c>
      <c r="J2035" t="n">
        <v>330</v>
      </c>
      <c r="K2035" t="n">
        <v>61.2</v>
      </c>
      <c r="L2035" t="n">
        <v>21.75</v>
      </c>
      <c r="M2035" t="n">
        <v>4</v>
      </c>
      <c r="N2035" t="n">
        <v>102.05</v>
      </c>
      <c r="O2035" t="n">
        <v>40934.14</v>
      </c>
      <c r="P2035" t="n">
        <v>138.68</v>
      </c>
      <c r="Q2035" t="n">
        <v>198.05</v>
      </c>
      <c r="R2035" t="n">
        <v>30.65</v>
      </c>
      <c r="S2035" t="n">
        <v>21.27</v>
      </c>
      <c r="T2035" t="n">
        <v>1983.43</v>
      </c>
      <c r="U2035" t="n">
        <v>0.6899999999999999</v>
      </c>
      <c r="V2035" t="n">
        <v>0.76</v>
      </c>
      <c r="W2035" t="n">
        <v>0.12</v>
      </c>
      <c r="X2035" t="n">
        <v>0.11</v>
      </c>
      <c r="Y2035" t="n">
        <v>1</v>
      </c>
      <c r="Z2035" t="n">
        <v>10</v>
      </c>
    </row>
    <row r="2036">
      <c r="A2036" t="n">
        <v>84</v>
      </c>
      <c r="B2036" t="n">
        <v>145</v>
      </c>
      <c r="C2036" t="inlineStr">
        <is>
          <t xml:space="preserve">CONCLUIDO	</t>
        </is>
      </c>
      <c r="D2036" t="n">
        <v>8.9054</v>
      </c>
      <c r="E2036" t="n">
        <v>11.23</v>
      </c>
      <c r="F2036" t="n">
        <v>7.96</v>
      </c>
      <c r="G2036" t="n">
        <v>79.56999999999999</v>
      </c>
      <c r="H2036" t="n">
        <v>1.19</v>
      </c>
      <c r="I2036" t="n">
        <v>6</v>
      </c>
      <c r="J2036" t="n">
        <v>330.59</v>
      </c>
      <c r="K2036" t="n">
        <v>61.2</v>
      </c>
      <c r="L2036" t="n">
        <v>22</v>
      </c>
      <c r="M2036" t="n">
        <v>4</v>
      </c>
      <c r="N2036" t="n">
        <v>102.39</v>
      </c>
      <c r="O2036" t="n">
        <v>41006.51</v>
      </c>
      <c r="P2036" t="n">
        <v>138.5</v>
      </c>
      <c r="Q2036" t="n">
        <v>198.05</v>
      </c>
      <c r="R2036" t="n">
        <v>30.48</v>
      </c>
      <c r="S2036" t="n">
        <v>21.27</v>
      </c>
      <c r="T2036" t="n">
        <v>1896.79</v>
      </c>
      <c r="U2036" t="n">
        <v>0.7</v>
      </c>
      <c r="V2036" t="n">
        <v>0.76</v>
      </c>
      <c r="W2036" t="n">
        <v>0.12</v>
      </c>
      <c r="X2036" t="n">
        <v>0.1</v>
      </c>
      <c r="Y2036" t="n">
        <v>1</v>
      </c>
      <c r="Z2036" t="n">
        <v>10</v>
      </c>
    </row>
    <row r="2037">
      <c r="A2037" t="n">
        <v>85</v>
      </c>
      <c r="B2037" t="n">
        <v>145</v>
      </c>
      <c r="C2037" t="inlineStr">
        <is>
          <t xml:space="preserve">CONCLUIDO	</t>
        </is>
      </c>
      <c r="D2037" t="n">
        <v>8.9056</v>
      </c>
      <c r="E2037" t="n">
        <v>11.23</v>
      </c>
      <c r="F2037" t="n">
        <v>7.96</v>
      </c>
      <c r="G2037" t="n">
        <v>79.56</v>
      </c>
      <c r="H2037" t="n">
        <v>1.2</v>
      </c>
      <c r="I2037" t="n">
        <v>6</v>
      </c>
      <c r="J2037" t="n">
        <v>331.17</v>
      </c>
      <c r="K2037" t="n">
        <v>61.2</v>
      </c>
      <c r="L2037" t="n">
        <v>22.25</v>
      </c>
      <c r="M2037" t="n">
        <v>4</v>
      </c>
      <c r="N2037" t="n">
        <v>102.72</v>
      </c>
      <c r="O2037" t="n">
        <v>41079.04</v>
      </c>
      <c r="P2037" t="n">
        <v>138.47</v>
      </c>
      <c r="Q2037" t="n">
        <v>198.05</v>
      </c>
      <c r="R2037" t="n">
        <v>30.51</v>
      </c>
      <c r="S2037" t="n">
        <v>21.27</v>
      </c>
      <c r="T2037" t="n">
        <v>1914.61</v>
      </c>
      <c r="U2037" t="n">
        <v>0.7</v>
      </c>
      <c r="V2037" t="n">
        <v>0.76</v>
      </c>
      <c r="W2037" t="n">
        <v>0.12</v>
      </c>
      <c r="X2037" t="n">
        <v>0.1</v>
      </c>
      <c r="Y2037" t="n">
        <v>1</v>
      </c>
      <c r="Z2037" t="n">
        <v>10</v>
      </c>
    </row>
    <row r="2038">
      <c r="A2038" t="n">
        <v>86</v>
      </c>
      <c r="B2038" t="n">
        <v>145</v>
      </c>
      <c r="C2038" t="inlineStr">
        <is>
          <t xml:space="preserve">CONCLUIDO	</t>
        </is>
      </c>
      <c r="D2038" t="n">
        <v>8.9054</v>
      </c>
      <c r="E2038" t="n">
        <v>11.23</v>
      </c>
      <c r="F2038" t="n">
        <v>7.96</v>
      </c>
      <c r="G2038" t="n">
        <v>79.56999999999999</v>
      </c>
      <c r="H2038" t="n">
        <v>1.21</v>
      </c>
      <c r="I2038" t="n">
        <v>6</v>
      </c>
      <c r="J2038" t="n">
        <v>331.76</v>
      </c>
      <c r="K2038" t="n">
        <v>61.2</v>
      </c>
      <c r="L2038" t="n">
        <v>22.5</v>
      </c>
      <c r="M2038" t="n">
        <v>4</v>
      </c>
      <c r="N2038" t="n">
        <v>103.06</v>
      </c>
      <c r="O2038" t="n">
        <v>41151.74</v>
      </c>
      <c r="P2038" t="n">
        <v>138.51</v>
      </c>
      <c r="Q2038" t="n">
        <v>198.05</v>
      </c>
      <c r="R2038" t="n">
        <v>30.53</v>
      </c>
      <c r="S2038" t="n">
        <v>21.27</v>
      </c>
      <c r="T2038" t="n">
        <v>1920.59</v>
      </c>
      <c r="U2038" t="n">
        <v>0.7</v>
      </c>
      <c r="V2038" t="n">
        <v>0.76</v>
      </c>
      <c r="W2038" t="n">
        <v>0.12</v>
      </c>
      <c r="X2038" t="n">
        <v>0.1</v>
      </c>
      <c r="Y2038" t="n">
        <v>1</v>
      </c>
      <c r="Z2038" t="n">
        <v>10</v>
      </c>
    </row>
    <row r="2039">
      <c r="A2039" t="n">
        <v>87</v>
      </c>
      <c r="B2039" t="n">
        <v>145</v>
      </c>
      <c r="C2039" t="inlineStr">
        <is>
          <t xml:space="preserve">CONCLUIDO	</t>
        </is>
      </c>
      <c r="D2039" t="n">
        <v>8.9054</v>
      </c>
      <c r="E2039" t="n">
        <v>11.23</v>
      </c>
      <c r="F2039" t="n">
        <v>7.96</v>
      </c>
      <c r="G2039" t="n">
        <v>79.56999999999999</v>
      </c>
      <c r="H2039" t="n">
        <v>1.22</v>
      </c>
      <c r="I2039" t="n">
        <v>6</v>
      </c>
      <c r="J2039" t="n">
        <v>332.35</v>
      </c>
      <c r="K2039" t="n">
        <v>61.2</v>
      </c>
      <c r="L2039" t="n">
        <v>22.75</v>
      </c>
      <c r="M2039" t="n">
        <v>4</v>
      </c>
      <c r="N2039" t="n">
        <v>103.41</v>
      </c>
      <c r="O2039" t="n">
        <v>41224.6</v>
      </c>
      <c r="P2039" t="n">
        <v>138.41</v>
      </c>
      <c r="Q2039" t="n">
        <v>198.05</v>
      </c>
      <c r="R2039" t="n">
        <v>30.49</v>
      </c>
      <c r="S2039" t="n">
        <v>21.27</v>
      </c>
      <c r="T2039" t="n">
        <v>1905.13</v>
      </c>
      <c r="U2039" t="n">
        <v>0.7</v>
      </c>
      <c r="V2039" t="n">
        <v>0.76</v>
      </c>
      <c r="W2039" t="n">
        <v>0.12</v>
      </c>
      <c r="X2039" t="n">
        <v>0.1</v>
      </c>
      <c r="Y2039" t="n">
        <v>1</v>
      </c>
      <c r="Z2039" t="n">
        <v>10</v>
      </c>
    </row>
    <row r="2040">
      <c r="A2040" t="n">
        <v>88</v>
      </c>
      <c r="B2040" t="n">
        <v>145</v>
      </c>
      <c r="C2040" t="inlineStr">
        <is>
          <t xml:space="preserve">CONCLUIDO	</t>
        </is>
      </c>
      <c r="D2040" t="n">
        <v>8.909800000000001</v>
      </c>
      <c r="E2040" t="n">
        <v>11.22</v>
      </c>
      <c r="F2040" t="n">
        <v>7.95</v>
      </c>
      <c r="G2040" t="n">
        <v>79.51000000000001</v>
      </c>
      <c r="H2040" t="n">
        <v>1.23</v>
      </c>
      <c r="I2040" t="n">
        <v>6</v>
      </c>
      <c r="J2040" t="n">
        <v>332.95</v>
      </c>
      <c r="K2040" t="n">
        <v>61.2</v>
      </c>
      <c r="L2040" t="n">
        <v>23</v>
      </c>
      <c r="M2040" t="n">
        <v>4</v>
      </c>
      <c r="N2040" t="n">
        <v>103.75</v>
      </c>
      <c r="O2040" t="n">
        <v>41297.62</v>
      </c>
      <c r="P2040" t="n">
        <v>138.3</v>
      </c>
      <c r="Q2040" t="n">
        <v>198.05</v>
      </c>
      <c r="R2040" t="n">
        <v>30.28</v>
      </c>
      <c r="S2040" t="n">
        <v>21.27</v>
      </c>
      <c r="T2040" t="n">
        <v>1800.16</v>
      </c>
      <c r="U2040" t="n">
        <v>0.7</v>
      </c>
      <c r="V2040" t="n">
        <v>0.76</v>
      </c>
      <c r="W2040" t="n">
        <v>0.12</v>
      </c>
      <c r="X2040" t="n">
        <v>0.1</v>
      </c>
      <c r="Y2040" t="n">
        <v>1</v>
      </c>
      <c r="Z2040" t="n">
        <v>10</v>
      </c>
    </row>
    <row r="2041">
      <c r="A2041" t="n">
        <v>89</v>
      </c>
      <c r="B2041" t="n">
        <v>145</v>
      </c>
      <c r="C2041" t="inlineStr">
        <is>
          <t xml:space="preserve">CONCLUIDO	</t>
        </is>
      </c>
      <c r="D2041" t="n">
        <v>8.9215</v>
      </c>
      <c r="E2041" t="n">
        <v>11.21</v>
      </c>
      <c r="F2041" t="n">
        <v>7.94</v>
      </c>
      <c r="G2041" t="n">
        <v>79.36</v>
      </c>
      <c r="H2041" t="n">
        <v>1.24</v>
      </c>
      <c r="I2041" t="n">
        <v>6</v>
      </c>
      <c r="J2041" t="n">
        <v>333.54</v>
      </c>
      <c r="K2041" t="n">
        <v>61.2</v>
      </c>
      <c r="L2041" t="n">
        <v>23.25</v>
      </c>
      <c r="M2041" t="n">
        <v>4</v>
      </c>
      <c r="N2041" t="n">
        <v>104.09</v>
      </c>
      <c r="O2041" t="n">
        <v>41370.82</v>
      </c>
      <c r="P2041" t="n">
        <v>137.91</v>
      </c>
      <c r="Q2041" t="n">
        <v>198.05</v>
      </c>
      <c r="R2041" t="n">
        <v>29.76</v>
      </c>
      <c r="S2041" t="n">
        <v>21.27</v>
      </c>
      <c r="T2041" t="n">
        <v>1538.14</v>
      </c>
      <c r="U2041" t="n">
        <v>0.71</v>
      </c>
      <c r="V2041" t="n">
        <v>0.77</v>
      </c>
      <c r="W2041" t="n">
        <v>0.12</v>
      </c>
      <c r="X2041" t="n">
        <v>0.08</v>
      </c>
      <c r="Y2041" t="n">
        <v>1</v>
      </c>
      <c r="Z2041" t="n">
        <v>10</v>
      </c>
    </row>
    <row r="2042">
      <c r="A2042" t="n">
        <v>90</v>
      </c>
      <c r="B2042" t="n">
        <v>145</v>
      </c>
      <c r="C2042" t="inlineStr">
        <is>
          <t xml:space="preserve">CONCLUIDO	</t>
        </is>
      </c>
      <c r="D2042" t="n">
        <v>8.9175</v>
      </c>
      <c r="E2042" t="n">
        <v>11.21</v>
      </c>
      <c r="F2042" t="n">
        <v>7.94</v>
      </c>
      <c r="G2042" t="n">
        <v>79.41</v>
      </c>
      <c r="H2042" t="n">
        <v>1.25</v>
      </c>
      <c r="I2042" t="n">
        <v>6</v>
      </c>
      <c r="J2042" t="n">
        <v>334.14</v>
      </c>
      <c r="K2042" t="n">
        <v>61.2</v>
      </c>
      <c r="L2042" t="n">
        <v>23.5</v>
      </c>
      <c r="M2042" t="n">
        <v>4</v>
      </c>
      <c r="N2042" t="n">
        <v>104.44</v>
      </c>
      <c r="O2042" t="n">
        <v>41444.3</v>
      </c>
      <c r="P2042" t="n">
        <v>137.83</v>
      </c>
      <c r="Q2042" t="n">
        <v>198.05</v>
      </c>
      <c r="R2042" t="n">
        <v>30.07</v>
      </c>
      <c r="S2042" t="n">
        <v>21.27</v>
      </c>
      <c r="T2042" t="n">
        <v>1694.52</v>
      </c>
      <c r="U2042" t="n">
        <v>0.71</v>
      </c>
      <c r="V2042" t="n">
        <v>0.76</v>
      </c>
      <c r="W2042" t="n">
        <v>0.12</v>
      </c>
      <c r="X2042" t="n">
        <v>0.09</v>
      </c>
      <c r="Y2042" t="n">
        <v>1</v>
      </c>
      <c r="Z2042" t="n">
        <v>10</v>
      </c>
    </row>
    <row r="2043">
      <c r="A2043" t="n">
        <v>91</v>
      </c>
      <c r="B2043" t="n">
        <v>145</v>
      </c>
      <c r="C2043" t="inlineStr">
        <is>
          <t xml:space="preserve">CONCLUIDO	</t>
        </is>
      </c>
      <c r="D2043" t="n">
        <v>8.9016</v>
      </c>
      <c r="E2043" t="n">
        <v>11.23</v>
      </c>
      <c r="F2043" t="n">
        <v>7.96</v>
      </c>
      <c r="G2043" t="n">
        <v>79.61</v>
      </c>
      <c r="H2043" t="n">
        <v>1.26</v>
      </c>
      <c r="I2043" t="n">
        <v>6</v>
      </c>
      <c r="J2043" t="n">
        <v>334.73</v>
      </c>
      <c r="K2043" t="n">
        <v>61.2</v>
      </c>
      <c r="L2043" t="n">
        <v>23.75</v>
      </c>
      <c r="M2043" t="n">
        <v>4</v>
      </c>
      <c r="N2043" t="n">
        <v>104.78</v>
      </c>
      <c r="O2043" t="n">
        <v>41517.84</v>
      </c>
      <c r="P2043" t="n">
        <v>138.18</v>
      </c>
      <c r="Q2043" t="n">
        <v>198.05</v>
      </c>
      <c r="R2043" t="n">
        <v>30.75</v>
      </c>
      <c r="S2043" t="n">
        <v>21.27</v>
      </c>
      <c r="T2043" t="n">
        <v>2034.24</v>
      </c>
      <c r="U2043" t="n">
        <v>0.6899999999999999</v>
      </c>
      <c r="V2043" t="n">
        <v>0.76</v>
      </c>
      <c r="W2043" t="n">
        <v>0.12</v>
      </c>
      <c r="X2043" t="n">
        <v>0.11</v>
      </c>
      <c r="Y2043" t="n">
        <v>1</v>
      </c>
      <c r="Z2043" t="n">
        <v>10</v>
      </c>
    </row>
    <row r="2044">
      <c r="A2044" t="n">
        <v>92</v>
      </c>
      <c r="B2044" t="n">
        <v>145</v>
      </c>
      <c r="C2044" t="inlineStr">
        <is>
          <t xml:space="preserve">CONCLUIDO	</t>
        </is>
      </c>
      <c r="D2044" t="n">
        <v>8.900499999999999</v>
      </c>
      <c r="E2044" t="n">
        <v>11.24</v>
      </c>
      <c r="F2044" t="n">
        <v>7.96</v>
      </c>
      <c r="G2044" t="n">
        <v>79.63</v>
      </c>
      <c r="H2044" t="n">
        <v>1.28</v>
      </c>
      <c r="I2044" t="n">
        <v>6</v>
      </c>
      <c r="J2044" t="n">
        <v>335.33</v>
      </c>
      <c r="K2044" t="n">
        <v>61.2</v>
      </c>
      <c r="L2044" t="n">
        <v>24</v>
      </c>
      <c r="M2044" t="n">
        <v>4</v>
      </c>
      <c r="N2044" t="n">
        <v>105.13</v>
      </c>
      <c r="O2044" t="n">
        <v>41591.55</v>
      </c>
      <c r="P2044" t="n">
        <v>138.15</v>
      </c>
      <c r="Q2044" t="n">
        <v>198.05</v>
      </c>
      <c r="R2044" t="n">
        <v>30.74</v>
      </c>
      <c r="S2044" t="n">
        <v>21.27</v>
      </c>
      <c r="T2044" t="n">
        <v>2029.68</v>
      </c>
      <c r="U2044" t="n">
        <v>0.6899999999999999</v>
      </c>
      <c r="V2044" t="n">
        <v>0.76</v>
      </c>
      <c r="W2044" t="n">
        <v>0.12</v>
      </c>
      <c r="X2044" t="n">
        <v>0.11</v>
      </c>
      <c r="Y2044" t="n">
        <v>1</v>
      </c>
      <c r="Z2044" t="n">
        <v>10</v>
      </c>
    </row>
    <row r="2045">
      <c r="A2045" t="n">
        <v>93</v>
      </c>
      <c r="B2045" t="n">
        <v>145</v>
      </c>
      <c r="C2045" t="inlineStr">
        <is>
          <t xml:space="preserve">CONCLUIDO	</t>
        </is>
      </c>
      <c r="D2045" t="n">
        <v>8.903</v>
      </c>
      <c r="E2045" t="n">
        <v>11.23</v>
      </c>
      <c r="F2045" t="n">
        <v>7.96</v>
      </c>
      <c r="G2045" t="n">
        <v>79.59999999999999</v>
      </c>
      <c r="H2045" t="n">
        <v>1.29</v>
      </c>
      <c r="I2045" t="n">
        <v>6</v>
      </c>
      <c r="J2045" t="n">
        <v>335.93</v>
      </c>
      <c r="K2045" t="n">
        <v>61.2</v>
      </c>
      <c r="L2045" t="n">
        <v>24.25</v>
      </c>
      <c r="M2045" t="n">
        <v>4</v>
      </c>
      <c r="N2045" t="n">
        <v>105.48</v>
      </c>
      <c r="O2045" t="n">
        <v>41665.42</v>
      </c>
      <c r="P2045" t="n">
        <v>137.96</v>
      </c>
      <c r="Q2045" t="n">
        <v>198.05</v>
      </c>
      <c r="R2045" t="n">
        <v>30.63</v>
      </c>
      <c r="S2045" t="n">
        <v>21.27</v>
      </c>
      <c r="T2045" t="n">
        <v>1971.74</v>
      </c>
      <c r="U2045" t="n">
        <v>0.6899999999999999</v>
      </c>
      <c r="V2045" t="n">
        <v>0.76</v>
      </c>
      <c r="W2045" t="n">
        <v>0.12</v>
      </c>
      <c r="X2045" t="n">
        <v>0.11</v>
      </c>
      <c r="Y2045" t="n">
        <v>1</v>
      </c>
      <c r="Z2045" t="n">
        <v>10</v>
      </c>
    </row>
    <row r="2046">
      <c r="A2046" t="n">
        <v>94</v>
      </c>
      <c r="B2046" t="n">
        <v>145</v>
      </c>
      <c r="C2046" t="inlineStr">
        <is>
          <t xml:space="preserve">CONCLUIDO	</t>
        </is>
      </c>
      <c r="D2046" t="n">
        <v>8.898300000000001</v>
      </c>
      <c r="E2046" t="n">
        <v>11.24</v>
      </c>
      <c r="F2046" t="n">
        <v>7.97</v>
      </c>
      <c r="G2046" t="n">
        <v>79.66</v>
      </c>
      <c r="H2046" t="n">
        <v>1.3</v>
      </c>
      <c r="I2046" t="n">
        <v>6</v>
      </c>
      <c r="J2046" t="n">
        <v>336.53</v>
      </c>
      <c r="K2046" t="n">
        <v>61.2</v>
      </c>
      <c r="L2046" t="n">
        <v>24.5</v>
      </c>
      <c r="M2046" t="n">
        <v>4</v>
      </c>
      <c r="N2046" t="n">
        <v>105.83</v>
      </c>
      <c r="O2046" t="n">
        <v>41739.48</v>
      </c>
      <c r="P2046" t="n">
        <v>137.78</v>
      </c>
      <c r="Q2046" t="n">
        <v>198.05</v>
      </c>
      <c r="R2046" t="n">
        <v>30.87</v>
      </c>
      <c r="S2046" t="n">
        <v>21.27</v>
      </c>
      <c r="T2046" t="n">
        <v>2095.27</v>
      </c>
      <c r="U2046" t="n">
        <v>0.6899999999999999</v>
      </c>
      <c r="V2046" t="n">
        <v>0.76</v>
      </c>
      <c r="W2046" t="n">
        <v>0.12</v>
      </c>
      <c r="X2046" t="n">
        <v>0.11</v>
      </c>
      <c r="Y2046" t="n">
        <v>1</v>
      </c>
      <c r="Z2046" t="n">
        <v>10</v>
      </c>
    </row>
    <row r="2047">
      <c r="A2047" t="n">
        <v>95</v>
      </c>
      <c r="B2047" t="n">
        <v>145</v>
      </c>
      <c r="C2047" t="inlineStr">
        <is>
          <t xml:space="preserve">CONCLUIDO	</t>
        </is>
      </c>
      <c r="D2047" t="n">
        <v>8.9617</v>
      </c>
      <c r="E2047" t="n">
        <v>11.16</v>
      </c>
      <c r="F2047" t="n">
        <v>7.94</v>
      </c>
      <c r="G2047" t="n">
        <v>95.28</v>
      </c>
      <c r="H2047" t="n">
        <v>1.31</v>
      </c>
      <c r="I2047" t="n">
        <v>5</v>
      </c>
      <c r="J2047" t="n">
        <v>337.13</v>
      </c>
      <c r="K2047" t="n">
        <v>61.2</v>
      </c>
      <c r="L2047" t="n">
        <v>24.75</v>
      </c>
      <c r="M2047" t="n">
        <v>3</v>
      </c>
      <c r="N2047" t="n">
        <v>106.18</v>
      </c>
      <c r="O2047" t="n">
        <v>41813.7</v>
      </c>
      <c r="P2047" t="n">
        <v>137.31</v>
      </c>
      <c r="Q2047" t="n">
        <v>198.05</v>
      </c>
      <c r="R2047" t="n">
        <v>29.99</v>
      </c>
      <c r="S2047" t="n">
        <v>21.27</v>
      </c>
      <c r="T2047" t="n">
        <v>1659.68</v>
      </c>
      <c r="U2047" t="n">
        <v>0.71</v>
      </c>
      <c r="V2047" t="n">
        <v>0.76</v>
      </c>
      <c r="W2047" t="n">
        <v>0.12</v>
      </c>
      <c r="X2047" t="n">
        <v>0.09</v>
      </c>
      <c r="Y2047" t="n">
        <v>1</v>
      </c>
      <c r="Z2047" t="n">
        <v>10</v>
      </c>
    </row>
    <row r="2048">
      <c r="A2048" t="n">
        <v>96</v>
      </c>
      <c r="B2048" t="n">
        <v>145</v>
      </c>
      <c r="C2048" t="inlineStr">
        <is>
          <t xml:space="preserve">CONCLUIDO	</t>
        </is>
      </c>
      <c r="D2048" t="n">
        <v>8.968400000000001</v>
      </c>
      <c r="E2048" t="n">
        <v>11.15</v>
      </c>
      <c r="F2048" t="n">
        <v>7.93</v>
      </c>
      <c r="G2048" t="n">
        <v>95.18000000000001</v>
      </c>
      <c r="H2048" t="n">
        <v>1.32</v>
      </c>
      <c r="I2048" t="n">
        <v>5</v>
      </c>
      <c r="J2048" t="n">
        <v>337.73</v>
      </c>
      <c r="K2048" t="n">
        <v>61.2</v>
      </c>
      <c r="L2048" t="n">
        <v>25</v>
      </c>
      <c r="M2048" t="n">
        <v>3</v>
      </c>
      <c r="N2048" t="n">
        <v>106.53</v>
      </c>
      <c r="O2048" t="n">
        <v>41888.1</v>
      </c>
      <c r="P2048" t="n">
        <v>137.25</v>
      </c>
      <c r="Q2048" t="n">
        <v>198.07</v>
      </c>
      <c r="R2048" t="n">
        <v>29.66</v>
      </c>
      <c r="S2048" t="n">
        <v>21.27</v>
      </c>
      <c r="T2048" t="n">
        <v>1495.05</v>
      </c>
      <c r="U2048" t="n">
        <v>0.72</v>
      </c>
      <c r="V2048" t="n">
        <v>0.77</v>
      </c>
      <c r="W2048" t="n">
        <v>0.12</v>
      </c>
      <c r="X2048" t="n">
        <v>0.08</v>
      </c>
      <c r="Y2048" t="n">
        <v>1</v>
      </c>
      <c r="Z2048" t="n">
        <v>10</v>
      </c>
    </row>
    <row r="2049">
      <c r="A2049" t="n">
        <v>97</v>
      </c>
      <c r="B2049" t="n">
        <v>145</v>
      </c>
      <c r="C2049" t="inlineStr">
        <is>
          <t xml:space="preserve">CONCLUIDO	</t>
        </is>
      </c>
      <c r="D2049" t="n">
        <v>8.971500000000001</v>
      </c>
      <c r="E2049" t="n">
        <v>11.15</v>
      </c>
      <c r="F2049" t="n">
        <v>7.93</v>
      </c>
      <c r="G2049" t="n">
        <v>95.13</v>
      </c>
      <c r="H2049" t="n">
        <v>1.33</v>
      </c>
      <c r="I2049" t="n">
        <v>5</v>
      </c>
      <c r="J2049" t="n">
        <v>338.34</v>
      </c>
      <c r="K2049" t="n">
        <v>61.2</v>
      </c>
      <c r="L2049" t="n">
        <v>25.25</v>
      </c>
      <c r="M2049" t="n">
        <v>3</v>
      </c>
      <c r="N2049" t="n">
        <v>106.89</v>
      </c>
      <c r="O2049" t="n">
        <v>41962.68</v>
      </c>
      <c r="P2049" t="n">
        <v>137.36</v>
      </c>
      <c r="Q2049" t="n">
        <v>198.05</v>
      </c>
      <c r="R2049" t="n">
        <v>29.59</v>
      </c>
      <c r="S2049" t="n">
        <v>21.27</v>
      </c>
      <c r="T2049" t="n">
        <v>1458.89</v>
      </c>
      <c r="U2049" t="n">
        <v>0.72</v>
      </c>
      <c r="V2049" t="n">
        <v>0.77</v>
      </c>
      <c r="W2049" t="n">
        <v>0.12</v>
      </c>
      <c r="X2049" t="n">
        <v>0.07000000000000001</v>
      </c>
      <c r="Y2049" t="n">
        <v>1</v>
      </c>
      <c r="Z2049" t="n">
        <v>10</v>
      </c>
    </row>
    <row r="2050">
      <c r="A2050" t="n">
        <v>98</v>
      </c>
      <c r="B2050" t="n">
        <v>145</v>
      </c>
      <c r="C2050" t="inlineStr">
        <is>
          <t xml:space="preserve">CONCLUIDO	</t>
        </is>
      </c>
      <c r="D2050" t="n">
        <v>8.9673</v>
      </c>
      <c r="E2050" t="n">
        <v>11.15</v>
      </c>
      <c r="F2050" t="n">
        <v>7.93</v>
      </c>
      <c r="G2050" t="n">
        <v>95.2</v>
      </c>
      <c r="H2050" t="n">
        <v>1.34</v>
      </c>
      <c r="I2050" t="n">
        <v>5</v>
      </c>
      <c r="J2050" t="n">
        <v>338.94</v>
      </c>
      <c r="K2050" t="n">
        <v>61.2</v>
      </c>
      <c r="L2050" t="n">
        <v>25.5</v>
      </c>
      <c r="M2050" t="n">
        <v>3</v>
      </c>
      <c r="N2050" t="n">
        <v>107.25</v>
      </c>
      <c r="O2050" t="n">
        <v>42037.44</v>
      </c>
      <c r="P2050" t="n">
        <v>137.63</v>
      </c>
      <c r="Q2050" t="n">
        <v>198.05</v>
      </c>
      <c r="R2050" t="n">
        <v>29.81</v>
      </c>
      <c r="S2050" t="n">
        <v>21.27</v>
      </c>
      <c r="T2050" t="n">
        <v>1569.3</v>
      </c>
      <c r="U2050" t="n">
        <v>0.71</v>
      </c>
      <c r="V2050" t="n">
        <v>0.77</v>
      </c>
      <c r="W2050" t="n">
        <v>0.12</v>
      </c>
      <c r="X2050" t="n">
        <v>0.08</v>
      </c>
      <c r="Y2050" t="n">
        <v>1</v>
      </c>
      <c r="Z2050" t="n">
        <v>10</v>
      </c>
    </row>
    <row r="2051">
      <c r="A2051" t="n">
        <v>99</v>
      </c>
      <c r="B2051" t="n">
        <v>145</v>
      </c>
      <c r="C2051" t="inlineStr">
        <is>
          <t xml:space="preserve">CONCLUIDO	</t>
        </is>
      </c>
      <c r="D2051" t="n">
        <v>8.967000000000001</v>
      </c>
      <c r="E2051" t="n">
        <v>11.15</v>
      </c>
      <c r="F2051" t="n">
        <v>7.93</v>
      </c>
      <c r="G2051" t="n">
        <v>95.2</v>
      </c>
      <c r="H2051" t="n">
        <v>1.35</v>
      </c>
      <c r="I2051" t="n">
        <v>5</v>
      </c>
      <c r="J2051" t="n">
        <v>339.55</v>
      </c>
      <c r="K2051" t="n">
        <v>61.2</v>
      </c>
      <c r="L2051" t="n">
        <v>25.75</v>
      </c>
      <c r="M2051" t="n">
        <v>3</v>
      </c>
      <c r="N2051" t="n">
        <v>107.6</v>
      </c>
      <c r="O2051" t="n">
        <v>42112.37</v>
      </c>
      <c r="P2051" t="n">
        <v>137.77</v>
      </c>
      <c r="Q2051" t="n">
        <v>198.05</v>
      </c>
      <c r="R2051" t="n">
        <v>29.69</v>
      </c>
      <c r="S2051" t="n">
        <v>21.27</v>
      </c>
      <c r="T2051" t="n">
        <v>1508.07</v>
      </c>
      <c r="U2051" t="n">
        <v>0.72</v>
      </c>
      <c r="V2051" t="n">
        <v>0.77</v>
      </c>
      <c r="W2051" t="n">
        <v>0.12</v>
      </c>
      <c r="X2051" t="n">
        <v>0.08</v>
      </c>
      <c r="Y2051" t="n">
        <v>1</v>
      </c>
      <c r="Z2051" t="n">
        <v>10</v>
      </c>
    </row>
    <row r="2052">
      <c r="A2052" t="n">
        <v>100</v>
      </c>
      <c r="B2052" t="n">
        <v>145</v>
      </c>
      <c r="C2052" t="inlineStr">
        <is>
          <t xml:space="preserve">CONCLUIDO	</t>
        </is>
      </c>
      <c r="D2052" t="n">
        <v>8.9793</v>
      </c>
      <c r="E2052" t="n">
        <v>11.14</v>
      </c>
      <c r="F2052" t="n">
        <v>7.92</v>
      </c>
      <c r="G2052" t="n">
        <v>95.02</v>
      </c>
      <c r="H2052" t="n">
        <v>1.36</v>
      </c>
      <c r="I2052" t="n">
        <v>5</v>
      </c>
      <c r="J2052" t="n">
        <v>340.16</v>
      </c>
      <c r="K2052" t="n">
        <v>61.2</v>
      </c>
      <c r="L2052" t="n">
        <v>26</v>
      </c>
      <c r="M2052" t="n">
        <v>3</v>
      </c>
      <c r="N2052" t="n">
        <v>107.96</v>
      </c>
      <c r="O2052" t="n">
        <v>42187.49</v>
      </c>
      <c r="P2052" t="n">
        <v>137.57</v>
      </c>
      <c r="Q2052" t="n">
        <v>198.05</v>
      </c>
      <c r="R2052" t="n">
        <v>29.14</v>
      </c>
      <c r="S2052" t="n">
        <v>21.27</v>
      </c>
      <c r="T2052" t="n">
        <v>1233.69</v>
      </c>
      <c r="U2052" t="n">
        <v>0.73</v>
      </c>
      <c r="V2052" t="n">
        <v>0.77</v>
      </c>
      <c r="W2052" t="n">
        <v>0.12</v>
      </c>
      <c r="X2052" t="n">
        <v>0.07000000000000001</v>
      </c>
      <c r="Y2052" t="n">
        <v>1</v>
      </c>
      <c r="Z2052" t="n">
        <v>10</v>
      </c>
    </row>
    <row r="2053">
      <c r="A2053" t="n">
        <v>101</v>
      </c>
      <c r="B2053" t="n">
        <v>145</v>
      </c>
      <c r="C2053" t="inlineStr">
        <is>
          <t xml:space="preserve">CONCLUIDO	</t>
        </is>
      </c>
      <c r="D2053" t="n">
        <v>8.9818</v>
      </c>
      <c r="E2053" t="n">
        <v>11.13</v>
      </c>
      <c r="F2053" t="n">
        <v>7.92</v>
      </c>
      <c r="G2053" t="n">
        <v>94.98</v>
      </c>
      <c r="H2053" t="n">
        <v>1.37</v>
      </c>
      <c r="I2053" t="n">
        <v>5</v>
      </c>
      <c r="J2053" t="n">
        <v>340.77</v>
      </c>
      <c r="K2053" t="n">
        <v>61.2</v>
      </c>
      <c r="L2053" t="n">
        <v>26.25</v>
      </c>
      <c r="M2053" t="n">
        <v>3</v>
      </c>
      <c r="N2053" t="n">
        <v>108.32</v>
      </c>
      <c r="O2053" t="n">
        <v>42262.79</v>
      </c>
      <c r="P2053" t="n">
        <v>137.75</v>
      </c>
      <c r="Q2053" t="n">
        <v>198.05</v>
      </c>
      <c r="R2053" t="n">
        <v>29.17</v>
      </c>
      <c r="S2053" t="n">
        <v>21.27</v>
      </c>
      <c r="T2053" t="n">
        <v>1248.13</v>
      </c>
      <c r="U2053" t="n">
        <v>0.73</v>
      </c>
      <c r="V2053" t="n">
        <v>0.77</v>
      </c>
      <c r="W2053" t="n">
        <v>0.11</v>
      </c>
      <c r="X2053" t="n">
        <v>0.06</v>
      </c>
      <c r="Y2053" t="n">
        <v>1</v>
      </c>
      <c r="Z2053" t="n">
        <v>10</v>
      </c>
    </row>
    <row r="2054">
      <c r="A2054" t="n">
        <v>102</v>
      </c>
      <c r="B2054" t="n">
        <v>145</v>
      </c>
      <c r="C2054" t="inlineStr">
        <is>
          <t xml:space="preserve">CONCLUIDO	</t>
        </is>
      </c>
      <c r="D2054" t="n">
        <v>8.9733</v>
      </c>
      <c r="E2054" t="n">
        <v>11.14</v>
      </c>
      <c r="F2054" t="n">
        <v>7.93</v>
      </c>
      <c r="G2054" t="n">
        <v>95.11</v>
      </c>
      <c r="H2054" t="n">
        <v>1.38</v>
      </c>
      <c r="I2054" t="n">
        <v>5</v>
      </c>
      <c r="J2054" t="n">
        <v>341.38</v>
      </c>
      <c r="K2054" t="n">
        <v>61.2</v>
      </c>
      <c r="L2054" t="n">
        <v>26.5</v>
      </c>
      <c r="M2054" t="n">
        <v>3</v>
      </c>
      <c r="N2054" t="n">
        <v>108.68</v>
      </c>
      <c r="O2054" t="n">
        <v>42338.27</v>
      </c>
      <c r="P2054" t="n">
        <v>137.99</v>
      </c>
      <c r="Q2054" t="n">
        <v>198.05</v>
      </c>
      <c r="R2054" t="n">
        <v>29.54</v>
      </c>
      <c r="S2054" t="n">
        <v>21.27</v>
      </c>
      <c r="T2054" t="n">
        <v>1434.23</v>
      </c>
      <c r="U2054" t="n">
        <v>0.72</v>
      </c>
      <c r="V2054" t="n">
        <v>0.77</v>
      </c>
      <c r="W2054" t="n">
        <v>0.12</v>
      </c>
      <c r="X2054" t="n">
        <v>0.07000000000000001</v>
      </c>
      <c r="Y2054" t="n">
        <v>1</v>
      </c>
      <c r="Z2054" t="n">
        <v>10</v>
      </c>
    </row>
    <row r="2055">
      <c r="A2055" t="n">
        <v>103</v>
      </c>
      <c r="B2055" t="n">
        <v>145</v>
      </c>
      <c r="C2055" t="inlineStr">
        <is>
          <t xml:space="preserve">CONCLUIDO	</t>
        </is>
      </c>
      <c r="D2055" t="n">
        <v>8.9617</v>
      </c>
      <c r="E2055" t="n">
        <v>11.16</v>
      </c>
      <c r="F2055" t="n">
        <v>7.94</v>
      </c>
      <c r="G2055" t="n">
        <v>95.28</v>
      </c>
      <c r="H2055" t="n">
        <v>1.39</v>
      </c>
      <c r="I2055" t="n">
        <v>5</v>
      </c>
      <c r="J2055" t="n">
        <v>342</v>
      </c>
      <c r="K2055" t="n">
        <v>61.2</v>
      </c>
      <c r="L2055" t="n">
        <v>26.75</v>
      </c>
      <c r="M2055" t="n">
        <v>3</v>
      </c>
      <c r="N2055" t="n">
        <v>109.05</v>
      </c>
      <c r="O2055" t="n">
        <v>42413.94</v>
      </c>
      <c r="P2055" t="n">
        <v>138.22</v>
      </c>
      <c r="Q2055" t="n">
        <v>198.05</v>
      </c>
      <c r="R2055" t="n">
        <v>30.05</v>
      </c>
      <c r="S2055" t="n">
        <v>21.27</v>
      </c>
      <c r="T2055" t="n">
        <v>1690.19</v>
      </c>
      <c r="U2055" t="n">
        <v>0.71</v>
      </c>
      <c r="V2055" t="n">
        <v>0.76</v>
      </c>
      <c r="W2055" t="n">
        <v>0.12</v>
      </c>
      <c r="X2055" t="n">
        <v>0.09</v>
      </c>
      <c r="Y2055" t="n">
        <v>1</v>
      </c>
      <c r="Z2055" t="n">
        <v>10</v>
      </c>
    </row>
    <row r="2056">
      <c r="A2056" t="n">
        <v>104</v>
      </c>
      <c r="B2056" t="n">
        <v>145</v>
      </c>
      <c r="C2056" t="inlineStr">
        <is>
          <t xml:space="preserve">CONCLUIDO	</t>
        </is>
      </c>
      <c r="D2056" t="n">
        <v>8.9621</v>
      </c>
      <c r="E2056" t="n">
        <v>11.16</v>
      </c>
      <c r="F2056" t="n">
        <v>7.94</v>
      </c>
      <c r="G2056" t="n">
        <v>95.27</v>
      </c>
      <c r="H2056" t="n">
        <v>1.4</v>
      </c>
      <c r="I2056" t="n">
        <v>5</v>
      </c>
      <c r="J2056" t="n">
        <v>342.61</v>
      </c>
      <c r="K2056" t="n">
        <v>61.2</v>
      </c>
      <c r="L2056" t="n">
        <v>27</v>
      </c>
      <c r="M2056" t="n">
        <v>3</v>
      </c>
      <c r="N2056" t="n">
        <v>109.41</v>
      </c>
      <c r="O2056" t="n">
        <v>42489.79</v>
      </c>
      <c r="P2056" t="n">
        <v>138.35</v>
      </c>
      <c r="Q2056" t="n">
        <v>198.05</v>
      </c>
      <c r="R2056" t="n">
        <v>29.96</v>
      </c>
      <c r="S2056" t="n">
        <v>21.27</v>
      </c>
      <c r="T2056" t="n">
        <v>1644.41</v>
      </c>
      <c r="U2056" t="n">
        <v>0.71</v>
      </c>
      <c r="V2056" t="n">
        <v>0.76</v>
      </c>
      <c r="W2056" t="n">
        <v>0.12</v>
      </c>
      <c r="X2056" t="n">
        <v>0.09</v>
      </c>
      <c r="Y2056" t="n">
        <v>1</v>
      </c>
      <c r="Z2056" t="n">
        <v>10</v>
      </c>
    </row>
    <row r="2057">
      <c r="A2057" t="n">
        <v>105</v>
      </c>
      <c r="B2057" t="n">
        <v>145</v>
      </c>
      <c r="C2057" t="inlineStr">
        <is>
          <t xml:space="preserve">CONCLUIDO	</t>
        </is>
      </c>
      <c r="D2057" t="n">
        <v>8.9673</v>
      </c>
      <c r="E2057" t="n">
        <v>11.15</v>
      </c>
      <c r="F2057" t="n">
        <v>7.93</v>
      </c>
      <c r="G2057" t="n">
        <v>95.2</v>
      </c>
      <c r="H2057" t="n">
        <v>1.42</v>
      </c>
      <c r="I2057" t="n">
        <v>5</v>
      </c>
      <c r="J2057" t="n">
        <v>343.23</v>
      </c>
      <c r="K2057" t="n">
        <v>61.2</v>
      </c>
      <c r="L2057" t="n">
        <v>27.25</v>
      </c>
      <c r="M2057" t="n">
        <v>3</v>
      </c>
      <c r="N2057" t="n">
        <v>109.78</v>
      </c>
      <c r="O2057" t="n">
        <v>42565.83</v>
      </c>
      <c r="P2057" t="n">
        <v>138.28</v>
      </c>
      <c r="Q2057" t="n">
        <v>198.05</v>
      </c>
      <c r="R2057" t="n">
        <v>29.77</v>
      </c>
      <c r="S2057" t="n">
        <v>21.27</v>
      </c>
      <c r="T2057" t="n">
        <v>1547.11</v>
      </c>
      <c r="U2057" t="n">
        <v>0.71</v>
      </c>
      <c r="V2057" t="n">
        <v>0.77</v>
      </c>
      <c r="W2057" t="n">
        <v>0.12</v>
      </c>
      <c r="X2057" t="n">
        <v>0.08</v>
      </c>
      <c r="Y2057" t="n">
        <v>1</v>
      </c>
      <c r="Z2057" t="n">
        <v>10</v>
      </c>
    </row>
    <row r="2058">
      <c r="A2058" t="n">
        <v>106</v>
      </c>
      <c r="B2058" t="n">
        <v>145</v>
      </c>
      <c r="C2058" t="inlineStr">
        <is>
          <t xml:space="preserve">CONCLUIDO	</t>
        </is>
      </c>
      <c r="D2058" t="n">
        <v>8.964600000000001</v>
      </c>
      <c r="E2058" t="n">
        <v>11.16</v>
      </c>
      <c r="F2058" t="n">
        <v>7.94</v>
      </c>
      <c r="G2058" t="n">
        <v>95.23999999999999</v>
      </c>
      <c r="H2058" t="n">
        <v>1.43</v>
      </c>
      <c r="I2058" t="n">
        <v>5</v>
      </c>
      <c r="J2058" t="n">
        <v>343.85</v>
      </c>
      <c r="K2058" t="n">
        <v>61.2</v>
      </c>
      <c r="L2058" t="n">
        <v>27.5</v>
      </c>
      <c r="M2058" t="n">
        <v>3</v>
      </c>
      <c r="N2058" t="n">
        <v>110.15</v>
      </c>
      <c r="O2058" t="n">
        <v>42642.18</v>
      </c>
      <c r="P2058" t="n">
        <v>138.36</v>
      </c>
      <c r="Q2058" t="n">
        <v>198.05</v>
      </c>
      <c r="R2058" t="n">
        <v>29.9</v>
      </c>
      <c r="S2058" t="n">
        <v>21.27</v>
      </c>
      <c r="T2058" t="n">
        <v>1613.58</v>
      </c>
      <c r="U2058" t="n">
        <v>0.71</v>
      </c>
      <c r="V2058" t="n">
        <v>0.77</v>
      </c>
      <c r="W2058" t="n">
        <v>0.12</v>
      </c>
      <c r="X2058" t="n">
        <v>0.08</v>
      </c>
      <c r="Y2058" t="n">
        <v>1</v>
      </c>
      <c r="Z2058" t="n">
        <v>10</v>
      </c>
    </row>
    <row r="2059">
      <c r="A2059" t="n">
        <v>107</v>
      </c>
      <c r="B2059" t="n">
        <v>145</v>
      </c>
      <c r="C2059" t="inlineStr">
        <is>
          <t xml:space="preserve">CONCLUIDO	</t>
        </is>
      </c>
      <c r="D2059" t="n">
        <v>8.9604</v>
      </c>
      <c r="E2059" t="n">
        <v>11.16</v>
      </c>
      <c r="F2059" t="n">
        <v>7.94</v>
      </c>
      <c r="G2059" t="n">
        <v>95.3</v>
      </c>
      <c r="H2059" t="n">
        <v>1.44</v>
      </c>
      <c r="I2059" t="n">
        <v>5</v>
      </c>
      <c r="J2059" t="n">
        <v>344.47</v>
      </c>
      <c r="K2059" t="n">
        <v>61.2</v>
      </c>
      <c r="L2059" t="n">
        <v>27.75</v>
      </c>
      <c r="M2059" t="n">
        <v>3</v>
      </c>
      <c r="N2059" t="n">
        <v>110.52</v>
      </c>
      <c r="O2059" t="n">
        <v>42718.61</v>
      </c>
      <c r="P2059" t="n">
        <v>138.6</v>
      </c>
      <c r="Q2059" t="n">
        <v>198.05</v>
      </c>
      <c r="R2059" t="n">
        <v>30.07</v>
      </c>
      <c r="S2059" t="n">
        <v>21.27</v>
      </c>
      <c r="T2059" t="n">
        <v>1699.75</v>
      </c>
      <c r="U2059" t="n">
        <v>0.71</v>
      </c>
      <c r="V2059" t="n">
        <v>0.76</v>
      </c>
      <c r="W2059" t="n">
        <v>0.12</v>
      </c>
      <c r="X2059" t="n">
        <v>0.09</v>
      </c>
      <c r="Y2059" t="n">
        <v>1</v>
      </c>
      <c r="Z2059" t="n">
        <v>10</v>
      </c>
    </row>
    <row r="2060">
      <c r="A2060" t="n">
        <v>108</v>
      </c>
      <c r="B2060" t="n">
        <v>145</v>
      </c>
      <c r="C2060" t="inlineStr">
        <is>
          <t xml:space="preserve">CONCLUIDO	</t>
        </is>
      </c>
      <c r="D2060" t="n">
        <v>8.9659</v>
      </c>
      <c r="E2060" t="n">
        <v>11.15</v>
      </c>
      <c r="F2060" t="n">
        <v>7.93</v>
      </c>
      <c r="G2060" t="n">
        <v>95.22</v>
      </c>
      <c r="H2060" t="n">
        <v>1.45</v>
      </c>
      <c r="I2060" t="n">
        <v>5</v>
      </c>
      <c r="J2060" t="n">
        <v>345.09</v>
      </c>
      <c r="K2060" t="n">
        <v>61.2</v>
      </c>
      <c r="L2060" t="n">
        <v>28</v>
      </c>
      <c r="M2060" t="n">
        <v>3</v>
      </c>
      <c r="N2060" t="n">
        <v>110.89</v>
      </c>
      <c r="O2060" t="n">
        <v>42795.22</v>
      </c>
      <c r="P2060" t="n">
        <v>138.58</v>
      </c>
      <c r="Q2060" t="n">
        <v>198.05</v>
      </c>
      <c r="R2060" t="n">
        <v>29.8</v>
      </c>
      <c r="S2060" t="n">
        <v>21.27</v>
      </c>
      <c r="T2060" t="n">
        <v>1563.52</v>
      </c>
      <c r="U2060" t="n">
        <v>0.71</v>
      </c>
      <c r="V2060" t="n">
        <v>0.77</v>
      </c>
      <c r="W2060" t="n">
        <v>0.12</v>
      </c>
      <c r="X2060" t="n">
        <v>0.08</v>
      </c>
      <c r="Y2060" t="n">
        <v>1</v>
      </c>
      <c r="Z2060" t="n">
        <v>10</v>
      </c>
    </row>
    <row r="2061">
      <c r="A2061" t="n">
        <v>109</v>
      </c>
      <c r="B2061" t="n">
        <v>145</v>
      </c>
      <c r="C2061" t="inlineStr">
        <is>
          <t xml:space="preserve">CONCLUIDO	</t>
        </is>
      </c>
      <c r="D2061" t="n">
        <v>8.9657</v>
      </c>
      <c r="E2061" t="n">
        <v>11.15</v>
      </c>
      <c r="F2061" t="n">
        <v>7.93</v>
      </c>
      <c r="G2061" t="n">
        <v>95.22</v>
      </c>
      <c r="H2061" t="n">
        <v>1.46</v>
      </c>
      <c r="I2061" t="n">
        <v>5</v>
      </c>
      <c r="J2061" t="n">
        <v>345.71</v>
      </c>
      <c r="K2061" t="n">
        <v>61.2</v>
      </c>
      <c r="L2061" t="n">
        <v>28.25</v>
      </c>
      <c r="M2061" t="n">
        <v>3</v>
      </c>
      <c r="N2061" t="n">
        <v>111.26</v>
      </c>
      <c r="O2061" t="n">
        <v>42872.03</v>
      </c>
      <c r="P2061" t="n">
        <v>138.69</v>
      </c>
      <c r="Q2061" t="n">
        <v>198.05</v>
      </c>
      <c r="R2061" t="n">
        <v>29.83</v>
      </c>
      <c r="S2061" t="n">
        <v>21.27</v>
      </c>
      <c r="T2061" t="n">
        <v>1577.93</v>
      </c>
      <c r="U2061" t="n">
        <v>0.71</v>
      </c>
      <c r="V2061" t="n">
        <v>0.77</v>
      </c>
      <c r="W2061" t="n">
        <v>0.12</v>
      </c>
      <c r="X2061" t="n">
        <v>0.08</v>
      </c>
      <c r="Y2061" t="n">
        <v>1</v>
      </c>
      <c r="Z2061" t="n">
        <v>10</v>
      </c>
    </row>
    <row r="2062">
      <c r="A2062" t="n">
        <v>110</v>
      </c>
      <c r="B2062" t="n">
        <v>145</v>
      </c>
      <c r="C2062" t="inlineStr">
        <is>
          <t xml:space="preserve">CONCLUIDO	</t>
        </is>
      </c>
      <c r="D2062" t="n">
        <v>8.9673</v>
      </c>
      <c r="E2062" t="n">
        <v>11.15</v>
      </c>
      <c r="F2062" t="n">
        <v>7.93</v>
      </c>
      <c r="G2062" t="n">
        <v>95.2</v>
      </c>
      <c r="H2062" t="n">
        <v>1.47</v>
      </c>
      <c r="I2062" t="n">
        <v>5</v>
      </c>
      <c r="J2062" t="n">
        <v>346.34</v>
      </c>
      <c r="K2062" t="n">
        <v>61.2</v>
      </c>
      <c r="L2062" t="n">
        <v>28.5</v>
      </c>
      <c r="M2062" t="n">
        <v>3</v>
      </c>
      <c r="N2062" t="n">
        <v>111.64</v>
      </c>
      <c r="O2062" t="n">
        <v>42949.03</v>
      </c>
      <c r="P2062" t="n">
        <v>138.71</v>
      </c>
      <c r="Q2062" t="n">
        <v>198.05</v>
      </c>
      <c r="R2062" t="n">
        <v>29.72</v>
      </c>
      <c r="S2062" t="n">
        <v>21.27</v>
      </c>
      <c r="T2062" t="n">
        <v>1525.36</v>
      </c>
      <c r="U2062" t="n">
        <v>0.72</v>
      </c>
      <c r="V2062" t="n">
        <v>0.77</v>
      </c>
      <c r="W2062" t="n">
        <v>0.12</v>
      </c>
      <c r="X2062" t="n">
        <v>0.08</v>
      </c>
      <c r="Y2062" t="n">
        <v>1</v>
      </c>
      <c r="Z2062" t="n">
        <v>10</v>
      </c>
    </row>
    <row r="2063">
      <c r="A2063" t="n">
        <v>111</v>
      </c>
      <c r="B2063" t="n">
        <v>145</v>
      </c>
      <c r="C2063" t="inlineStr">
        <is>
          <t xml:space="preserve">CONCLUIDO	</t>
        </is>
      </c>
      <c r="D2063" t="n">
        <v>8.970599999999999</v>
      </c>
      <c r="E2063" t="n">
        <v>11.15</v>
      </c>
      <c r="F2063" t="n">
        <v>7.93</v>
      </c>
      <c r="G2063" t="n">
        <v>95.15000000000001</v>
      </c>
      <c r="H2063" t="n">
        <v>1.48</v>
      </c>
      <c r="I2063" t="n">
        <v>5</v>
      </c>
      <c r="J2063" t="n">
        <v>346.96</v>
      </c>
      <c r="K2063" t="n">
        <v>61.2</v>
      </c>
      <c r="L2063" t="n">
        <v>28.75</v>
      </c>
      <c r="M2063" t="n">
        <v>3</v>
      </c>
      <c r="N2063" t="n">
        <v>112.01</v>
      </c>
      <c r="O2063" t="n">
        <v>43026.23</v>
      </c>
      <c r="P2063" t="n">
        <v>138.6</v>
      </c>
      <c r="Q2063" t="n">
        <v>198.05</v>
      </c>
      <c r="R2063" t="n">
        <v>29.56</v>
      </c>
      <c r="S2063" t="n">
        <v>21.27</v>
      </c>
      <c r="T2063" t="n">
        <v>1444.9</v>
      </c>
      <c r="U2063" t="n">
        <v>0.72</v>
      </c>
      <c r="V2063" t="n">
        <v>0.77</v>
      </c>
      <c r="W2063" t="n">
        <v>0.12</v>
      </c>
      <c r="X2063" t="n">
        <v>0.08</v>
      </c>
      <c r="Y2063" t="n">
        <v>1</v>
      </c>
      <c r="Z2063" t="n">
        <v>10</v>
      </c>
    </row>
    <row r="2064">
      <c r="A2064" t="n">
        <v>112</v>
      </c>
      <c r="B2064" t="n">
        <v>145</v>
      </c>
      <c r="C2064" t="inlineStr">
        <is>
          <t xml:space="preserve">CONCLUIDO	</t>
        </is>
      </c>
      <c r="D2064" t="n">
        <v>8.978</v>
      </c>
      <c r="E2064" t="n">
        <v>11.14</v>
      </c>
      <c r="F2064" t="n">
        <v>7.92</v>
      </c>
      <c r="G2064" t="n">
        <v>95.04000000000001</v>
      </c>
      <c r="H2064" t="n">
        <v>1.49</v>
      </c>
      <c r="I2064" t="n">
        <v>5</v>
      </c>
      <c r="J2064" t="n">
        <v>347.59</v>
      </c>
      <c r="K2064" t="n">
        <v>61.2</v>
      </c>
      <c r="L2064" t="n">
        <v>29</v>
      </c>
      <c r="M2064" t="n">
        <v>3</v>
      </c>
      <c r="N2064" t="n">
        <v>112.39</v>
      </c>
      <c r="O2064" t="n">
        <v>43103.63</v>
      </c>
      <c r="P2064" t="n">
        <v>138.4</v>
      </c>
      <c r="Q2064" t="n">
        <v>198.05</v>
      </c>
      <c r="R2064" t="n">
        <v>29.28</v>
      </c>
      <c r="S2064" t="n">
        <v>21.27</v>
      </c>
      <c r="T2064" t="n">
        <v>1303.87</v>
      </c>
      <c r="U2064" t="n">
        <v>0.73</v>
      </c>
      <c r="V2064" t="n">
        <v>0.77</v>
      </c>
      <c r="W2064" t="n">
        <v>0.12</v>
      </c>
      <c r="X2064" t="n">
        <v>0.07000000000000001</v>
      </c>
      <c r="Y2064" t="n">
        <v>1</v>
      </c>
      <c r="Z2064" t="n">
        <v>10</v>
      </c>
    </row>
    <row r="2065">
      <c r="A2065" t="n">
        <v>113</v>
      </c>
      <c r="B2065" t="n">
        <v>145</v>
      </c>
      <c r="C2065" t="inlineStr">
        <is>
          <t xml:space="preserve">CONCLUIDO	</t>
        </is>
      </c>
      <c r="D2065" t="n">
        <v>8.976699999999999</v>
      </c>
      <c r="E2065" t="n">
        <v>11.14</v>
      </c>
      <c r="F2065" t="n">
        <v>7.92</v>
      </c>
      <c r="G2065" t="n">
        <v>95.06</v>
      </c>
      <c r="H2065" t="n">
        <v>1.5</v>
      </c>
      <c r="I2065" t="n">
        <v>5</v>
      </c>
      <c r="J2065" t="n">
        <v>348.22</v>
      </c>
      <c r="K2065" t="n">
        <v>61.2</v>
      </c>
      <c r="L2065" t="n">
        <v>29.25</v>
      </c>
      <c r="M2065" t="n">
        <v>3</v>
      </c>
      <c r="N2065" t="n">
        <v>112.77</v>
      </c>
      <c r="O2065" t="n">
        <v>43181.22</v>
      </c>
      <c r="P2065" t="n">
        <v>138.42</v>
      </c>
      <c r="Q2065" t="n">
        <v>198.05</v>
      </c>
      <c r="R2065" t="n">
        <v>29.41</v>
      </c>
      <c r="S2065" t="n">
        <v>21.27</v>
      </c>
      <c r="T2065" t="n">
        <v>1366.11</v>
      </c>
      <c r="U2065" t="n">
        <v>0.72</v>
      </c>
      <c r="V2065" t="n">
        <v>0.77</v>
      </c>
      <c r="W2065" t="n">
        <v>0.11</v>
      </c>
      <c r="X2065" t="n">
        <v>0.07000000000000001</v>
      </c>
      <c r="Y2065" t="n">
        <v>1</v>
      </c>
      <c r="Z2065" t="n">
        <v>10</v>
      </c>
    </row>
    <row r="2066">
      <c r="A2066" t="n">
        <v>114</v>
      </c>
      <c r="B2066" t="n">
        <v>145</v>
      </c>
      <c r="C2066" t="inlineStr">
        <is>
          <t xml:space="preserve">CONCLUIDO	</t>
        </is>
      </c>
      <c r="D2066" t="n">
        <v>8.967700000000001</v>
      </c>
      <c r="E2066" t="n">
        <v>11.15</v>
      </c>
      <c r="F2066" t="n">
        <v>7.93</v>
      </c>
      <c r="G2066" t="n">
        <v>95.19</v>
      </c>
      <c r="H2066" t="n">
        <v>1.51</v>
      </c>
      <c r="I2066" t="n">
        <v>5</v>
      </c>
      <c r="J2066" t="n">
        <v>348.85</v>
      </c>
      <c r="K2066" t="n">
        <v>61.2</v>
      </c>
      <c r="L2066" t="n">
        <v>29.5</v>
      </c>
      <c r="M2066" t="n">
        <v>3</v>
      </c>
      <c r="N2066" t="n">
        <v>113.15</v>
      </c>
      <c r="O2066" t="n">
        <v>43259.02</v>
      </c>
      <c r="P2066" t="n">
        <v>138.58</v>
      </c>
      <c r="Q2066" t="n">
        <v>198.05</v>
      </c>
      <c r="R2066" t="n">
        <v>29.81</v>
      </c>
      <c r="S2066" t="n">
        <v>21.27</v>
      </c>
      <c r="T2066" t="n">
        <v>1569.49</v>
      </c>
      <c r="U2066" t="n">
        <v>0.71</v>
      </c>
      <c r="V2066" t="n">
        <v>0.77</v>
      </c>
      <c r="W2066" t="n">
        <v>0.11</v>
      </c>
      <c r="X2066" t="n">
        <v>0.08</v>
      </c>
      <c r="Y2066" t="n">
        <v>1</v>
      </c>
      <c r="Z2066" t="n">
        <v>10</v>
      </c>
    </row>
    <row r="2067">
      <c r="A2067" t="n">
        <v>115</v>
      </c>
      <c r="B2067" t="n">
        <v>145</v>
      </c>
      <c r="C2067" t="inlineStr">
        <is>
          <t xml:space="preserve">CONCLUIDO	</t>
        </is>
      </c>
      <c r="D2067" t="n">
        <v>8.956799999999999</v>
      </c>
      <c r="E2067" t="n">
        <v>11.16</v>
      </c>
      <c r="F2067" t="n">
        <v>7.95</v>
      </c>
      <c r="G2067" t="n">
        <v>95.34999999999999</v>
      </c>
      <c r="H2067" t="n">
        <v>1.52</v>
      </c>
      <c r="I2067" t="n">
        <v>5</v>
      </c>
      <c r="J2067" t="n">
        <v>349.48</v>
      </c>
      <c r="K2067" t="n">
        <v>61.2</v>
      </c>
      <c r="L2067" t="n">
        <v>29.75</v>
      </c>
      <c r="M2067" t="n">
        <v>3</v>
      </c>
      <c r="N2067" t="n">
        <v>113.53</v>
      </c>
      <c r="O2067" t="n">
        <v>43337.02</v>
      </c>
      <c r="P2067" t="n">
        <v>138.8</v>
      </c>
      <c r="Q2067" t="n">
        <v>198.05</v>
      </c>
      <c r="R2067" t="n">
        <v>30.26</v>
      </c>
      <c r="S2067" t="n">
        <v>21.27</v>
      </c>
      <c r="T2067" t="n">
        <v>1792.52</v>
      </c>
      <c r="U2067" t="n">
        <v>0.7</v>
      </c>
      <c r="V2067" t="n">
        <v>0.76</v>
      </c>
      <c r="W2067" t="n">
        <v>0.12</v>
      </c>
      <c r="X2067" t="n">
        <v>0.09</v>
      </c>
      <c r="Y2067" t="n">
        <v>1</v>
      </c>
      <c r="Z2067" t="n">
        <v>10</v>
      </c>
    </row>
    <row r="2068">
      <c r="A2068" t="n">
        <v>116</v>
      </c>
      <c r="B2068" t="n">
        <v>145</v>
      </c>
      <c r="C2068" t="inlineStr">
        <is>
          <t xml:space="preserve">CONCLUIDO	</t>
        </is>
      </c>
      <c r="D2068" t="n">
        <v>8.962400000000001</v>
      </c>
      <c r="E2068" t="n">
        <v>11.16</v>
      </c>
      <c r="F2068" t="n">
        <v>7.94</v>
      </c>
      <c r="G2068" t="n">
        <v>95.27</v>
      </c>
      <c r="H2068" t="n">
        <v>1.53</v>
      </c>
      <c r="I2068" t="n">
        <v>5</v>
      </c>
      <c r="J2068" t="n">
        <v>350.12</v>
      </c>
      <c r="K2068" t="n">
        <v>61.2</v>
      </c>
      <c r="L2068" t="n">
        <v>30</v>
      </c>
      <c r="M2068" t="n">
        <v>3</v>
      </c>
      <c r="N2068" t="n">
        <v>113.92</v>
      </c>
      <c r="O2068" t="n">
        <v>43415.22</v>
      </c>
      <c r="P2068" t="n">
        <v>138.61</v>
      </c>
      <c r="Q2068" t="n">
        <v>198.05</v>
      </c>
      <c r="R2068" t="n">
        <v>29.99</v>
      </c>
      <c r="S2068" t="n">
        <v>21.27</v>
      </c>
      <c r="T2068" t="n">
        <v>1656.63</v>
      </c>
      <c r="U2068" t="n">
        <v>0.71</v>
      </c>
      <c r="V2068" t="n">
        <v>0.76</v>
      </c>
      <c r="W2068" t="n">
        <v>0.12</v>
      </c>
      <c r="X2068" t="n">
        <v>0.09</v>
      </c>
      <c r="Y2068" t="n">
        <v>1</v>
      </c>
      <c r="Z2068" t="n">
        <v>10</v>
      </c>
    </row>
    <row r="2069">
      <c r="A2069" t="n">
        <v>117</v>
      </c>
      <c r="B2069" t="n">
        <v>145</v>
      </c>
      <c r="C2069" t="inlineStr">
        <is>
          <t xml:space="preserve">CONCLUIDO	</t>
        </is>
      </c>
      <c r="D2069" t="n">
        <v>8.9648</v>
      </c>
      <c r="E2069" t="n">
        <v>11.15</v>
      </c>
      <c r="F2069" t="n">
        <v>7.94</v>
      </c>
      <c r="G2069" t="n">
        <v>95.23</v>
      </c>
      <c r="H2069" t="n">
        <v>1.54</v>
      </c>
      <c r="I2069" t="n">
        <v>5</v>
      </c>
      <c r="J2069" t="n">
        <v>350.75</v>
      </c>
      <c r="K2069" t="n">
        <v>61.2</v>
      </c>
      <c r="L2069" t="n">
        <v>30.25</v>
      </c>
      <c r="M2069" t="n">
        <v>3</v>
      </c>
      <c r="N2069" t="n">
        <v>114.3</v>
      </c>
      <c r="O2069" t="n">
        <v>43493.63</v>
      </c>
      <c r="P2069" t="n">
        <v>138.5</v>
      </c>
      <c r="Q2069" t="n">
        <v>198.05</v>
      </c>
      <c r="R2069" t="n">
        <v>29.9</v>
      </c>
      <c r="S2069" t="n">
        <v>21.27</v>
      </c>
      <c r="T2069" t="n">
        <v>1611.8</v>
      </c>
      <c r="U2069" t="n">
        <v>0.71</v>
      </c>
      <c r="V2069" t="n">
        <v>0.77</v>
      </c>
      <c r="W2069" t="n">
        <v>0.12</v>
      </c>
      <c r="X2069" t="n">
        <v>0.08</v>
      </c>
      <c r="Y2069" t="n">
        <v>1</v>
      </c>
      <c r="Z2069" t="n">
        <v>10</v>
      </c>
    </row>
    <row r="2070">
      <c r="A2070" t="n">
        <v>118</v>
      </c>
      <c r="B2070" t="n">
        <v>145</v>
      </c>
      <c r="C2070" t="inlineStr">
        <is>
          <t xml:space="preserve">CONCLUIDO	</t>
        </is>
      </c>
      <c r="D2070" t="n">
        <v>8.960100000000001</v>
      </c>
      <c r="E2070" t="n">
        <v>11.16</v>
      </c>
      <c r="F2070" t="n">
        <v>7.94</v>
      </c>
      <c r="G2070" t="n">
        <v>95.3</v>
      </c>
      <c r="H2070" t="n">
        <v>1.55</v>
      </c>
      <c r="I2070" t="n">
        <v>5</v>
      </c>
      <c r="J2070" t="n">
        <v>351.39</v>
      </c>
      <c r="K2070" t="n">
        <v>61.2</v>
      </c>
      <c r="L2070" t="n">
        <v>30.5</v>
      </c>
      <c r="M2070" t="n">
        <v>3</v>
      </c>
      <c r="N2070" t="n">
        <v>114.69</v>
      </c>
      <c r="O2070" t="n">
        <v>43572.25</v>
      </c>
      <c r="P2070" t="n">
        <v>138.44</v>
      </c>
      <c r="Q2070" t="n">
        <v>198.05</v>
      </c>
      <c r="R2070" t="n">
        <v>30.08</v>
      </c>
      <c r="S2070" t="n">
        <v>21.27</v>
      </c>
      <c r="T2070" t="n">
        <v>1703.52</v>
      </c>
      <c r="U2070" t="n">
        <v>0.71</v>
      </c>
      <c r="V2070" t="n">
        <v>0.76</v>
      </c>
      <c r="W2070" t="n">
        <v>0.12</v>
      </c>
      <c r="X2070" t="n">
        <v>0.09</v>
      </c>
      <c r="Y2070" t="n">
        <v>1</v>
      </c>
      <c r="Z2070" t="n">
        <v>10</v>
      </c>
    </row>
    <row r="2071">
      <c r="A2071" t="n">
        <v>119</v>
      </c>
      <c r="B2071" t="n">
        <v>145</v>
      </c>
      <c r="C2071" t="inlineStr">
        <is>
          <t xml:space="preserve">CONCLUIDO	</t>
        </is>
      </c>
      <c r="D2071" t="n">
        <v>8.959899999999999</v>
      </c>
      <c r="E2071" t="n">
        <v>11.16</v>
      </c>
      <c r="F2071" t="n">
        <v>7.94</v>
      </c>
      <c r="G2071" t="n">
        <v>95.31</v>
      </c>
      <c r="H2071" t="n">
        <v>1.56</v>
      </c>
      <c r="I2071" t="n">
        <v>5</v>
      </c>
      <c r="J2071" t="n">
        <v>352.03</v>
      </c>
      <c r="K2071" t="n">
        <v>61.2</v>
      </c>
      <c r="L2071" t="n">
        <v>30.75</v>
      </c>
      <c r="M2071" t="n">
        <v>3</v>
      </c>
      <c r="N2071" t="n">
        <v>115.08</v>
      </c>
      <c r="O2071" t="n">
        <v>43651.07</v>
      </c>
      <c r="P2071" t="n">
        <v>138.46</v>
      </c>
      <c r="Q2071" t="n">
        <v>198.05</v>
      </c>
      <c r="R2071" t="n">
        <v>30.08</v>
      </c>
      <c r="S2071" t="n">
        <v>21.27</v>
      </c>
      <c r="T2071" t="n">
        <v>1703.25</v>
      </c>
      <c r="U2071" t="n">
        <v>0.71</v>
      </c>
      <c r="V2071" t="n">
        <v>0.76</v>
      </c>
      <c r="W2071" t="n">
        <v>0.12</v>
      </c>
      <c r="X2071" t="n">
        <v>0.09</v>
      </c>
      <c r="Y2071" t="n">
        <v>1</v>
      </c>
      <c r="Z2071" t="n">
        <v>10</v>
      </c>
    </row>
    <row r="2072">
      <c r="A2072" t="n">
        <v>120</v>
      </c>
      <c r="B2072" t="n">
        <v>145</v>
      </c>
      <c r="C2072" t="inlineStr">
        <is>
          <t xml:space="preserve">CONCLUIDO	</t>
        </is>
      </c>
      <c r="D2072" t="n">
        <v>8.963699999999999</v>
      </c>
      <c r="E2072" t="n">
        <v>11.16</v>
      </c>
      <c r="F2072" t="n">
        <v>7.94</v>
      </c>
      <c r="G2072" t="n">
        <v>95.25</v>
      </c>
      <c r="H2072" t="n">
        <v>1.57</v>
      </c>
      <c r="I2072" t="n">
        <v>5</v>
      </c>
      <c r="J2072" t="n">
        <v>352.67</v>
      </c>
      <c r="K2072" t="n">
        <v>61.2</v>
      </c>
      <c r="L2072" t="n">
        <v>31</v>
      </c>
      <c r="M2072" t="n">
        <v>3</v>
      </c>
      <c r="N2072" t="n">
        <v>115.47</v>
      </c>
      <c r="O2072" t="n">
        <v>43730.1</v>
      </c>
      <c r="P2072" t="n">
        <v>138.35</v>
      </c>
      <c r="Q2072" t="n">
        <v>198.05</v>
      </c>
      <c r="R2072" t="n">
        <v>29.89</v>
      </c>
      <c r="S2072" t="n">
        <v>21.27</v>
      </c>
      <c r="T2072" t="n">
        <v>1607.03</v>
      </c>
      <c r="U2072" t="n">
        <v>0.71</v>
      </c>
      <c r="V2072" t="n">
        <v>0.77</v>
      </c>
      <c r="W2072" t="n">
        <v>0.12</v>
      </c>
      <c r="X2072" t="n">
        <v>0.08</v>
      </c>
      <c r="Y2072" t="n">
        <v>1</v>
      </c>
      <c r="Z2072" t="n">
        <v>10</v>
      </c>
    </row>
    <row r="2073">
      <c r="A2073" t="n">
        <v>121</v>
      </c>
      <c r="B2073" t="n">
        <v>145</v>
      </c>
      <c r="C2073" t="inlineStr">
        <is>
          <t xml:space="preserve">CONCLUIDO	</t>
        </is>
      </c>
      <c r="D2073" t="n">
        <v>8.962400000000001</v>
      </c>
      <c r="E2073" t="n">
        <v>11.16</v>
      </c>
      <c r="F2073" t="n">
        <v>7.94</v>
      </c>
      <c r="G2073" t="n">
        <v>95.27</v>
      </c>
      <c r="H2073" t="n">
        <v>1.58</v>
      </c>
      <c r="I2073" t="n">
        <v>5</v>
      </c>
      <c r="J2073" t="n">
        <v>353.31</v>
      </c>
      <c r="K2073" t="n">
        <v>61.2</v>
      </c>
      <c r="L2073" t="n">
        <v>31.25</v>
      </c>
      <c r="M2073" t="n">
        <v>3</v>
      </c>
      <c r="N2073" t="n">
        <v>115.86</v>
      </c>
      <c r="O2073" t="n">
        <v>43809.48</v>
      </c>
      <c r="P2073" t="n">
        <v>138.25</v>
      </c>
      <c r="Q2073" t="n">
        <v>198.05</v>
      </c>
      <c r="R2073" t="n">
        <v>29.95</v>
      </c>
      <c r="S2073" t="n">
        <v>21.27</v>
      </c>
      <c r="T2073" t="n">
        <v>1638.82</v>
      </c>
      <c r="U2073" t="n">
        <v>0.71</v>
      </c>
      <c r="V2073" t="n">
        <v>0.76</v>
      </c>
      <c r="W2073" t="n">
        <v>0.12</v>
      </c>
      <c r="X2073" t="n">
        <v>0.09</v>
      </c>
      <c r="Y2073" t="n">
        <v>1</v>
      </c>
      <c r="Z2073" t="n">
        <v>10</v>
      </c>
    </row>
    <row r="2074">
      <c r="A2074" t="n">
        <v>122</v>
      </c>
      <c r="B2074" t="n">
        <v>145</v>
      </c>
      <c r="C2074" t="inlineStr">
        <is>
          <t xml:space="preserve">CONCLUIDO	</t>
        </is>
      </c>
      <c r="D2074" t="n">
        <v>8.9655</v>
      </c>
      <c r="E2074" t="n">
        <v>11.15</v>
      </c>
      <c r="F2074" t="n">
        <v>7.94</v>
      </c>
      <c r="G2074" t="n">
        <v>95.22</v>
      </c>
      <c r="H2074" t="n">
        <v>1.59</v>
      </c>
      <c r="I2074" t="n">
        <v>5</v>
      </c>
      <c r="J2074" t="n">
        <v>353.96</v>
      </c>
      <c r="K2074" t="n">
        <v>61.2</v>
      </c>
      <c r="L2074" t="n">
        <v>31.5</v>
      </c>
      <c r="M2074" t="n">
        <v>3</v>
      </c>
      <c r="N2074" t="n">
        <v>116.26</v>
      </c>
      <c r="O2074" t="n">
        <v>43888.94</v>
      </c>
      <c r="P2074" t="n">
        <v>137.85</v>
      </c>
      <c r="Q2074" t="n">
        <v>198.05</v>
      </c>
      <c r="R2074" t="n">
        <v>29.81</v>
      </c>
      <c r="S2074" t="n">
        <v>21.27</v>
      </c>
      <c r="T2074" t="n">
        <v>1566.05</v>
      </c>
      <c r="U2074" t="n">
        <v>0.71</v>
      </c>
      <c r="V2074" t="n">
        <v>0.77</v>
      </c>
      <c r="W2074" t="n">
        <v>0.12</v>
      </c>
      <c r="X2074" t="n">
        <v>0.08</v>
      </c>
      <c r="Y2074" t="n">
        <v>1</v>
      </c>
      <c r="Z2074" t="n">
        <v>10</v>
      </c>
    </row>
    <row r="2075">
      <c r="A2075" t="n">
        <v>123</v>
      </c>
      <c r="B2075" t="n">
        <v>145</v>
      </c>
      <c r="C2075" t="inlineStr">
        <is>
          <t xml:space="preserve">CONCLUIDO	</t>
        </is>
      </c>
      <c r="D2075" t="n">
        <v>8.970599999999999</v>
      </c>
      <c r="E2075" t="n">
        <v>11.15</v>
      </c>
      <c r="F2075" t="n">
        <v>7.93</v>
      </c>
      <c r="G2075" t="n">
        <v>95.15000000000001</v>
      </c>
      <c r="H2075" t="n">
        <v>1.6</v>
      </c>
      <c r="I2075" t="n">
        <v>5</v>
      </c>
      <c r="J2075" t="n">
        <v>354.6</v>
      </c>
      <c r="K2075" t="n">
        <v>61.2</v>
      </c>
      <c r="L2075" t="n">
        <v>31.75</v>
      </c>
      <c r="M2075" t="n">
        <v>3</v>
      </c>
      <c r="N2075" t="n">
        <v>116.65</v>
      </c>
      <c r="O2075" t="n">
        <v>43968.62</v>
      </c>
      <c r="P2075" t="n">
        <v>137.74</v>
      </c>
      <c r="Q2075" t="n">
        <v>198.05</v>
      </c>
      <c r="R2075" t="n">
        <v>29.54</v>
      </c>
      <c r="S2075" t="n">
        <v>21.27</v>
      </c>
      <c r="T2075" t="n">
        <v>1435.06</v>
      </c>
      <c r="U2075" t="n">
        <v>0.72</v>
      </c>
      <c r="V2075" t="n">
        <v>0.77</v>
      </c>
      <c r="W2075" t="n">
        <v>0.12</v>
      </c>
      <c r="X2075" t="n">
        <v>0.08</v>
      </c>
      <c r="Y2075" t="n">
        <v>1</v>
      </c>
      <c r="Z2075" t="n">
        <v>10</v>
      </c>
    </row>
    <row r="2076">
      <c r="A2076" t="n">
        <v>124</v>
      </c>
      <c r="B2076" t="n">
        <v>145</v>
      </c>
      <c r="C2076" t="inlineStr">
        <is>
          <t xml:space="preserve">CONCLUIDO	</t>
        </is>
      </c>
      <c r="D2076" t="n">
        <v>8.975099999999999</v>
      </c>
      <c r="E2076" t="n">
        <v>11.14</v>
      </c>
      <c r="F2076" t="n">
        <v>7.92</v>
      </c>
      <c r="G2076" t="n">
        <v>95.08</v>
      </c>
      <c r="H2076" t="n">
        <v>1.61</v>
      </c>
      <c r="I2076" t="n">
        <v>5</v>
      </c>
      <c r="J2076" t="n">
        <v>355.25</v>
      </c>
      <c r="K2076" t="n">
        <v>61.2</v>
      </c>
      <c r="L2076" t="n">
        <v>32</v>
      </c>
      <c r="M2076" t="n">
        <v>3</v>
      </c>
      <c r="N2076" t="n">
        <v>117.05</v>
      </c>
      <c r="O2076" t="n">
        <v>44048.52</v>
      </c>
      <c r="P2076" t="n">
        <v>137.51</v>
      </c>
      <c r="Q2076" t="n">
        <v>198.05</v>
      </c>
      <c r="R2076" t="n">
        <v>29.43</v>
      </c>
      <c r="S2076" t="n">
        <v>21.27</v>
      </c>
      <c r="T2076" t="n">
        <v>1378.81</v>
      </c>
      <c r="U2076" t="n">
        <v>0.72</v>
      </c>
      <c r="V2076" t="n">
        <v>0.77</v>
      </c>
      <c r="W2076" t="n">
        <v>0.12</v>
      </c>
      <c r="X2076" t="n">
        <v>0.07000000000000001</v>
      </c>
      <c r="Y2076" t="n">
        <v>1</v>
      </c>
      <c r="Z2076" t="n">
        <v>10</v>
      </c>
    </row>
    <row r="2077">
      <c r="A2077" t="n">
        <v>125</v>
      </c>
      <c r="B2077" t="n">
        <v>145</v>
      </c>
      <c r="C2077" t="inlineStr">
        <is>
          <t xml:space="preserve">CONCLUIDO	</t>
        </is>
      </c>
      <c r="D2077" t="n">
        <v>8.971500000000001</v>
      </c>
      <c r="E2077" t="n">
        <v>11.15</v>
      </c>
      <c r="F2077" t="n">
        <v>7.93</v>
      </c>
      <c r="G2077" t="n">
        <v>95.13</v>
      </c>
      <c r="H2077" t="n">
        <v>1.62</v>
      </c>
      <c r="I2077" t="n">
        <v>5</v>
      </c>
      <c r="J2077" t="n">
        <v>355.9</v>
      </c>
      <c r="K2077" t="n">
        <v>61.2</v>
      </c>
      <c r="L2077" t="n">
        <v>32.25</v>
      </c>
      <c r="M2077" t="n">
        <v>3</v>
      </c>
      <c r="N2077" t="n">
        <v>117.45</v>
      </c>
      <c r="O2077" t="n">
        <v>44128.64</v>
      </c>
      <c r="P2077" t="n">
        <v>137.51</v>
      </c>
      <c r="Q2077" t="n">
        <v>198.05</v>
      </c>
      <c r="R2077" t="n">
        <v>29.64</v>
      </c>
      <c r="S2077" t="n">
        <v>21.27</v>
      </c>
      <c r="T2077" t="n">
        <v>1484.03</v>
      </c>
      <c r="U2077" t="n">
        <v>0.72</v>
      </c>
      <c r="V2077" t="n">
        <v>0.77</v>
      </c>
      <c r="W2077" t="n">
        <v>0.11</v>
      </c>
      <c r="X2077" t="n">
        <v>0.07000000000000001</v>
      </c>
      <c r="Y2077" t="n">
        <v>1</v>
      </c>
      <c r="Z2077" t="n">
        <v>10</v>
      </c>
    </row>
    <row r="2078">
      <c r="A2078" t="n">
        <v>126</v>
      </c>
      <c r="B2078" t="n">
        <v>145</v>
      </c>
      <c r="C2078" t="inlineStr">
        <is>
          <t xml:space="preserve">CONCLUIDO	</t>
        </is>
      </c>
      <c r="D2078" t="n">
        <v>8.9617</v>
      </c>
      <c r="E2078" t="n">
        <v>11.16</v>
      </c>
      <c r="F2078" t="n">
        <v>7.94</v>
      </c>
      <c r="G2078" t="n">
        <v>95.28</v>
      </c>
      <c r="H2078" t="n">
        <v>1.63</v>
      </c>
      <c r="I2078" t="n">
        <v>5</v>
      </c>
      <c r="J2078" t="n">
        <v>356.55</v>
      </c>
      <c r="K2078" t="n">
        <v>61.2</v>
      </c>
      <c r="L2078" t="n">
        <v>32.5</v>
      </c>
      <c r="M2078" t="n">
        <v>3</v>
      </c>
      <c r="N2078" t="n">
        <v>117.85</v>
      </c>
      <c r="O2078" t="n">
        <v>44208.97</v>
      </c>
      <c r="P2078" t="n">
        <v>137.62</v>
      </c>
      <c r="Q2078" t="n">
        <v>198.05</v>
      </c>
      <c r="R2078" t="n">
        <v>30.07</v>
      </c>
      <c r="S2078" t="n">
        <v>21.27</v>
      </c>
      <c r="T2078" t="n">
        <v>1698.37</v>
      </c>
      <c r="U2078" t="n">
        <v>0.71</v>
      </c>
      <c r="V2078" t="n">
        <v>0.76</v>
      </c>
      <c r="W2078" t="n">
        <v>0.11</v>
      </c>
      <c r="X2078" t="n">
        <v>0.09</v>
      </c>
      <c r="Y2078" t="n">
        <v>1</v>
      </c>
      <c r="Z2078" t="n">
        <v>10</v>
      </c>
    </row>
    <row r="2079">
      <c r="A2079" t="n">
        <v>127</v>
      </c>
      <c r="B2079" t="n">
        <v>145</v>
      </c>
      <c r="C2079" t="inlineStr">
        <is>
          <t xml:space="preserve">CONCLUIDO	</t>
        </is>
      </c>
      <c r="D2079" t="n">
        <v>9.0246</v>
      </c>
      <c r="E2079" t="n">
        <v>11.08</v>
      </c>
      <c r="F2079" t="n">
        <v>7.92</v>
      </c>
      <c r="G2079" t="n">
        <v>118.74</v>
      </c>
      <c r="H2079" t="n">
        <v>1.63</v>
      </c>
      <c r="I2079" t="n">
        <v>4</v>
      </c>
      <c r="J2079" t="n">
        <v>357.2</v>
      </c>
      <c r="K2079" t="n">
        <v>61.2</v>
      </c>
      <c r="L2079" t="n">
        <v>32.75</v>
      </c>
      <c r="M2079" t="n">
        <v>2</v>
      </c>
      <c r="N2079" t="n">
        <v>118.26</v>
      </c>
      <c r="O2079" t="n">
        <v>44289.53</v>
      </c>
      <c r="P2079" t="n">
        <v>137.04</v>
      </c>
      <c r="Q2079" t="n">
        <v>198.05</v>
      </c>
      <c r="R2079" t="n">
        <v>29.24</v>
      </c>
      <c r="S2079" t="n">
        <v>21.27</v>
      </c>
      <c r="T2079" t="n">
        <v>1287.06</v>
      </c>
      <c r="U2079" t="n">
        <v>0.73</v>
      </c>
      <c r="V2079" t="n">
        <v>0.77</v>
      </c>
      <c r="W2079" t="n">
        <v>0.11</v>
      </c>
      <c r="X2079" t="n">
        <v>0.06</v>
      </c>
      <c r="Y2079" t="n">
        <v>1</v>
      </c>
      <c r="Z2079" t="n">
        <v>10</v>
      </c>
    </row>
    <row r="2080">
      <c r="A2080" t="n">
        <v>128</v>
      </c>
      <c r="B2080" t="n">
        <v>145</v>
      </c>
      <c r="C2080" t="inlineStr">
        <is>
          <t xml:space="preserve">CONCLUIDO	</t>
        </is>
      </c>
      <c r="D2080" t="n">
        <v>9.026899999999999</v>
      </c>
      <c r="E2080" t="n">
        <v>11.08</v>
      </c>
      <c r="F2080" t="n">
        <v>7.91</v>
      </c>
      <c r="G2080" t="n">
        <v>118.7</v>
      </c>
      <c r="H2080" t="n">
        <v>1.64</v>
      </c>
      <c r="I2080" t="n">
        <v>4</v>
      </c>
      <c r="J2080" t="n">
        <v>357.86</v>
      </c>
      <c r="K2080" t="n">
        <v>61.2</v>
      </c>
      <c r="L2080" t="n">
        <v>33</v>
      </c>
      <c r="M2080" t="n">
        <v>2</v>
      </c>
      <c r="N2080" t="n">
        <v>118.66</v>
      </c>
      <c r="O2080" t="n">
        <v>44370.32</v>
      </c>
      <c r="P2080" t="n">
        <v>137.18</v>
      </c>
      <c r="Q2080" t="n">
        <v>198.05</v>
      </c>
      <c r="R2080" t="n">
        <v>29.14</v>
      </c>
      <c r="S2080" t="n">
        <v>21.27</v>
      </c>
      <c r="T2080" t="n">
        <v>1239.97</v>
      </c>
      <c r="U2080" t="n">
        <v>0.73</v>
      </c>
      <c r="V2080" t="n">
        <v>0.77</v>
      </c>
      <c r="W2080" t="n">
        <v>0.11</v>
      </c>
      <c r="X2080" t="n">
        <v>0.06</v>
      </c>
      <c r="Y2080" t="n">
        <v>1</v>
      </c>
      <c r="Z2080" t="n">
        <v>10</v>
      </c>
    </row>
    <row r="2081">
      <c r="A2081" t="n">
        <v>129</v>
      </c>
      <c r="B2081" t="n">
        <v>145</v>
      </c>
      <c r="C2081" t="inlineStr">
        <is>
          <t xml:space="preserve">CONCLUIDO	</t>
        </is>
      </c>
      <c r="D2081" t="n">
        <v>9.026899999999999</v>
      </c>
      <c r="E2081" t="n">
        <v>11.08</v>
      </c>
      <c r="F2081" t="n">
        <v>7.91</v>
      </c>
      <c r="G2081" t="n">
        <v>118.7</v>
      </c>
      <c r="H2081" t="n">
        <v>1.65</v>
      </c>
      <c r="I2081" t="n">
        <v>4</v>
      </c>
      <c r="J2081" t="n">
        <v>358.52</v>
      </c>
      <c r="K2081" t="n">
        <v>61.2</v>
      </c>
      <c r="L2081" t="n">
        <v>33.25</v>
      </c>
      <c r="M2081" t="n">
        <v>2</v>
      </c>
      <c r="N2081" t="n">
        <v>119.07</v>
      </c>
      <c r="O2081" t="n">
        <v>44451.33</v>
      </c>
      <c r="P2081" t="n">
        <v>137.42</v>
      </c>
      <c r="Q2081" t="n">
        <v>198.05</v>
      </c>
      <c r="R2081" t="n">
        <v>29.16</v>
      </c>
      <c r="S2081" t="n">
        <v>21.27</v>
      </c>
      <c r="T2081" t="n">
        <v>1245.82</v>
      </c>
      <c r="U2081" t="n">
        <v>0.73</v>
      </c>
      <c r="V2081" t="n">
        <v>0.77</v>
      </c>
      <c r="W2081" t="n">
        <v>0.11</v>
      </c>
      <c r="X2081" t="n">
        <v>0.06</v>
      </c>
      <c r="Y2081" t="n">
        <v>1</v>
      </c>
      <c r="Z2081" t="n">
        <v>10</v>
      </c>
    </row>
    <row r="2082">
      <c r="A2082" t="n">
        <v>130</v>
      </c>
      <c r="B2082" t="n">
        <v>145</v>
      </c>
      <c r="C2082" t="inlineStr">
        <is>
          <t xml:space="preserve">CONCLUIDO	</t>
        </is>
      </c>
      <c r="D2082" t="n">
        <v>9.027100000000001</v>
      </c>
      <c r="E2082" t="n">
        <v>11.08</v>
      </c>
      <c r="F2082" t="n">
        <v>7.91</v>
      </c>
      <c r="G2082" t="n">
        <v>118.7</v>
      </c>
      <c r="H2082" t="n">
        <v>1.66</v>
      </c>
      <c r="I2082" t="n">
        <v>4</v>
      </c>
      <c r="J2082" t="n">
        <v>359.17</v>
      </c>
      <c r="K2082" t="n">
        <v>61.2</v>
      </c>
      <c r="L2082" t="n">
        <v>33.5</v>
      </c>
      <c r="M2082" t="n">
        <v>2</v>
      </c>
      <c r="N2082" t="n">
        <v>119.48</v>
      </c>
      <c r="O2082" t="n">
        <v>44532.57</v>
      </c>
      <c r="P2082" t="n">
        <v>137.52</v>
      </c>
      <c r="Q2082" t="n">
        <v>198.05</v>
      </c>
      <c r="R2082" t="n">
        <v>29.16</v>
      </c>
      <c r="S2082" t="n">
        <v>21.27</v>
      </c>
      <c r="T2082" t="n">
        <v>1246.85</v>
      </c>
      <c r="U2082" t="n">
        <v>0.73</v>
      </c>
      <c r="V2082" t="n">
        <v>0.77</v>
      </c>
      <c r="W2082" t="n">
        <v>0.11</v>
      </c>
      <c r="X2082" t="n">
        <v>0.06</v>
      </c>
      <c r="Y2082" t="n">
        <v>1</v>
      </c>
      <c r="Z2082" t="n">
        <v>10</v>
      </c>
    </row>
    <row r="2083">
      <c r="A2083" t="n">
        <v>131</v>
      </c>
      <c r="B2083" t="n">
        <v>145</v>
      </c>
      <c r="C2083" t="inlineStr">
        <is>
          <t xml:space="preserve">CONCLUIDO	</t>
        </is>
      </c>
      <c r="D2083" t="n">
        <v>9.0273</v>
      </c>
      <c r="E2083" t="n">
        <v>11.08</v>
      </c>
      <c r="F2083" t="n">
        <v>7.91</v>
      </c>
      <c r="G2083" t="n">
        <v>118.69</v>
      </c>
      <c r="H2083" t="n">
        <v>1.67</v>
      </c>
      <c r="I2083" t="n">
        <v>4</v>
      </c>
      <c r="J2083" t="n">
        <v>359.84</v>
      </c>
      <c r="K2083" t="n">
        <v>61.2</v>
      </c>
      <c r="L2083" t="n">
        <v>33.75</v>
      </c>
      <c r="M2083" t="n">
        <v>2</v>
      </c>
      <c r="N2083" t="n">
        <v>119.89</v>
      </c>
      <c r="O2083" t="n">
        <v>44614.04</v>
      </c>
      <c r="P2083" t="n">
        <v>137.61</v>
      </c>
      <c r="Q2083" t="n">
        <v>198.07</v>
      </c>
      <c r="R2083" t="n">
        <v>29.13</v>
      </c>
      <c r="S2083" t="n">
        <v>21.27</v>
      </c>
      <c r="T2083" t="n">
        <v>1234.37</v>
      </c>
      <c r="U2083" t="n">
        <v>0.73</v>
      </c>
      <c r="V2083" t="n">
        <v>0.77</v>
      </c>
      <c r="W2083" t="n">
        <v>0.11</v>
      </c>
      <c r="X2083" t="n">
        <v>0.06</v>
      </c>
      <c r="Y2083" t="n">
        <v>1</v>
      </c>
      <c r="Z2083" t="n">
        <v>10</v>
      </c>
    </row>
    <row r="2084">
      <c r="A2084" t="n">
        <v>132</v>
      </c>
      <c r="B2084" t="n">
        <v>145</v>
      </c>
      <c r="C2084" t="inlineStr">
        <is>
          <t xml:space="preserve">CONCLUIDO	</t>
        </is>
      </c>
      <c r="D2084" t="n">
        <v>9.0259</v>
      </c>
      <c r="E2084" t="n">
        <v>11.08</v>
      </c>
      <c r="F2084" t="n">
        <v>7.91</v>
      </c>
      <c r="G2084" t="n">
        <v>118.72</v>
      </c>
      <c r="H2084" t="n">
        <v>1.68</v>
      </c>
      <c r="I2084" t="n">
        <v>4</v>
      </c>
      <c r="J2084" t="n">
        <v>360.5</v>
      </c>
      <c r="K2084" t="n">
        <v>61.2</v>
      </c>
      <c r="L2084" t="n">
        <v>34</v>
      </c>
      <c r="M2084" t="n">
        <v>2</v>
      </c>
      <c r="N2084" t="n">
        <v>120.3</v>
      </c>
      <c r="O2084" t="n">
        <v>44695.75</v>
      </c>
      <c r="P2084" t="n">
        <v>137.83</v>
      </c>
      <c r="Q2084" t="n">
        <v>198.05</v>
      </c>
      <c r="R2084" t="n">
        <v>29.18</v>
      </c>
      <c r="S2084" t="n">
        <v>21.27</v>
      </c>
      <c r="T2084" t="n">
        <v>1259.83</v>
      </c>
      <c r="U2084" t="n">
        <v>0.73</v>
      </c>
      <c r="V2084" t="n">
        <v>0.77</v>
      </c>
      <c r="W2084" t="n">
        <v>0.11</v>
      </c>
      <c r="X2084" t="n">
        <v>0.06</v>
      </c>
      <c r="Y2084" t="n">
        <v>1</v>
      </c>
      <c r="Z2084" t="n">
        <v>10</v>
      </c>
    </row>
    <row r="2085">
      <c r="A2085" t="n">
        <v>133</v>
      </c>
      <c r="B2085" t="n">
        <v>145</v>
      </c>
      <c r="C2085" t="inlineStr">
        <is>
          <t xml:space="preserve">CONCLUIDO	</t>
        </is>
      </c>
      <c r="D2085" t="n">
        <v>9.027799999999999</v>
      </c>
      <c r="E2085" t="n">
        <v>11.08</v>
      </c>
      <c r="F2085" t="n">
        <v>7.91</v>
      </c>
      <c r="G2085" t="n">
        <v>118.68</v>
      </c>
      <c r="H2085" t="n">
        <v>1.69</v>
      </c>
      <c r="I2085" t="n">
        <v>4</v>
      </c>
      <c r="J2085" t="n">
        <v>361.16</v>
      </c>
      <c r="K2085" t="n">
        <v>61.2</v>
      </c>
      <c r="L2085" t="n">
        <v>34.25</v>
      </c>
      <c r="M2085" t="n">
        <v>2</v>
      </c>
      <c r="N2085" t="n">
        <v>120.71</v>
      </c>
      <c r="O2085" t="n">
        <v>44777.68</v>
      </c>
      <c r="P2085" t="n">
        <v>137.94</v>
      </c>
      <c r="Q2085" t="n">
        <v>198.06</v>
      </c>
      <c r="R2085" t="n">
        <v>29.05</v>
      </c>
      <c r="S2085" t="n">
        <v>21.27</v>
      </c>
      <c r="T2085" t="n">
        <v>1191.83</v>
      </c>
      <c r="U2085" t="n">
        <v>0.73</v>
      </c>
      <c r="V2085" t="n">
        <v>0.77</v>
      </c>
      <c r="W2085" t="n">
        <v>0.12</v>
      </c>
      <c r="X2085" t="n">
        <v>0.06</v>
      </c>
      <c r="Y2085" t="n">
        <v>1</v>
      </c>
      <c r="Z2085" t="n">
        <v>10</v>
      </c>
    </row>
    <row r="2086">
      <c r="A2086" t="n">
        <v>134</v>
      </c>
      <c r="B2086" t="n">
        <v>145</v>
      </c>
      <c r="C2086" t="inlineStr">
        <is>
          <t xml:space="preserve">CONCLUIDO	</t>
        </is>
      </c>
      <c r="D2086" t="n">
        <v>9.035500000000001</v>
      </c>
      <c r="E2086" t="n">
        <v>11.07</v>
      </c>
      <c r="F2086" t="n">
        <v>7.9</v>
      </c>
      <c r="G2086" t="n">
        <v>118.54</v>
      </c>
      <c r="H2086" t="n">
        <v>1.7</v>
      </c>
      <c r="I2086" t="n">
        <v>4</v>
      </c>
      <c r="J2086" t="n">
        <v>361.83</v>
      </c>
      <c r="K2086" t="n">
        <v>61.2</v>
      </c>
      <c r="L2086" t="n">
        <v>34.5</v>
      </c>
      <c r="M2086" t="n">
        <v>2</v>
      </c>
      <c r="N2086" t="n">
        <v>121.13</v>
      </c>
      <c r="O2086" t="n">
        <v>44859.98</v>
      </c>
      <c r="P2086" t="n">
        <v>137.81</v>
      </c>
      <c r="Q2086" t="n">
        <v>198.05</v>
      </c>
      <c r="R2086" t="n">
        <v>28.73</v>
      </c>
      <c r="S2086" t="n">
        <v>21.27</v>
      </c>
      <c r="T2086" t="n">
        <v>1034.76</v>
      </c>
      <c r="U2086" t="n">
        <v>0.74</v>
      </c>
      <c r="V2086" t="n">
        <v>0.77</v>
      </c>
      <c r="W2086" t="n">
        <v>0.12</v>
      </c>
      <c r="X2086" t="n">
        <v>0.05</v>
      </c>
      <c r="Y2086" t="n">
        <v>1</v>
      </c>
      <c r="Z2086" t="n">
        <v>10</v>
      </c>
    </row>
    <row r="2087">
      <c r="A2087" t="n">
        <v>135</v>
      </c>
      <c r="B2087" t="n">
        <v>145</v>
      </c>
      <c r="C2087" t="inlineStr">
        <is>
          <t xml:space="preserve">CONCLUIDO	</t>
        </is>
      </c>
      <c r="D2087" t="n">
        <v>9.039099999999999</v>
      </c>
      <c r="E2087" t="n">
        <v>11.06</v>
      </c>
      <c r="F2087" t="n">
        <v>7.9</v>
      </c>
      <c r="G2087" t="n">
        <v>118.47</v>
      </c>
      <c r="H2087" t="n">
        <v>1.71</v>
      </c>
      <c r="I2087" t="n">
        <v>4</v>
      </c>
      <c r="J2087" t="n">
        <v>362.5</v>
      </c>
      <c r="K2087" t="n">
        <v>61.2</v>
      </c>
      <c r="L2087" t="n">
        <v>34.75</v>
      </c>
      <c r="M2087" t="n">
        <v>2</v>
      </c>
      <c r="N2087" t="n">
        <v>121.55</v>
      </c>
      <c r="O2087" t="n">
        <v>44942.4</v>
      </c>
      <c r="P2087" t="n">
        <v>137.82</v>
      </c>
      <c r="Q2087" t="n">
        <v>198.05</v>
      </c>
      <c r="R2087" t="n">
        <v>28.67</v>
      </c>
      <c r="S2087" t="n">
        <v>21.27</v>
      </c>
      <c r="T2087" t="n">
        <v>1001.98</v>
      </c>
      <c r="U2087" t="n">
        <v>0.74</v>
      </c>
      <c r="V2087" t="n">
        <v>0.77</v>
      </c>
      <c r="W2087" t="n">
        <v>0.11</v>
      </c>
      <c r="X2087" t="n">
        <v>0.05</v>
      </c>
      <c r="Y2087" t="n">
        <v>1</v>
      </c>
      <c r="Z2087" t="n">
        <v>10</v>
      </c>
    </row>
    <row r="2088">
      <c r="A2088" t="n">
        <v>136</v>
      </c>
      <c r="B2088" t="n">
        <v>145</v>
      </c>
      <c r="C2088" t="inlineStr">
        <is>
          <t xml:space="preserve">CONCLUIDO	</t>
        </is>
      </c>
      <c r="D2088" t="n">
        <v>9.037100000000001</v>
      </c>
      <c r="E2088" t="n">
        <v>11.07</v>
      </c>
      <c r="F2088" t="n">
        <v>7.9</v>
      </c>
      <c r="G2088" t="n">
        <v>118.51</v>
      </c>
      <c r="H2088" t="n">
        <v>1.72</v>
      </c>
      <c r="I2088" t="n">
        <v>4</v>
      </c>
      <c r="J2088" t="n">
        <v>363.17</v>
      </c>
      <c r="K2088" t="n">
        <v>61.2</v>
      </c>
      <c r="L2088" t="n">
        <v>35</v>
      </c>
      <c r="M2088" t="n">
        <v>2</v>
      </c>
      <c r="N2088" t="n">
        <v>121.97</v>
      </c>
      <c r="O2088" t="n">
        <v>45025.06</v>
      </c>
      <c r="P2088" t="n">
        <v>137.97</v>
      </c>
      <c r="Q2088" t="n">
        <v>198.05</v>
      </c>
      <c r="R2088" t="n">
        <v>28.76</v>
      </c>
      <c r="S2088" t="n">
        <v>21.27</v>
      </c>
      <c r="T2088" t="n">
        <v>1046.22</v>
      </c>
      <c r="U2088" t="n">
        <v>0.74</v>
      </c>
      <c r="V2088" t="n">
        <v>0.77</v>
      </c>
      <c r="W2088" t="n">
        <v>0.11</v>
      </c>
      <c r="X2088" t="n">
        <v>0.05</v>
      </c>
      <c r="Y2088" t="n">
        <v>1</v>
      </c>
      <c r="Z2088" t="n">
        <v>10</v>
      </c>
    </row>
    <row r="2089">
      <c r="A2089" t="n">
        <v>137</v>
      </c>
      <c r="B2089" t="n">
        <v>145</v>
      </c>
      <c r="C2089" t="inlineStr">
        <is>
          <t xml:space="preserve">CONCLUIDO	</t>
        </is>
      </c>
      <c r="D2089" t="n">
        <v>9.0314</v>
      </c>
      <c r="E2089" t="n">
        <v>11.07</v>
      </c>
      <c r="F2089" t="n">
        <v>7.91</v>
      </c>
      <c r="G2089" t="n">
        <v>118.62</v>
      </c>
      <c r="H2089" t="n">
        <v>1.73</v>
      </c>
      <c r="I2089" t="n">
        <v>4</v>
      </c>
      <c r="J2089" t="n">
        <v>363.84</v>
      </c>
      <c r="K2089" t="n">
        <v>61.2</v>
      </c>
      <c r="L2089" t="n">
        <v>35.25</v>
      </c>
      <c r="M2089" t="n">
        <v>2</v>
      </c>
      <c r="N2089" t="n">
        <v>122.39</v>
      </c>
      <c r="O2089" t="n">
        <v>45107.96</v>
      </c>
      <c r="P2089" t="n">
        <v>138.14</v>
      </c>
      <c r="Q2089" t="n">
        <v>198.05</v>
      </c>
      <c r="R2089" t="n">
        <v>28.98</v>
      </c>
      <c r="S2089" t="n">
        <v>21.27</v>
      </c>
      <c r="T2089" t="n">
        <v>1157.64</v>
      </c>
      <c r="U2089" t="n">
        <v>0.73</v>
      </c>
      <c r="V2089" t="n">
        <v>0.77</v>
      </c>
      <c r="W2089" t="n">
        <v>0.11</v>
      </c>
      <c r="X2089" t="n">
        <v>0.06</v>
      </c>
      <c r="Y2089" t="n">
        <v>1</v>
      </c>
      <c r="Z2089" t="n">
        <v>10</v>
      </c>
    </row>
    <row r="2090">
      <c r="A2090" t="n">
        <v>138</v>
      </c>
      <c r="B2090" t="n">
        <v>145</v>
      </c>
      <c r="C2090" t="inlineStr">
        <is>
          <t xml:space="preserve">CONCLUIDO	</t>
        </is>
      </c>
      <c r="D2090" t="n">
        <v>9.025700000000001</v>
      </c>
      <c r="E2090" t="n">
        <v>11.08</v>
      </c>
      <c r="F2090" t="n">
        <v>7.91</v>
      </c>
      <c r="G2090" t="n">
        <v>118.72</v>
      </c>
      <c r="H2090" t="n">
        <v>1.74</v>
      </c>
      <c r="I2090" t="n">
        <v>4</v>
      </c>
      <c r="J2090" t="n">
        <v>364.51</v>
      </c>
      <c r="K2090" t="n">
        <v>61.2</v>
      </c>
      <c r="L2090" t="n">
        <v>35.5</v>
      </c>
      <c r="M2090" t="n">
        <v>2</v>
      </c>
      <c r="N2090" t="n">
        <v>122.82</v>
      </c>
      <c r="O2090" t="n">
        <v>45191.1</v>
      </c>
      <c r="P2090" t="n">
        <v>138.39</v>
      </c>
      <c r="Q2090" t="n">
        <v>198.05</v>
      </c>
      <c r="R2090" t="n">
        <v>29.25</v>
      </c>
      <c r="S2090" t="n">
        <v>21.27</v>
      </c>
      <c r="T2090" t="n">
        <v>1295.47</v>
      </c>
      <c r="U2090" t="n">
        <v>0.73</v>
      </c>
      <c r="V2090" t="n">
        <v>0.77</v>
      </c>
      <c r="W2090" t="n">
        <v>0.11</v>
      </c>
      <c r="X2090" t="n">
        <v>0.06</v>
      </c>
      <c r="Y2090" t="n">
        <v>1</v>
      </c>
      <c r="Z2090" t="n">
        <v>10</v>
      </c>
    </row>
    <row r="2091">
      <c r="A2091" t="n">
        <v>139</v>
      </c>
      <c r="B2091" t="n">
        <v>145</v>
      </c>
      <c r="C2091" t="inlineStr">
        <is>
          <t xml:space="preserve">CONCLUIDO	</t>
        </is>
      </c>
      <c r="D2091" t="n">
        <v>9.025</v>
      </c>
      <c r="E2091" t="n">
        <v>11.08</v>
      </c>
      <c r="F2091" t="n">
        <v>7.92</v>
      </c>
      <c r="G2091" t="n">
        <v>118.73</v>
      </c>
      <c r="H2091" t="n">
        <v>1.75</v>
      </c>
      <c r="I2091" t="n">
        <v>4</v>
      </c>
      <c r="J2091" t="n">
        <v>365.19</v>
      </c>
      <c r="K2091" t="n">
        <v>61.2</v>
      </c>
      <c r="L2091" t="n">
        <v>35.75</v>
      </c>
      <c r="M2091" t="n">
        <v>2</v>
      </c>
      <c r="N2091" t="n">
        <v>123.24</v>
      </c>
      <c r="O2091" t="n">
        <v>45274.49</v>
      </c>
      <c r="P2091" t="n">
        <v>138.54</v>
      </c>
      <c r="Q2091" t="n">
        <v>198.05</v>
      </c>
      <c r="R2091" t="n">
        <v>29.21</v>
      </c>
      <c r="S2091" t="n">
        <v>21.27</v>
      </c>
      <c r="T2091" t="n">
        <v>1274.43</v>
      </c>
      <c r="U2091" t="n">
        <v>0.73</v>
      </c>
      <c r="V2091" t="n">
        <v>0.77</v>
      </c>
      <c r="W2091" t="n">
        <v>0.11</v>
      </c>
      <c r="X2091" t="n">
        <v>0.06</v>
      </c>
      <c r="Y2091" t="n">
        <v>1</v>
      </c>
      <c r="Z2091" t="n">
        <v>10</v>
      </c>
    </row>
    <row r="2092">
      <c r="A2092" t="n">
        <v>140</v>
      </c>
      <c r="B2092" t="n">
        <v>145</v>
      </c>
      <c r="C2092" t="inlineStr">
        <is>
          <t xml:space="preserve">CONCLUIDO	</t>
        </is>
      </c>
      <c r="D2092" t="n">
        <v>9.027100000000001</v>
      </c>
      <c r="E2092" t="n">
        <v>11.08</v>
      </c>
      <c r="F2092" t="n">
        <v>7.91</v>
      </c>
      <c r="G2092" t="n">
        <v>118.7</v>
      </c>
      <c r="H2092" t="n">
        <v>1.75</v>
      </c>
      <c r="I2092" t="n">
        <v>4</v>
      </c>
      <c r="J2092" t="n">
        <v>365.87</v>
      </c>
      <c r="K2092" t="n">
        <v>61.2</v>
      </c>
      <c r="L2092" t="n">
        <v>36</v>
      </c>
      <c r="M2092" t="n">
        <v>2</v>
      </c>
      <c r="N2092" t="n">
        <v>123.67</v>
      </c>
      <c r="O2092" t="n">
        <v>45358.13</v>
      </c>
      <c r="P2092" t="n">
        <v>138.58</v>
      </c>
      <c r="Q2092" t="n">
        <v>198.05</v>
      </c>
      <c r="R2092" t="n">
        <v>29.16</v>
      </c>
      <c r="S2092" t="n">
        <v>21.27</v>
      </c>
      <c r="T2092" t="n">
        <v>1247.45</v>
      </c>
      <c r="U2092" t="n">
        <v>0.73</v>
      </c>
      <c r="V2092" t="n">
        <v>0.77</v>
      </c>
      <c r="W2092" t="n">
        <v>0.11</v>
      </c>
      <c r="X2092" t="n">
        <v>0.06</v>
      </c>
      <c r="Y2092" t="n">
        <v>1</v>
      </c>
      <c r="Z2092" t="n">
        <v>10</v>
      </c>
    </row>
    <row r="2093">
      <c r="A2093" t="n">
        <v>141</v>
      </c>
      <c r="B2093" t="n">
        <v>145</v>
      </c>
      <c r="C2093" t="inlineStr">
        <is>
          <t xml:space="preserve">CONCLUIDO	</t>
        </is>
      </c>
      <c r="D2093" t="n">
        <v>9.025499999999999</v>
      </c>
      <c r="E2093" t="n">
        <v>11.08</v>
      </c>
      <c r="F2093" t="n">
        <v>7.92</v>
      </c>
      <c r="G2093" t="n">
        <v>118.72</v>
      </c>
      <c r="H2093" t="n">
        <v>1.76</v>
      </c>
      <c r="I2093" t="n">
        <v>4</v>
      </c>
      <c r="J2093" t="n">
        <v>366.55</v>
      </c>
      <c r="K2093" t="n">
        <v>61.2</v>
      </c>
      <c r="L2093" t="n">
        <v>36.25</v>
      </c>
      <c r="M2093" t="n">
        <v>2</v>
      </c>
      <c r="N2093" t="n">
        <v>124.1</v>
      </c>
      <c r="O2093" t="n">
        <v>45442.03</v>
      </c>
      <c r="P2093" t="n">
        <v>138.69</v>
      </c>
      <c r="Q2093" t="n">
        <v>198.05</v>
      </c>
      <c r="R2093" t="n">
        <v>29.22</v>
      </c>
      <c r="S2093" t="n">
        <v>21.27</v>
      </c>
      <c r="T2093" t="n">
        <v>1275.79</v>
      </c>
      <c r="U2093" t="n">
        <v>0.73</v>
      </c>
      <c r="V2093" t="n">
        <v>0.77</v>
      </c>
      <c r="W2093" t="n">
        <v>0.11</v>
      </c>
      <c r="X2093" t="n">
        <v>0.06</v>
      </c>
      <c r="Y2093" t="n">
        <v>1</v>
      </c>
      <c r="Z2093" t="n">
        <v>10</v>
      </c>
    </row>
    <row r="2094">
      <c r="A2094" t="n">
        <v>142</v>
      </c>
      <c r="B2094" t="n">
        <v>145</v>
      </c>
      <c r="C2094" t="inlineStr">
        <is>
          <t xml:space="preserve">CONCLUIDO	</t>
        </is>
      </c>
      <c r="D2094" t="n">
        <v>9.025700000000001</v>
      </c>
      <c r="E2094" t="n">
        <v>11.08</v>
      </c>
      <c r="F2094" t="n">
        <v>7.91</v>
      </c>
      <c r="G2094" t="n">
        <v>118.72</v>
      </c>
      <c r="H2094" t="n">
        <v>1.77</v>
      </c>
      <c r="I2094" t="n">
        <v>4</v>
      </c>
      <c r="J2094" t="n">
        <v>367.23</v>
      </c>
      <c r="K2094" t="n">
        <v>61.2</v>
      </c>
      <c r="L2094" t="n">
        <v>36.5</v>
      </c>
      <c r="M2094" t="n">
        <v>2</v>
      </c>
      <c r="N2094" t="n">
        <v>124.53</v>
      </c>
      <c r="O2094" t="n">
        <v>45526.17</v>
      </c>
      <c r="P2094" t="n">
        <v>138.68</v>
      </c>
      <c r="Q2094" t="n">
        <v>198.05</v>
      </c>
      <c r="R2094" t="n">
        <v>29.22</v>
      </c>
      <c r="S2094" t="n">
        <v>21.27</v>
      </c>
      <c r="T2094" t="n">
        <v>1277.87</v>
      </c>
      <c r="U2094" t="n">
        <v>0.73</v>
      </c>
      <c r="V2094" t="n">
        <v>0.77</v>
      </c>
      <c r="W2094" t="n">
        <v>0.11</v>
      </c>
      <c r="X2094" t="n">
        <v>0.06</v>
      </c>
      <c r="Y2094" t="n">
        <v>1</v>
      </c>
      <c r="Z2094" t="n">
        <v>10</v>
      </c>
    </row>
    <row r="2095">
      <c r="A2095" t="n">
        <v>143</v>
      </c>
      <c r="B2095" t="n">
        <v>145</v>
      </c>
      <c r="C2095" t="inlineStr">
        <is>
          <t xml:space="preserve">CONCLUIDO	</t>
        </is>
      </c>
      <c r="D2095" t="n">
        <v>9.024800000000001</v>
      </c>
      <c r="E2095" t="n">
        <v>11.08</v>
      </c>
      <c r="F2095" t="n">
        <v>7.92</v>
      </c>
      <c r="G2095" t="n">
        <v>118.74</v>
      </c>
      <c r="H2095" t="n">
        <v>1.78</v>
      </c>
      <c r="I2095" t="n">
        <v>4</v>
      </c>
      <c r="J2095" t="n">
        <v>367.92</v>
      </c>
      <c r="K2095" t="n">
        <v>61.2</v>
      </c>
      <c r="L2095" t="n">
        <v>36.75</v>
      </c>
      <c r="M2095" t="n">
        <v>2</v>
      </c>
      <c r="N2095" t="n">
        <v>124.97</v>
      </c>
      <c r="O2095" t="n">
        <v>45610.57</v>
      </c>
      <c r="P2095" t="n">
        <v>138.78</v>
      </c>
      <c r="Q2095" t="n">
        <v>198.05</v>
      </c>
      <c r="R2095" t="n">
        <v>29.23</v>
      </c>
      <c r="S2095" t="n">
        <v>21.27</v>
      </c>
      <c r="T2095" t="n">
        <v>1284.61</v>
      </c>
      <c r="U2095" t="n">
        <v>0.73</v>
      </c>
      <c r="V2095" t="n">
        <v>0.77</v>
      </c>
      <c r="W2095" t="n">
        <v>0.11</v>
      </c>
      <c r="X2095" t="n">
        <v>0.06</v>
      </c>
      <c r="Y2095" t="n">
        <v>1</v>
      </c>
      <c r="Z2095" t="n">
        <v>10</v>
      </c>
    </row>
    <row r="2096">
      <c r="A2096" t="n">
        <v>144</v>
      </c>
      <c r="B2096" t="n">
        <v>145</v>
      </c>
      <c r="C2096" t="inlineStr">
        <is>
          <t xml:space="preserve">CONCLUIDO	</t>
        </is>
      </c>
      <c r="D2096" t="n">
        <v>9.0221</v>
      </c>
      <c r="E2096" t="n">
        <v>11.08</v>
      </c>
      <c r="F2096" t="n">
        <v>7.92</v>
      </c>
      <c r="G2096" t="n">
        <v>118.79</v>
      </c>
      <c r="H2096" t="n">
        <v>1.79</v>
      </c>
      <c r="I2096" t="n">
        <v>4</v>
      </c>
      <c r="J2096" t="n">
        <v>368.6</v>
      </c>
      <c r="K2096" t="n">
        <v>61.2</v>
      </c>
      <c r="L2096" t="n">
        <v>37</v>
      </c>
      <c r="M2096" t="n">
        <v>2</v>
      </c>
      <c r="N2096" t="n">
        <v>125.4</v>
      </c>
      <c r="O2096" t="n">
        <v>45695.24</v>
      </c>
      <c r="P2096" t="n">
        <v>138.93</v>
      </c>
      <c r="Q2096" t="n">
        <v>198.05</v>
      </c>
      <c r="R2096" t="n">
        <v>29.3</v>
      </c>
      <c r="S2096" t="n">
        <v>21.27</v>
      </c>
      <c r="T2096" t="n">
        <v>1317.41</v>
      </c>
      <c r="U2096" t="n">
        <v>0.73</v>
      </c>
      <c r="V2096" t="n">
        <v>0.77</v>
      </c>
      <c r="W2096" t="n">
        <v>0.12</v>
      </c>
      <c r="X2096" t="n">
        <v>0.07000000000000001</v>
      </c>
      <c r="Y2096" t="n">
        <v>1</v>
      </c>
      <c r="Z2096" t="n">
        <v>10</v>
      </c>
    </row>
    <row r="2097">
      <c r="A2097" t="n">
        <v>145</v>
      </c>
      <c r="B2097" t="n">
        <v>145</v>
      </c>
      <c r="C2097" t="inlineStr">
        <is>
          <t xml:space="preserve">CONCLUIDO	</t>
        </is>
      </c>
      <c r="D2097" t="n">
        <v>9.029999999999999</v>
      </c>
      <c r="E2097" t="n">
        <v>11.07</v>
      </c>
      <c r="F2097" t="n">
        <v>7.91</v>
      </c>
      <c r="G2097" t="n">
        <v>118.64</v>
      </c>
      <c r="H2097" t="n">
        <v>1.8</v>
      </c>
      <c r="I2097" t="n">
        <v>4</v>
      </c>
      <c r="J2097" t="n">
        <v>369.29</v>
      </c>
      <c r="K2097" t="n">
        <v>61.2</v>
      </c>
      <c r="L2097" t="n">
        <v>37.25</v>
      </c>
      <c r="M2097" t="n">
        <v>2</v>
      </c>
      <c r="N2097" t="n">
        <v>125.84</v>
      </c>
      <c r="O2097" t="n">
        <v>45780.16</v>
      </c>
      <c r="P2097" t="n">
        <v>138.81</v>
      </c>
      <c r="Q2097" t="n">
        <v>198.05</v>
      </c>
      <c r="R2097" t="n">
        <v>28.95</v>
      </c>
      <c r="S2097" t="n">
        <v>21.27</v>
      </c>
      <c r="T2097" t="n">
        <v>1142.48</v>
      </c>
      <c r="U2097" t="n">
        <v>0.73</v>
      </c>
      <c r="V2097" t="n">
        <v>0.77</v>
      </c>
      <c r="W2097" t="n">
        <v>0.12</v>
      </c>
      <c r="X2097" t="n">
        <v>0.06</v>
      </c>
      <c r="Y2097" t="n">
        <v>1</v>
      </c>
      <c r="Z2097" t="n">
        <v>10</v>
      </c>
    </row>
    <row r="2098">
      <c r="A2098" t="n">
        <v>146</v>
      </c>
      <c r="B2098" t="n">
        <v>145</v>
      </c>
      <c r="C2098" t="inlineStr">
        <is>
          <t xml:space="preserve">CONCLUIDO	</t>
        </is>
      </c>
      <c r="D2098" t="n">
        <v>9.034800000000001</v>
      </c>
      <c r="E2098" t="n">
        <v>11.07</v>
      </c>
      <c r="F2098" t="n">
        <v>7.9</v>
      </c>
      <c r="G2098" t="n">
        <v>118.55</v>
      </c>
      <c r="H2098" t="n">
        <v>1.81</v>
      </c>
      <c r="I2098" t="n">
        <v>4</v>
      </c>
      <c r="J2098" t="n">
        <v>369.98</v>
      </c>
      <c r="K2098" t="n">
        <v>61.2</v>
      </c>
      <c r="L2098" t="n">
        <v>37.5</v>
      </c>
      <c r="M2098" t="n">
        <v>2</v>
      </c>
      <c r="N2098" t="n">
        <v>126.28</v>
      </c>
      <c r="O2098" t="n">
        <v>45865.47</v>
      </c>
      <c r="P2098" t="n">
        <v>138.73</v>
      </c>
      <c r="Q2098" t="n">
        <v>198.05</v>
      </c>
      <c r="R2098" t="n">
        <v>28.74</v>
      </c>
      <c r="S2098" t="n">
        <v>21.27</v>
      </c>
      <c r="T2098" t="n">
        <v>1040.11</v>
      </c>
      <c r="U2098" t="n">
        <v>0.74</v>
      </c>
      <c r="V2098" t="n">
        <v>0.77</v>
      </c>
      <c r="W2098" t="n">
        <v>0.12</v>
      </c>
      <c r="X2098" t="n">
        <v>0.05</v>
      </c>
      <c r="Y2098" t="n">
        <v>1</v>
      </c>
      <c r="Z2098" t="n">
        <v>10</v>
      </c>
    </row>
    <row r="2099">
      <c r="A2099" t="n">
        <v>147</v>
      </c>
      <c r="B2099" t="n">
        <v>145</v>
      </c>
      <c r="C2099" t="inlineStr">
        <is>
          <t xml:space="preserve">CONCLUIDO	</t>
        </is>
      </c>
      <c r="D2099" t="n">
        <v>9.0366</v>
      </c>
      <c r="E2099" t="n">
        <v>11.07</v>
      </c>
      <c r="F2099" t="n">
        <v>7.9</v>
      </c>
      <c r="G2099" t="n">
        <v>118.52</v>
      </c>
      <c r="H2099" t="n">
        <v>1.82</v>
      </c>
      <c r="I2099" t="n">
        <v>4</v>
      </c>
      <c r="J2099" t="n">
        <v>370.67</v>
      </c>
      <c r="K2099" t="n">
        <v>61.2</v>
      </c>
      <c r="L2099" t="n">
        <v>37.75</v>
      </c>
      <c r="M2099" t="n">
        <v>2</v>
      </c>
      <c r="N2099" t="n">
        <v>126.73</v>
      </c>
      <c r="O2099" t="n">
        <v>45950.92</v>
      </c>
      <c r="P2099" t="n">
        <v>138.83</v>
      </c>
      <c r="Q2099" t="n">
        <v>198.05</v>
      </c>
      <c r="R2099" t="n">
        <v>28.76</v>
      </c>
      <c r="S2099" t="n">
        <v>21.27</v>
      </c>
      <c r="T2099" t="n">
        <v>1045.88</v>
      </c>
      <c r="U2099" t="n">
        <v>0.74</v>
      </c>
      <c r="V2099" t="n">
        <v>0.77</v>
      </c>
      <c r="W2099" t="n">
        <v>0.11</v>
      </c>
      <c r="X2099" t="n">
        <v>0.05</v>
      </c>
      <c r="Y2099" t="n">
        <v>1</v>
      </c>
      <c r="Z2099" t="n">
        <v>10</v>
      </c>
    </row>
    <row r="2100">
      <c r="A2100" t="n">
        <v>148</v>
      </c>
      <c r="B2100" t="n">
        <v>145</v>
      </c>
      <c r="C2100" t="inlineStr">
        <is>
          <t xml:space="preserve">CONCLUIDO	</t>
        </is>
      </c>
      <c r="D2100" t="n">
        <v>9.0341</v>
      </c>
      <c r="E2100" t="n">
        <v>11.07</v>
      </c>
      <c r="F2100" t="n">
        <v>7.9</v>
      </c>
      <c r="G2100" t="n">
        <v>118.57</v>
      </c>
      <c r="H2100" t="n">
        <v>1.82</v>
      </c>
      <c r="I2100" t="n">
        <v>4</v>
      </c>
      <c r="J2100" t="n">
        <v>371.37</v>
      </c>
      <c r="K2100" t="n">
        <v>61.2</v>
      </c>
      <c r="L2100" t="n">
        <v>38</v>
      </c>
      <c r="M2100" t="n">
        <v>2</v>
      </c>
      <c r="N2100" t="n">
        <v>127.17</v>
      </c>
      <c r="O2100" t="n">
        <v>46036.65</v>
      </c>
      <c r="P2100" t="n">
        <v>139.02</v>
      </c>
      <c r="Q2100" t="n">
        <v>198.05</v>
      </c>
      <c r="R2100" t="n">
        <v>28.87</v>
      </c>
      <c r="S2100" t="n">
        <v>21.27</v>
      </c>
      <c r="T2100" t="n">
        <v>1103.58</v>
      </c>
      <c r="U2100" t="n">
        <v>0.74</v>
      </c>
      <c r="V2100" t="n">
        <v>0.77</v>
      </c>
      <c r="W2100" t="n">
        <v>0.11</v>
      </c>
      <c r="X2100" t="n">
        <v>0.05</v>
      </c>
      <c r="Y2100" t="n">
        <v>1</v>
      </c>
      <c r="Z2100" t="n">
        <v>10</v>
      </c>
    </row>
    <row r="2101">
      <c r="A2101" t="n">
        <v>149</v>
      </c>
      <c r="B2101" t="n">
        <v>145</v>
      </c>
      <c r="C2101" t="inlineStr">
        <is>
          <t xml:space="preserve">CONCLUIDO	</t>
        </is>
      </c>
      <c r="D2101" t="n">
        <v>9.0282</v>
      </c>
      <c r="E2101" t="n">
        <v>11.08</v>
      </c>
      <c r="F2101" t="n">
        <v>7.91</v>
      </c>
      <c r="G2101" t="n">
        <v>118.67</v>
      </c>
      <c r="H2101" t="n">
        <v>1.83</v>
      </c>
      <c r="I2101" t="n">
        <v>4</v>
      </c>
      <c r="J2101" t="n">
        <v>372.07</v>
      </c>
      <c r="K2101" t="n">
        <v>61.2</v>
      </c>
      <c r="L2101" t="n">
        <v>38.25</v>
      </c>
      <c r="M2101" t="n">
        <v>2</v>
      </c>
      <c r="N2101" t="n">
        <v>127.62</v>
      </c>
      <c r="O2101" t="n">
        <v>46122.64</v>
      </c>
      <c r="P2101" t="n">
        <v>139.21</v>
      </c>
      <c r="Q2101" t="n">
        <v>198.05</v>
      </c>
      <c r="R2101" t="n">
        <v>29.1</v>
      </c>
      <c r="S2101" t="n">
        <v>21.27</v>
      </c>
      <c r="T2101" t="n">
        <v>1218.17</v>
      </c>
      <c r="U2101" t="n">
        <v>0.73</v>
      </c>
      <c r="V2101" t="n">
        <v>0.77</v>
      </c>
      <c r="W2101" t="n">
        <v>0.11</v>
      </c>
      <c r="X2101" t="n">
        <v>0.06</v>
      </c>
      <c r="Y2101" t="n">
        <v>1</v>
      </c>
      <c r="Z2101" t="n">
        <v>10</v>
      </c>
    </row>
    <row r="2102">
      <c r="A2102" t="n">
        <v>150</v>
      </c>
      <c r="B2102" t="n">
        <v>145</v>
      </c>
      <c r="C2102" t="inlineStr">
        <is>
          <t xml:space="preserve">CONCLUIDO	</t>
        </is>
      </c>
      <c r="D2102" t="n">
        <v>9.0228</v>
      </c>
      <c r="E2102" t="n">
        <v>11.08</v>
      </c>
      <c r="F2102" t="n">
        <v>7.92</v>
      </c>
      <c r="G2102" t="n">
        <v>118.78</v>
      </c>
      <c r="H2102" t="n">
        <v>1.84</v>
      </c>
      <c r="I2102" t="n">
        <v>4</v>
      </c>
      <c r="J2102" t="n">
        <v>372.77</v>
      </c>
      <c r="K2102" t="n">
        <v>61.2</v>
      </c>
      <c r="L2102" t="n">
        <v>38.5</v>
      </c>
      <c r="M2102" t="n">
        <v>2</v>
      </c>
      <c r="N2102" t="n">
        <v>128.07</v>
      </c>
      <c r="O2102" t="n">
        <v>46208.91</v>
      </c>
      <c r="P2102" t="n">
        <v>139.47</v>
      </c>
      <c r="Q2102" t="n">
        <v>198.05</v>
      </c>
      <c r="R2102" t="n">
        <v>29.32</v>
      </c>
      <c r="S2102" t="n">
        <v>21.27</v>
      </c>
      <c r="T2102" t="n">
        <v>1327.44</v>
      </c>
      <c r="U2102" t="n">
        <v>0.73</v>
      </c>
      <c r="V2102" t="n">
        <v>0.77</v>
      </c>
      <c r="W2102" t="n">
        <v>0.11</v>
      </c>
      <c r="X2102" t="n">
        <v>0.07000000000000001</v>
      </c>
      <c r="Y2102" t="n">
        <v>1</v>
      </c>
      <c r="Z2102" t="n">
        <v>10</v>
      </c>
    </row>
    <row r="2103">
      <c r="A2103" t="n">
        <v>151</v>
      </c>
      <c r="B2103" t="n">
        <v>145</v>
      </c>
      <c r="C2103" t="inlineStr">
        <is>
          <t xml:space="preserve">CONCLUIDO	</t>
        </is>
      </c>
      <c r="D2103" t="n">
        <v>9.0253</v>
      </c>
      <c r="E2103" t="n">
        <v>11.08</v>
      </c>
      <c r="F2103" t="n">
        <v>7.92</v>
      </c>
      <c r="G2103" t="n">
        <v>118.73</v>
      </c>
      <c r="H2103" t="n">
        <v>1.85</v>
      </c>
      <c r="I2103" t="n">
        <v>4</v>
      </c>
      <c r="J2103" t="n">
        <v>373.47</v>
      </c>
      <c r="K2103" t="n">
        <v>61.2</v>
      </c>
      <c r="L2103" t="n">
        <v>38.75</v>
      </c>
      <c r="M2103" t="n">
        <v>2</v>
      </c>
      <c r="N2103" t="n">
        <v>128.52</v>
      </c>
      <c r="O2103" t="n">
        <v>46295.45</v>
      </c>
      <c r="P2103" t="n">
        <v>139.47</v>
      </c>
      <c r="Q2103" t="n">
        <v>198.05</v>
      </c>
      <c r="R2103" t="n">
        <v>29.22</v>
      </c>
      <c r="S2103" t="n">
        <v>21.27</v>
      </c>
      <c r="T2103" t="n">
        <v>1277.73</v>
      </c>
      <c r="U2103" t="n">
        <v>0.73</v>
      </c>
      <c r="V2103" t="n">
        <v>0.77</v>
      </c>
      <c r="W2103" t="n">
        <v>0.11</v>
      </c>
      <c r="X2103" t="n">
        <v>0.06</v>
      </c>
      <c r="Y2103" t="n">
        <v>1</v>
      </c>
      <c r="Z2103" t="n">
        <v>10</v>
      </c>
    </row>
    <row r="2104">
      <c r="A2104" t="n">
        <v>152</v>
      </c>
      <c r="B2104" t="n">
        <v>145</v>
      </c>
      <c r="C2104" t="inlineStr">
        <is>
          <t xml:space="preserve">CONCLUIDO	</t>
        </is>
      </c>
      <c r="D2104" t="n">
        <v>9.025700000000001</v>
      </c>
      <c r="E2104" t="n">
        <v>11.08</v>
      </c>
      <c r="F2104" t="n">
        <v>7.91</v>
      </c>
      <c r="G2104" t="n">
        <v>118.72</v>
      </c>
      <c r="H2104" t="n">
        <v>1.86</v>
      </c>
      <c r="I2104" t="n">
        <v>4</v>
      </c>
      <c r="J2104" t="n">
        <v>374.17</v>
      </c>
      <c r="K2104" t="n">
        <v>61.2</v>
      </c>
      <c r="L2104" t="n">
        <v>39</v>
      </c>
      <c r="M2104" t="n">
        <v>2</v>
      </c>
      <c r="N2104" t="n">
        <v>128.97</v>
      </c>
      <c r="O2104" t="n">
        <v>46382.28</v>
      </c>
      <c r="P2104" t="n">
        <v>139.61</v>
      </c>
      <c r="Q2104" t="n">
        <v>198.05</v>
      </c>
      <c r="R2104" t="n">
        <v>29.22</v>
      </c>
      <c r="S2104" t="n">
        <v>21.27</v>
      </c>
      <c r="T2104" t="n">
        <v>1277.69</v>
      </c>
      <c r="U2104" t="n">
        <v>0.73</v>
      </c>
      <c r="V2104" t="n">
        <v>0.77</v>
      </c>
      <c r="W2104" t="n">
        <v>0.11</v>
      </c>
      <c r="X2104" t="n">
        <v>0.06</v>
      </c>
      <c r="Y2104" t="n">
        <v>1</v>
      </c>
      <c r="Z2104" t="n">
        <v>10</v>
      </c>
    </row>
    <row r="2105">
      <c r="A2105" t="n">
        <v>153</v>
      </c>
      <c r="B2105" t="n">
        <v>145</v>
      </c>
      <c r="C2105" t="inlineStr">
        <is>
          <t xml:space="preserve">CONCLUIDO	</t>
        </is>
      </c>
      <c r="D2105" t="n">
        <v>9.0237</v>
      </c>
      <c r="E2105" t="n">
        <v>11.08</v>
      </c>
      <c r="F2105" t="n">
        <v>7.92</v>
      </c>
      <c r="G2105" t="n">
        <v>118.76</v>
      </c>
      <c r="H2105" t="n">
        <v>1.87</v>
      </c>
      <c r="I2105" t="n">
        <v>4</v>
      </c>
      <c r="J2105" t="n">
        <v>374.88</v>
      </c>
      <c r="K2105" t="n">
        <v>61.2</v>
      </c>
      <c r="L2105" t="n">
        <v>39.25</v>
      </c>
      <c r="M2105" t="n">
        <v>2</v>
      </c>
      <c r="N2105" t="n">
        <v>129.43</v>
      </c>
      <c r="O2105" t="n">
        <v>46469.38</v>
      </c>
      <c r="P2105" t="n">
        <v>139.67</v>
      </c>
      <c r="Q2105" t="n">
        <v>198.05</v>
      </c>
      <c r="R2105" t="n">
        <v>29.28</v>
      </c>
      <c r="S2105" t="n">
        <v>21.27</v>
      </c>
      <c r="T2105" t="n">
        <v>1306.96</v>
      </c>
      <c r="U2105" t="n">
        <v>0.73</v>
      </c>
      <c r="V2105" t="n">
        <v>0.77</v>
      </c>
      <c r="W2105" t="n">
        <v>0.11</v>
      </c>
      <c r="X2105" t="n">
        <v>0.06</v>
      </c>
      <c r="Y2105" t="n">
        <v>1</v>
      </c>
      <c r="Z2105" t="n">
        <v>10</v>
      </c>
    </row>
    <row r="2106">
      <c r="A2106" t="n">
        <v>154</v>
      </c>
      <c r="B2106" t="n">
        <v>145</v>
      </c>
      <c r="C2106" t="inlineStr">
        <is>
          <t xml:space="preserve">CONCLUIDO	</t>
        </is>
      </c>
      <c r="D2106" t="n">
        <v>9.0246</v>
      </c>
      <c r="E2106" t="n">
        <v>11.08</v>
      </c>
      <c r="F2106" t="n">
        <v>7.92</v>
      </c>
      <c r="G2106" t="n">
        <v>118.74</v>
      </c>
      <c r="H2106" t="n">
        <v>1.88</v>
      </c>
      <c r="I2106" t="n">
        <v>4</v>
      </c>
      <c r="J2106" t="n">
        <v>375.59</v>
      </c>
      <c r="K2106" t="n">
        <v>61.2</v>
      </c>
      <c r="L2106" t="n">
        <v>39.5</v>
      </c>
      <c r="M2106" t="n">
        <v>2</v>
      </c>
      <c r="N2106" t="n">
        <v>129.89</v>
      </c>
      <c r="O2106" t="n">
        <v>46556.77</v>
      </c>
      <c r="P2106" t="n">
        <v>139.65</v>
      </c>
      <c r="Q2106" t="n">
        <v>198.05</v>
      </c>
      <c r="R2106" t="n">
        <v>29.27</v>
      </c>
      <c r="S2106" t="n">
        <v>21.27</v>
      </c>
      <c r="T2106" t="n">
        <v>1301.03</v>
      </c>
      <c r="U2106" t="n">
        <v>0.73</v>
      </c>
      <c r="V2106" t="n">
        <v>0.77</v>
      </c>
      <c r="W2106" t="n">
        <v>0.11</v>
      </c>
      <c r="X2106" t="n">
        <v>0.06</v>
      </c>
      <c r="Y2106" t="n">
        <v>1</v>
      </c>
      <c r="Z2106" t="n">
        <v>10</v>
      </c>
    </row>
    <row r="2107">
      <c r="A2107" t="n">
        <v>155</v>
      </c>
      <c r="B2107" t="n">
        <v>145</v>
      </c>
      <c r="C2107" t="inlineStr">
        <is>
          <t xml:space="preserve">CONCLUIDO	</t>
        </is>
      </c>
      <c r="D2107" t="n">
        <v>9.023899999999999</v>
      </c>
      <c r="E2107" t="n">
        <v>11.08</v>
      </c>
      <c r="F2107" t="n">
        <v>7.92</v>
      </c>
      <c r="G2107" t="n">
        <v>118.75</v>
      </c>
      <c r="H2107" t="n">
        <v>1.88</v>
      </c>
      <c r="I2107" t="n">
        <v>4</v>
      </c>
      <c r="J2107" t="n">
        <v>376.3</v>
      </c>
      <c r="K2107" t="n">
        <v>61.2</v>
      </c>
      <c r="L2107" t="n">
        <v>39.75</v>
      </c>
      <c r="M2107" t="n">
        <v>2</v>
      </c>
      <c r="N2107" t="n">
        <v>130.35</v>
      </c>
      <c r="O2107" t="n">
        <v>46644.44</v>
      </c>
      <c r="P2107" t="n">
        <v>139.79</v>
      </c>
      <c r="Q2107" t="n">
        <v>198.05</v>
      </c>
      <c r="R2107" t="n">
        <v>29.26</v>
      </c>
      <c r="S2107" t="n">
        <v>21.27</v>
      </c>
      <c r="T2107" t="n">
        <v>1299.47</v>
      </c>
      <c r="U2107" t="n">
        <v>0.73</v>
      </c>
      <c r="V2107" t="n">
        <v>0.77</v>
      </c>
      <c r="W2107" t="n">
        <v>0.11</v>
      </c>
      <c r="X2107" t="n">
        <v>0.06</v>
      </c>
      <c r="Y2107" t="n">
        <v>1</v>
      </c>
      <c r="Z2107" t="n">
        <v>10</v>
      </c>
    </row>
    <row r="2108">
      <c r="A2108" t="n">
        <v>156</v>
      </c>
      <c r="B2108" t="n">
        <v>145</v>
      </c>
      <c r="C2108" t="inlineStr">
        <is>
          <t xml:space="preserve">CONCLUIDO	</t>
        </is>
      </c>
      <c r="D2108" t="n">
        <v>9.023</v>
      </c>
      <c r="E2108" t="n">
        <v>11.08</v>
      </c>
      <c r="F2108" t="n">
        <v>7.92</v>
      </c>
      <c r="G2108" t="n">
        <v>118.77</v>
      </c>
      <c r="H2108" t="n">
        <v>1.89</v>
      </c>
      <c r="I2108" t="n">
        <v>4</v>
      </c>
      <c r="J2108" t="n">
        <v>377.01</v>
      </c>
      <c r="K2108" t="n">
        <v>61.2</v>
      </c>
      <c r="L2108" t="n">
        <v>40</v>
      </c>
      <c r="M2108" t="n">
        <v>2</v>
      </c>
      <c r="N2108" t="n">
        <v>130.81</v>
      </c>
      <c r="O2108" t="n">
        <v>46732.41</v>
      </c>
      <c r="P2108" t="n">
        <v>139.85</v>
      </c>
      <c r="Q2108" t="n">
        <v>198.05</v>
      </c>
      <c r="R2108" t="n">
        <v>29.33</v>
      </c>
      <c r="S2108" t="n">
        <v>21.27</v>
      </c>
      <c r="T2108" t="n">
        <v>1331.95</v>
      </c>
      <c r="U2108" t="n">
        <v>0.73</v>
      </c>
      <c r="V2108" t="n">
        <v>0.77</v>
      </c>
      <c r="W2108" t="n">
        <v>0.11</v>
      </c>
      <c r="X2108" t="n">
        <v>0.07000000000000001</v>
      </c>
      <c r="Y2108" t="n">
        <v>1</v>
      </c>
      <c r="Z2108" t="n">
        <v>10</v>
      </c>
    </row>
    <row r="2109">
      <c r="A2109" t="n">
        <v>0</v>
      </c>
      <c r="B2109" t="n">
        <v>65</v>
      </c>
      <c r="C2109" t="inlineStr">
        <is>
          <t xml:space="preserve">CONCLUIDO	</t>
        </is>
      </c>
      <c r="D2109" t="n">
        <v>7.3884</v>
      </c>
      <c r="E2109" t="n">
        <v>13.53</v>
      </c>
      <c r="F2109" t="n">
        <v>9.34</v>
      </c>
      <c r="G2109" t="n">
        <v>7.57</v>
      </c>
      <c r="H2109" t="n">
        <v>0.13</v>
      </c>
      <c r="I2109" t="n">
        <v>74</v>
      </c>
      <c r="J2109" t="n">
        <v>133.21</v>
      </c>
      <c r="K2109" t="n">
        <v>46.47</v>
      </c>
      <c r="L2109" t="n">
        <v>1</v>
      </c>
      <c r="M2109" t="n">
        <v>72</v>
      </c>
      <c r="N2109" t="n">
        <v>20.75</v>
      </c>
      <c r="O2109" t="n">
        <v>16663.42</v>
      </c>
      <c r="P2109" t="n">
        <v>101</v>
      </c>
      <c r="Q2109" t="n">
        <v>198.11</v>
      </c>
      <c r="R2109" t="n">
        <v>73.63</v>
      </c>
      <c r="S2109" t="n">
        <v>21.27</v>
      </c>
      <c r="T2109" t="n">
        <v>23132.34</v>
      </c>
      <c r="U2109" t="n">
        <v>0.29</v>
      </c>
      <c r="V2109" t="n">
        <v>0.65</v>
      </c>
      <c r="W2109" t="n">
        <v>0.23</v>
      </c>
      <c r="X2109" t="n">
        <v>1.49</v>
      </c>
      <c r="Y2109" t="n">
        <v>1</v>
      </c>
      <c r="Z2109" t="n">
        <v>10</v>
      </c>
    </row>
    <row r="2110">
      <c r="A2110" t="n">
        <v>1</v>
      </c>
      <c r="B2110" t="n">
        <v>65</v>
      </c>
      <c r="C2110" t="inlineStr">
        <is>
          <t xml:space="preserve">CONCLUIDO	</t>
        </is>
      </c>
      <c r="D2110" t="n">
        <v>7.8627</v>
      </c>
      <c r="E2110" t="n">
        <v>12.72</v>
      </c>
      <c r="F2110" t="n">
        <v>8.99</v>
      </c>
      <c r="G2110" t="n">
        <v>9.460000000000001</v>
      </c>
      <c r="H2110" t="n">
        <v>0.17</v>
      </c>
      <c r="I2110" t="n">
        <v>57</v>
      </c>
      <c r="J2110" t="n">
        <v>133.55</v>
      </c>
      <c r="K2110" t="n">
        <v>46.47</v>
      </c>
      <c r="L2110" t="n">
        <v>1.25</v>
      </c>
      <c r="M2110" t="n">
        <v>55</v>
      </c>
      <c r="N2110" t="n">
        <v>20.83</v>
      </c>
      <c r="O2110" t="n">
        <v>16704.7</v>
      </c>
      <c r="P2110" t="n">
        <v>96.90000000000001</v>
      </c>
      <c r="Q2110" t="n">
        <v>198.09</v>
      </c>
      <c r="R2110" t="n">
        <v>62.53</v>
      </c>
      <c r="S2110" t="n">
        <v>21.27</v>
      </c>
      <c r="T2110" t="n">
        <v>17665.67</v>
      </c>
      <c r="U2110" t="n">
        <v>0.34</v>
      </c>
      <c r="V2110" t="n">
        <v>0.68</v>
      </c>
      <c r="W2110" t="n">
        <v>0.2</v>
      </c>
      <c r="X2110" t="n">
        <v>1.13</v>
      </c>
      <c r="Y2110" t="n">
        <v>1</v>
      </c>
      <c r="Z2110" t="n">
        <v>10</v>
      </c>
    </row>
    <row r="2111">
      <c r="A2111" t="n">
        <v>2</v>
      </c>
      <c r="B2111" t="n">
        <v>65</v>
      </c>
      <c r="C2111" t="inlineStr">
        <is>
          <t xml:space="preserve">CONCLUIDO	</t>
        </is>
      </c>
      <c r="D2111" t="n">
        <v>8.210000000000001</v>
      </c>
      <c r="E2111" t="n">
        <v>12.18</v>
      </c>
      <c r="F2111" t="n">
        <v>8.75</v>
      </c>
      <c r="G2111" t="n">
        <v>11.41</v>
      </c>
      <c r="H2111" t="n">
        <v>0.2</v>
      </c>
      <c r="I2111" t="n">
        <v>46</v>
      </c>
      <c r="J2111" t="n">
        <v>133.88</v>
      </c>
      <c r="K2111" t="n">
        <v>46.47</v>
      </c>
      <c r="L2111" t="n">
        <v>1.5</v>
      </c>
      <c r="M2111" t="n">
        <v>44</v>
      </c>
      <c r="N2111" t="n">
        <v>20.91</v>
      </c>
      <c r="O2111" t="n">
        <v>16746.01</v>
      </c>
      <c r="P2111" t="n">
        <v>94.01000000000001</v>
      </c>
      <c r="Q2111" t="n">
        <v>198.06</v>
      </c>
      <c r="R2111" t="n">
        <v>54.99</v>
      </c>
      <c r="S2111" t="n">
        <v>21.27</v>
      </c>
      <c r="T2111" t="n">
        <v>13953.44</v>
      </c>
      <c r="U2111" t="n">
        <v>0.39</v>
      </c>
      <c r="V2111" t="n">
        <v>0.6899999999999999</v>
      </c>
      <c r="W2111" t="n">
        <v>0.18</v>
      </c>
      <c r="X2111" t="n">
        <v>0.89</v>
      </c>
      <c r="Y2111" t="n">
        <v>1</v>
      </c>
      <c r="Z2111" t="n">
        <v>10</v>
      </c>
    </row>
    <row r="2112">
      <c r="A2112" t="n">
        <v>3</v>
      </c>
      <c r="B2112" t="n">
        <v>65</v>
      </c>
      <c r="C2112" t="inlineStr">
        <is>
          <t xml:space="preserve">CONCLUIDO	</t>
        </is>
      </c>
      <c r="D2112" t="n">
        <v>8.4549</v>
      </c>
      <c r="E2112" t="n">
        <v>11.83</v>
      </c>
      <c r="F2112" t="n">
        <v>8.59</v>
      </c>
      <c r="G2112" t="n">
        <v>13.21</v>
      </c>
      <c r="H2112" t="n">
        <v>0.23</v>
      </c>
      <c r="I2112" t="n">
        <v>39</v>
      </c>
      <c r="J2112" t="n">
        <v>134.22</v>
      </c>
      <c r="K2112" t="n">
        <v>46.47</v>
      </c>
      <c r="L2112" t="n">
        <v>1.75</v>
      </c>
      <c r="M2112" t="n">
        <v>37</v>
      </c>
      <c r="N2112" t="n">
        <v>21</v>
      </c>
      <c r="O2112" t="n">
        <v>16787.35</v>
      </c>
      <c r="P2112" t="n">
        <v>91.98999999999999</v>
      </c>
      <c r="Q2112" t="n">
        <v>198.16</v>
      </c>
      <c r="R2112" t="n">
        <v>49.83</v>
      </c>
      <c r="S2112" t="n">
        <v>21.27</v>
      </c>
      <c r="T2112" t="n">
        <v>11408.29</v>
      </c>
      <c r="U2112" t="n">
        <v>0.43</v>
      </c>
      <c r="V2112" t="n">
        <v>0.71</v>
      </c>
      <c r="W2112" t="n">
        <v>0.17</v>
      </c>
      <c r="X2112" t="n">
        <v>0.73</v>
      </c>
      <c r="Y2112" t="n">
        <v>1</v>
      </c>
      <c r="Z2112" t="n">
        <v>10</v>
      </c>
    </row>
    <row r="2113">
      <c r="A2113" t="n">
        <v>4</v>
      </c>
      <c r="B2113" t="n">
        <v>65</v>
      </c>
      <c r="C2113" t="inlineStr">
        <is>
          <t xml:space="preserve">CONCLUIDO	</t>
        </is>
      </c>
      <c r="D2113" t="n">
        <v>8.4664</v>
      </c>
      <c r="E2113" t="n">
        <v>11.81</v>
      </c>
      <c r="F2113" t="n">
        <v>8.68</v>
      </c>
      <c r="G2113" t="n">
        <v>14.88</v>
      </c>
      <c r="H2113" t="n">
        <v>0.26</v>
      </c>
      <c r="I2113" t="n">
        <v>35</v>
      </c>
      <c r="J2113" t="n">
        <v>134.55</v>
      </c>
      <c r="K2113" t="n">
        <v>46.47</v>
      </c>
      <c r="L2113" t="n">
        <v>2</v>
      </c>
      <c r="M2113" t="n">
        <v>33</v>
      </c>
      <c r="N2113" t="n">
        <v>21.09</v>
      </c>
      <c r="O2113" t="n">
        <v>16828.84</v>
      </c>
      <c r="P2113" t="n">
        <v>92.79000000000001</v>
      </c>
      <c r="Q2113" t="n">
        <v>198.05</v>
      </c>
      <c r="R2113" t="n">
        <v>54.41</v>
      </c>
      <c r="S2113" t="n">
        <v>21.27</v>
      </c>
      <c r="T2113" t="n">
        <v>13716.16</v>
      </c>
      <c r="U2113" t="n">
        <v>0.39</v>
      </c>
      <c r="V2113" t="n">
        <v>0.7</v>
      </c>
      <c r="W2113" t="n">
        <v>0.14</v>
      </c>
      <c r="X2113" t="n">
        <v>0.82</v>
      </c>
      <c r="Y2113" t="n">
        <v>1</v>
      </c>
      <c r="Z2113" t="n">
        <v>10</v>
      </c>
    </row>
    <row r="2114">
      <c r="A2114" t="n">
        <v>5</v>
      </c>
      <c r="B2114" t="n">
        <v>65</v>
      </c>
      <c r="C2114" t="inlineStr">
        <is>
          <t xml:space="preserve">CONCLUIDO	</t>
        </is>
      </c>
      <c r="D2114" t="n">
        <v>8.728300000000001</v>
      </c>
      <c r="E2114" t="n">
        <v>11.46</v>
      </c>
      <c r="F2114" t="n">
        <v>8.460000000000001</v>
      </c>
      <c r="G2114" t="n">
        <v>16.92</v>
      </c>
      <c r="H2114" t="n">
        <v>0.29</v>
      </c>
      <c r="I2114" t="n">
        <v>30</v>
      </c>
      <c r="J2114" t="n">
        <v>134.89</v>
      </c>
      <c r="K2114" t="n">
        <v>46.47</v>
      </c>
      <c r="L2114" t="n">
        <v>2.25</v>
      </c>
      <c r="M2114" t="n">
        <v>28</v>
      </c>
      <c r="N2114" t="n">
        <v>21.17</v>
      </c>
      <c r="O2114" t="n">
        <v>16870.25</v>
      </c>
      <c r="P2114" t="n">
        <v>90.17</v>
      </c>
      <c r="Q2114" t="n">
        <v>198.1</v>
      </c>
      <c r="R2114" t="n">
        <v>46.26</v>
      </c>
      <c r="S2114" t="n">
        <v>21.27</v>
      </c>
      <c r="T2114" t="n">
        <v>9666.4</v>
      </c>
      <c r="U2114" t="n">
        <v>0.46</v>
      </c>
      <c r="V2114" t="n">
        <v>0.72</v>
      </c>
      <c r="W2114" t="n">
        <v>0.16</v>
      </c>
      <c r="X2114" t="n">
        <v>0.61</v>
      </c>
      <c r="Y2114" t="n">
        <v>1</v>
      </c>
      <c r="Z2114" t="n">
        <v>10</v>
      </c>
    </row>
    <row r="2115">
      <c r="A2115" t="n">
        <v>6</v>
      </c>
      <c r="B2115" t="n">
        <v>65</v>
      </c>
      <c r="C2115" t="inlineStr">
        <is>
          <t xml:space="preserve">CONCLUIDO	</t>
        </is>
      </c>
      <c r="D2115" t="n">
        <v>8.8552</v>
      </c>
      <c r="E2115" t="n">
        <v>11.29</v>
      </c>
      <c r="F2115" t="n">
        <v>8.380000000000001</v>
      </c>
      <c r="G2115" t="n">
        <v>18.62</v>
      </c>
      <c r="H2115" t="n">
        <v>0.33</v>
      </c>
      <c r="I2115" t="n">
        <v>27</v>
      </c>
      <c r="J2115" t="n">
        <v>135.22</v>
      </c>
      <c r="K2115" t="n">
        <v>46.47</v>
      </c>
      <c r="L2115" t="n">
        <v>2.5</v>
      </c>
      <c r="M2115" t="n">
        <v>25</v>
      </c>
      <c r="N2115" t="n">
        <v>21.26</v>
      </c>
      <c r="O2115" t="n">
        <v>16911.68</v>
      </c>
      <c r="P2115" t="n">
        <v>89.06</v>
      </c>
      <c r="Q2115" t="n">
        <v>198.08</v>
      </c>
      <c r="R2115" t="n">
        <v>43.65</v>
      </c>
      <c r="S2115" t="n">
        <v>21.27</v>
      </c>
      <c r="T2115" t="n">
        <v>8378.299999999999</v>
      </c>
      <c r="U2115" t="n">
        <v>0.49</v>
      </c>
      <c r="V2115" t="n">
        <v>0.72</v>
      </c>
      <c r="W2115" t="n">
        <v>0.15</v>
      </c>
      <c r="X2115" t="n">
        <v>0.52</v>
      </c>
      <c r="Y2115" t="n">
        <v>1</v>
      </c>
      <c r="Z2115" t="n">
        <v>10</v>
      </c>
    </row>
    <row r="2116">
      <c r="A2116" t="n">
        <v>7</v>
      </c>
      <c r="B2116" t="n">
        <v>65</v>
      </c>
      <c r="C2116" t="inlineStr">
        <is>
          <t xml:space="preserve">CONCLUIDO	</t>
        </is>
      </c>
      <c r="D2116" t="n">
        <v>8.967700000000001</v>
      </c>
      <c r="E2116" t="n">
        <v>11.15</v>
      </c>
      <c r="F2116" t="n">
        <v>8.32</v>
      </c>
      <c r="G2116" t="n">
        <v>20.79</v>
      </c>
      <c r="H2116" t="n">
        <v>0.36</v>
      </c>
      <c r="I2116" t="n">
        <v>24</v>
      </c>
      <c r="J2116" t="n">
        <v>135.56</v>
      </c>
      <c r="K2116" t="n">
        <v>46.47</v>
      </c>
      <c r="L2116" t="n">
        <v>2.75</v>
      </c>
      <c r="M2116" t="n">
        <v>22</v>
      </c>
      <c r="N2116" t="n">
        <v>21.34</v>
      </c>
      <c r="O2116" t="n">
        <v>16953.14</v>
      </c>
      <c r="P2116" t="n">
        <v>88.13</v>
      </c>
      <c r="Q2116" t="n">
        <v>198.05</v>
      </c>
      <c r="R2116" t="n">
        <v>41.69</v>
      </c>
      <c r="S2116" t="n">
        <v>21.27</v>
      </c>
      <c r="T2116" t="n">
        <v>7415.24</v>
      </c>
      <c r="U2116" t="n">
        <v>0.51</v>
      </c>
      <c r="V2116" t="n">
        <v>0.73</v>
      </c>
      <c r="W2116" t="n">
        <v>0.15</v>
      </c>
      <c r="X2116" t="n">
        <v>0.46</v>
      </c>
      <c r="Y2116" t="n">
        <v>1</v>
      </c>
      <c r="Z2116" t="n">
        <v>10</v>
      </c>
    </row>
    <row r="2117">
      <c r="A2117" t="n">
        <v>8</v>
      </c>
      <c r="B2117" t="n">
        <v>65</v>
      </c>
      <c r="C2117" t="inlineStr">
        <is>
          <t xml:space="preserve">CONCLUIDO	</t>
        </is>
      </c>
      <c r="D2117" t="n">
        <v>9.046099999999999</v>
      </c>
      <c r="E2117" t="n">
        <v>11.05</v>
      </c>
      <c r="F2117" t="n">
        <v>8.279999999999999</v>
      </c>
      <c r="G2117" t="n">
        <v>22.57</v>
      </c>
      <c r="H2117" t="n">
        <v>0.39</v>
      </c>
      <c r="I2117" t="n">
        <v>22</v>
      </c>
      <c r="J2117" t="n">
        <v>135.9</v>
      </c>
      <c r="K2117" t="n">
        <v>46.47</v>
      </c>
      <c r="L2117" t="n">
        <v>3</v>
      </c>
      <c r="M2117" t="n">
        <v>20</v>
      </c>
      <c r="N2117" t="n">
        <v>21.43</v>
      </c>
      <c r="O2117" t="n">
        <v>16994.64</v>
      </c>
      <c r="P2117" t="n">
        <v>87.40000000000001</v>
      </c>
      <c r="Q2117" t="n">
        <v>198.07</v>
      </c>
      <c r="R2117" t="n">
        <v>40.37</v>
      </c>
      <c r="S2117" t="n">
        <v>21.27</v>
      </c>
      <c r="T2117" t="n">
        <v>6763.14</v>
      </c>
      <c r="U2117" t="n">
        <v>0.53</v>
      </c>
      <c r="V2117" t="n">
        <v>0.73</v>
      </c>
      <c r="W2117" t="n">
        <v>0.14</v>
      </c>
      <c r="X2117" t="n">
        <v>0.42</v>
      </c>
      <c r="Y2117" t="n">
        <v>1</v>
      </c>
      <c r="Z2117" t="n">
        <v>10</v>
      </c>
    </row>
    <row r="2118">
      <c r="A2118" t="n">
        <v>9</v>
      </c>
      <c r="B2118" t="n">
        <v>65</v>
      </c>
      <c r="C2118" t="inlineStr">
        <is>
          <t xml:space="preserve">CONCLUIDO	</t>
        </is>
      </c>
      <c r="D2118" t="n">
        <v>9.082000000000001</v>
      </c>
      <c r="E2118" t="n">
        <v>11.01</v>
      </c>
      <c r="F2118" t="n">
        <v>8.26</v>
      </c>
      <c r="G2118" t="n">
        <v>23.6</v>
      </c>
      <c r="H2118" t="n">
        <v>0.42</v>
      </c>
      <c r="I2118" t="n">
        <v>21</v>
      </c>
      <c r="J2118" t="n">
        <v>136.23</v>
      </c>
      <c r="K2118" t="n">
        <v>46.47</v>
      </c>
      <c r="L2118" t="n">
        <v>3.25</v>
      </c>
      <c r="M2118" t="n">
        <v>19</v>
      </c>
      <c r="N2118" t="n">
        <v>21.52</v>
      </c>
      <c r="O2118" t="n">
        <v>17036.16</v>
      </c>
      <c r="P2118" t="n">
        <v>87.06</v>
      </c>
      <c r="Q2118" t="n">
        <v>198.07</v>
      </c>
      <c r="R2118" t="n">
        <v>39.88</v>
      </c>
      <c r="S2118" t="n">
        <v>21.27</v>
      </c>
      <c r="T2118" t="n">
        <v>6522.51</v>
      </c>
      <c r="U2118" t="n">
        <v>0.53</v>
      </c>
      <c r="V2118" t="n">
        <v>0.74</v>
      </c>
      <c r="W2118" t="n">
        <v>0.14</v>
      </c>
      <c r="X2118" t="n">
        <v>0.41</v>
      </c>
      <c r="Y2118" t="n">
        <v>1</v>
      </c>
      <c r="Z2118" t="n">
        <v>10</v>
      </c>
    </row>
    <row r="2119">
      <c r="A2119" t="n">
        <v>10</v>
      </c>
      <c r="B2119" t="n">
        <v>65</v>
      </c>
      <c r="C2119" t="inlineStr">
        <is>
          <t xml:space="preserve">CONCLUIDO	</t>
        </is>
      </c>
      <c r="D2119" t="n">
        <v>9.182</v>
      </c>
      <c r="E2119" t="n">
        <v>10.89</v>
      </c>
      <c r="F2119" t="n">
        <v>8.19</v>
      </c>
      <c r="G2119" t="n">
        <v>25.87</v>
      </c>
      <c r="H2119" t="n">
        <v>0.45</v>
      </c>
      <c r="I2119" t="n">
        <v>19</v>
      </c>
      <c r="J2119" t="n">
        <v>136.57</v>
      </c>
      <c r="K2119" t="n">
        <v>46.47</v>
      </c>
      <c r="L2119" t="n">
        <v>3.5</v>
      </c>
      <c r="M2119" t="n">
        <v>17</v>
      </c>
      <c r="N2119" t="n">
        <v>21.6</v>
      </c>
      <c r="O2119" t="n">
        <v>17077.72</v>
      </c>
      <c r="P2119" t="n">
        <v>86.15000000000001</v>
      </c>
      <c r="Q2119" t="n">
        <v>198.09</v>
      </c>
      <c r="R2119" t="n">
        <v>37.57</v>
      </c>
      <c r="S2119" t="n">
        <v>21.27</v>
      </c>
      <c r="T2119" t="n">
        <v>5376.11</v>
      </c>
      <c r="U2119" t="n">
        <v>0.57</v>
      </c>
      <c r="V2119" t="n">
        <v>0.74</v>
      </c>
      <c r="W2119" t="n">
        <v>0.14</v>
      </c>
      <c r="X2119" t="n">
        <v>0.34</v>
      </c>
      <c r="Y2119" t="n">
        <v>1</v>
      </c>
      <c r="Z2119" t="n">
        <v>10</v>
      </c>
    </row>
    <row r="2120">
      <c r="A2120" t="n">
        <v>11</v>
      </c>
      <c r="B2120" t="n">
        <v>65</v>
      </c>
      <c r="C2120" t="inlineStr">
        <is>
          <t xml:space="preserve">CONCLUIDO	</t>
        </is>
      </c>
      <c r="D2120" t="n">
        <v>9.143599999999999</v>
      </c>
      <c r="E2120" t="n">
        <v>10.94</v>
      </c>
      <c r="F2120" t="n">
        <v>8.27</v>
      </c>
      <c r="G2120" t="n">
        <v>27.55</v>
      </c>
      <c r="H2120" t="n">
        <v>0.48</v>
      </c>
      <c r="I2120" t="n">
        <v>18</v>
      </c>
      <c r="J2120" t="n">
        <v>136.91</v>
      </c>
      <c r="K2120" t="n">
        <v>46.47</v>
      </c>
      <c r="L2120" t="n">
        <v>3.75</v>
      </c>
      <c r="M2120" t="n">
        <v>16</v>
      </c>
      <c r="N2120" t="n">
        <v>21.69</v>
      </c>
      <c r="O2120" t="n">
        <v>17119.3</v>
      </c>
      <c r="P2120" t="n">
        <v>86.65000000000001</v>
      </c>
      <c r="Q2120" t="n">
        <v>198.07</v>
      </c>
      <c r="R2120" t="n">
        <v>40.48</v>
      </c>
      <c r="S2120" t="n">
        <v>21.27</v>
      </c>
      <c r="T2120" t="n">
        <v>6840.33</v>
      </c>
      <c r="U2120" t="n">
        <v>0.53</v>
      </c>
      <c r="V2120" t="n">
        <v>0.73</v>
      </c>
      <c r="W2120" t="n">
        <v>0.14</v>
      </c>
      <c r="X2120" t="n">
        <v>0.41</v>
      </c>
      <c r="Y2120" t="n">
        <v>1</v>
      </c>
      <c r="Z2120" t="n">
        <v>10</v>
      </c>
    </row>
    <row r="2121">
      <c r="A2121" t="n">
        <v>12</v>
      </c>
      <c r="B2121" t="n">
        <v>65</v>
      </c>
      <c r="C2121" t="inlineStr">
        <is>
          <t xml:space="preserve">CONCLUIDO	</t>
        </is>
      </c>
      <c r="D2121" t="n">
        <v>9.231</v>
      </c>
      <c r="E2121" t="n">
        <v>10.83</v>
      </c>
      <c r="F2121" t="n">
        <v>8.19</v>
      </c>
      <c r="G2121" t="n">
        <v>28.91</v>
      </c>
      <c r="H2121" t="n">
        <v>0.52</v>
      </c>
      <c r="I2121" t="n">
        <v>17</v>
      </c>
      <c r="J2121" t="n">
        <v>137.25</v>
      </c>
      <c r="K2121" t="n">
        <v>46.47</v>
      </c>
      <c r="L2121" t="n">
        <v>4</v>
      </c>
      <c r="M2121" t="n">
        <v>15</v>
      </c>
      <c r="N2121" t="n">
        <v>21.78</v>
      </c>
      <c r="O2121" t="n">
        <v>17160.92</v>
      </c>
      <c r="P2121" t="n">
        <v>85.52</v>
      </c>
      <c r="Q2121" t="n">
        <v>198.08</v>
      </c>
      <c r="R2121" t="n">
        <v>37.77</v>
      </c>
      <c r="S2121" t="n">
        <v>21.27</v>
      </c>
      <c r="T2121" t="n">
        <v>5485.82</v>
      </c>
      <c r="U2121" t="n">
        <v>0.5600000000000001</v>
      </c>
      <c r="V2121" t="n">
        <v>0.74</v>
      </c>
      <c r="W2121" t="n">
        <v>0.14</v>
      </c>
      <c r="X2121" t="n">
        <v>0.34</v>
      </c>
      <c r="Y2121" t="n">
        <v>1</v>
      </c>
      <c r="Z2121" t="n">
        <v>10</v>
      </c>
    </row>
    <row r="2122">
      <c r="A2122" t="n">
        <v>13</v>
      </c>
      <c r="B2122" t="n">
        <v>65</v>
      </c>
      <c r="C2122" t="inlineStr">
        <is>
          <t xml:space="preserve">CONCLUIDO	</t>
        </is>
      </c>
      <c r="D2122" t="n">
        <v>9.2805</v>
      </c>
      <c r="E2122" t="n">
        <v>10.78</v>
      </c>
      <c r="F2122" t="n">
        <v>8.16</v>
      </c>
      <c r="G2122" t="n">
        <v>30.6</v>
      </c>
      <c r="H2122" t="n">
        <v>0.55</v>
      </c>
      <c r="I2122" t="n">
        <v>16</v>
      </c>
      <c r="J2122" t="n">
        <v>137.58</v>
      </c>
      <c r="K2122" t="n">
        <v>46.47</v>
      </c>
      <c r="L2122" t="n">
        <v>4.25</v>
      </c>
      <c r="M2122" t="n">
        <v>14</v>
      </c>
      <c r="N2122" t="n">
        <v>21.87</v>
      </c>
      <c r="O2122" t="n">
        <v>17202.57</v>
      </c>
      <c r="P2122" t="n">
        <v>84.94</v>
      </c>
      <c r="Q2122" t="n">
        <v>198.05</v>
      </c>
      <c r="R2122" t="n">
        <v>36.8</v>
      </c>
      <c r="S2122" t="n">
        <v>21.27</v>
      </c>
      <c r="T2122" t="n">
        <v>5009.98</v>
      </c>
      <c r="U2122" t="n">
        <v>0.58</v>
      </c>
      <c r="V2122" t="n">
        <v>0.74</v>
      </c>
      <c r="W2122" t="n">
        <v>0.13</v>
      </c>
      <c r="X2122" t="n">
        <v>0.31</v>
      </c>
      <c r="Y2122" t="n">
        <v>1</v>
      </c>
      <c r="Z2122" t="n">
        <v>10</v>
      </c>
    </row>
    <row r="2123">
      <c r="A2123" t="n">
        <v>14</v>
      </c>
      <c r="B2123" t="n">
        <v>65</v>
      </c>
      <c r="C2123" t="inlineStr">
        <is>
          <t xml:space="preserve">CONCLUIDO	</t>
        </is>
      </c>
      <c r="D2123" t="n">
        <v>9.319699999999999</v>
      </c>
      <c r="E2123" t="n">
        <v>10.73</v>
      </c>
      <c r="F2123" t="n">
        <v>8.140000000000001</v>
      </c>
      <c r="G2123" t="n">
        <v>32.57</v>
      </c>
      <c r="H2123" t="n">
        <v>0.58</v>
      </c>
      <c r="I2123" t="n">
        <v>15</v>
      </c>
      <c r="J2123" t="n">
        <v>137.92</v>
      </c>
      <c r="K2123" t="n">
        <v>46.47</v>
      </c>
      <c r="L2123" t="n">
        <v>4.5</v>
      </c>
      <c r="M2123" t="n">
        <v>13</v>
      </c>
      <c r="N2123" t="n">
        <v>21.95</v>
      </c>
      <c r="O2123" t="n">
        <v>17244.24</v>
      </c>
      <c r="P2123" t="n">
        <v>84.45999999999999</v>
      </c>
      <c r="Q2123" t="n">
        <v>198.07</v>
      </c>
      <c r="R2123" t="n">
        <v>36.24</v>
      </c>
      <c r="S2123" t="n">
        <v>21.27</v>
      </c>
      <c r="T2123" t="n">
        <v>4731.58</v>
      </c>
      <c r="U2123" t="n">
        <v>0.59</v>
      </c>
      <c r="V2123" t="n">
        <v>0.75</v>
      </c>
      <c r="W2123" t="n">
        <v>0.13</v>
      </c>
      <c r="X2123" t="n">
        <v>0.29</v>
      </c>
      <c r="Y2123" t="n">
        <v>1</v>
      </c>
      <c r="Z2123" t="n">
        <v>10</v>
      </c>
    </row>
    <row r="2124">
      <c r="A2124" t="n">
        <v>15</v>
      </c>
      <c r="B2124" t="n">
        <v>65</v>
      </c>
      <c r="C2124" t="inlineStr">
        <is>
          <t xml:space="preserve">CONCLUIDO	</t>
        </is>
      </c>
      <c r="D2124" t="n">
        <v>9.372299999999999</v>
      </c>
      <c r="E2124" t="n">
        <v>10.67</v>
      </c>
      <c r="F2124" t="n">
        <v>8.109999999999999</v>
      </c>
      <c r="G2124" t="n">
        <v>34.75</v>
      </c>
      <c r="H2124" t="n">
        <v>0.61</v>
      </c>
      <c r="I2124" t="n">
        <v>14</v>
      </c>
      <c r="J2124" t="n">
        <v>138.26</v>
      </c>
      <c r="K2124" t="n">
        <v>46.47</v>
      </c>
      <c r="L2124" t="n">
        <v>4.75</v>
      </c>
      <c r="M2124" t="n">
        <v>12</v>
      </c>
      <c r="N2124" t="n">
        <v>22.04</v>
      </c>
      <c r="O2124" t="n">
        <v>17285.95</v>
      </c>
      <c r="P2124" t="n">
        <v>84.05</v>
      </c>
      <c r="Q2124" t="n">
        <v>198.07</v>
      </c>
      <c r="R2124" t="n">
        <v>35.23</v>
      </c>
      <c r="S2124" t="n">
        <v>21.27</v>
      </c>
      <c r="T2124" t="n">
        <v>4232.64</v>
      </c>
      <c r="U2124" t="n">
        <v>0.6</v>
      </c>
      <c r="V2124" t="n">
        <v>0.75</v>
      </c>
      <c r="W2124" t="n">
        <v>0.13</v>
      </c>
      <c r="X2124" t="n">
        <v>0.26</v>
      </c>
      <c r="Y2124" t="n">
        <v>1</v>
      </c>
      <c r="Z2124" t="n">
        <v>10</v>
      </c>
    </row>
    <row r="2125">
      <c r="A2125" t="n">
        <v>16</v>
      </c>
      <c r="B2125" t="n">
        <v>65</v>
      </c>
      <c r="C2125" t="inlineStr">
        <is>
          <t xml:space="preserve">CONCLUIDO	</t>
        </is>
      </c>
      <c r="D2125" t="n">
        <v>9.419600000000001</v>
      </c>
      <c r="E2125" t="n">
        <v>10.62</v>
      </c>
      <c r="F2125" t="n">
        <v>8.08</v>
      </c>
      <c r="G2125" t="n">
        <v>37.3</v>
      </c>
      <c r="H2125" t="n">
        <v>0.64</v>
      </c>
      <c r="I2125" t="n">
        <v>13</v>
      </c>
      <c r="J2125" t="n">
        <v>138.6</v>
      </c>
      <c r="K2125" t="n">
        <v>46.47</v>
      </c>
      <c r="L2125" t="n">
        <v>5</v>
      </c>
      <c r="M2125" t="n">
        <v>11</v>
      </c>
      <c r="N2125" t="n">
        <v>22.13</v>
      </c>
      <c r="O2125" t="n">
        <v>17327.69</v>
      </c>
      <c r="P2125" t="n">
        <v>83.34</v>
      </c>
      <c r="Q2125" t="n">
        <v>198.07</v>
      </c>
      <c r="R2125" t="n">
        <v>34.35</v>
      </c>
      <c r="S2125" t="n">
        <v>21.27</v>
      </c>
      <c r="T2125" t="n">
        <v>3800.35</v>
      </c>
      <c r="U2125" t="n">
        <v>0.62</v>
      </c>
      <c r="V2125" t="n">
        <v>0.75</v>
      </c>
      <c r="W2125" t="n">
        <v>0.13</v>
      </c>
      <c r="X2125" t="n">
        <v>0.23</v>
      </c>
      <c r="Y2125" t="n">
        <v>1</v>
      </c>
      <c r="Z2125" t="n">
        <v>10</v>
      </c>
    </row>
    <row r="2126">
      <c r="A2126" t="n">
        <v>17</v>
      </c>
      <c r="B2126" t="n">
        <v>65</v>
      </c>
      <c r="C2126" t="inlineStr">
        <is>
          <t xml:space="preserve">CONCLUIDO	</t>
        </is>
      </c>
      <c r="D2126" t="n">
        <v>9.452999999999999</v>
      </c>
      <c r="E2126" t="n">
        <v>10.58</v>
      </c>
      <c r="F2126" t="n">
        <v>8.039999999999999</v>
      </c>
      <c r="G2126" t="n">
        <v>37.13</v>
      </c>
      <c r="H2126" t="n">
        <v>0.67</v>
      </c>
      <c r="I2126" t="n">
        <v>13</v>
      </c>
      <c r="J2126" t="n">
        <v>138.94</v>
      </c>
      <c r="K2126" t="n">
        <v>46.47</v>
      </c>
      <c r="L2126" t="n">
        <v>5.25</v>
      </c>
      <c r="M2126" t="n">
        <v>11</v>
      </c>
      <c r="N2126" t="n">
        <v>22.22</v>
      </c>
      <c r="O2126" t="n">
        <v>17369.47</v>
      </c>
      <c r="P2126" t="n">
        <v>82.59</v>
      </c>
      <c r="Q2126" t="n">
        <v>198.05</v>
      </c>
      <c r="R2126" t="n">
        <v>33.13</v>
      </c>
      <c r="S2126" t="n">
        <v>21.27</v>
      </c>
      <c r="T2126" t="n">
        <v>3188.46</v>
      </c>
      <c r="U2126" t="n">
        <v>0.64</v>
      </c>
      <c r="V2126" t="n">
        <v>0.75</v>
      </c>
      <c r="W2126" t="n">
        <v>0.12</v>
      </c>
      <c r="X2126" t="n">
        <v>0.19</v>
      </c>
      <c r="Y2126" t="n">
        <v>1</v>
      </c>
      <c r="Z2126" t="n">
        <v>10</v>
      </c>
    </row>
    <row r="2127">
      <c r="A2127" t="n">
        <v>18</v>
      </c>
      <c r="B2127" t="n">
        <v>65</v>
      </c>
      <c r="C2127" t="inlineStr">
        <is>
          <t xml:space="preserve">CONCLUIDO	</t>
        </is>
      </c>
      <c r="D2127" t="n">
        <v>9.4533</v>
      </c>
      <c r="E2127" t="n">
        <v>10.58</v>
      </c>
      <c r="F2127" t="n">
        <v>8.07</v>
      </c>
      <c r="G2127" t="n">
        <v>40.36</v>
      </c>
      <c r="H2127" t="n">
        <v>0.7</v>
      </c>
      <c r="I2127" t="n">
        <v>12</v>
      </c>
      <c r="J2127" t="n">
        <v>139.28</v>
      </c>
      <c r="K2127" t="n">
        <v>46.47</v>
      </c>
      <c r="L2127" t="n">
        <v>5.5</v>
      </c>
      <c r="M2127" t="n">
        <v>10</v>
      </c>
      <c r="N2127" t="n">
        <v>22.31</v>
      </c>
      <c r="O2127" t="n">
        <v>17411.27</v>
      </c>
      <c r="P2127" t="n">
        <v>82.66</v>
      </c>
      <c r="Q2127" t="n">
        <v>198.05</v>
      </c>
      <c r="R2127" t="n">
        <v>34.2</v>
      </c>
      <c r="S2127" t="n">
        <v>21.27</v>
      </c>
      <c r="T2127" t="n">
        <v>3728.73</v>
      </c>
      <c r="U2127" t="n">
        <v>0.62</v>
      </c>
      <c r="V2127" t="n">
        <v>0.75</v>
      </c>
      <c r="W2127" t="n">
        <v>0.12</v>
      </c>
      <c r="X2127" t="n">
        <v>0.22</v>
      </c>
      <c r="Y2127" t="n">
        <v>1</v>
      </c>
      <c r="Z2127" t="n">
        <v>10</v>
      </c>
    </row>
    <row r="2128">
      <c r="A2128" t="n">
        <v>19</v>
      </c>
      <c r="B2128" t="n">
        <v>65</v>
      </c>
      <c r="C2128" t="inlineStr">
        <is>
          <t xml:space="preserve">CONCLUIDO	</t>
        </is>
      </c>
      <c r="D2128" t="n">
        <v>9.4397</v>
      </c>
      <c r="E2128" t="n">
        <v>10.59</v>
      </c>
      <c r="F2128" t="n">
        <v>8.09</v>
      </c>
      <c r="G2128" t="n">
        <v>40.43</v>
      </c>
      <c r="H2128" t="n">
        <v>0.73</v>
      </c>
      <c r="I2128" t="n">
        <v>12</v>
      </c>
      <c r="J2128" t="n">
        <v>139.61</v>
      </c>
      <c r="K2128" t="n">
        <v>46.47</v>
      </c>
      <c r="L2128" t="n">
        <v>5.75</v>
      </c>
      <c r="M2128" t="n">
        <v>10</v>
      </c>
      <c r="N2128" t="n">
        <v>22.4</v>
      </c>
      <c r="O2128" t="n">
        <v>17453.1</v>
      </c>
      <c r="P2128" t="n">
        <v>82.73</v>
      </c>
      <c r="Q2128" t="n">
        <v>198.05</v>
      </c>
      <c r="R2128" t="n">
        <v>34.58</v>
      </c>
      <c r="S2128" t="n">
        <v>21.27</v>
      </c>
      <c r="T2128" t="n">
        <v>3920.36</v>
      </c>
      <c r="U2128" t="n">
        <v>0.61</v>
      </c>
      <c r="V2128" t="n">
        <v>0.75</v>
      </c>
      <c r="W2128" t="n">
        <v>0.13</v>
      </c>
      <c r="X2128" t="n">
        <v>0.23</v>
      </c>
      <c r="Y2128" t="n">
        <v>1</v>
      </c>
      <c r="Z2128" t="n">
        <v>10</v>
      </c>
    </row>
    <row r="2129">
      <c r="A2129" t="n">
        <v>20</v>
      </c>
      <c r="B2129" t="n">
        <v>65</v>
      </c>
      <c r="C2129" t="inlineStr">
        <is>
          <t xml:space="preserve">CONCLUIDO	</t>
        </is>
      </c>
      <c r="D2129" t="n">
        <v>9.492699999999999</v>
      </c>
      <c r="E2129" t="n">
        <v>10.53</v>
      </c>
      <c r="F2129" t="n">
        <v>8.050000000000001</v>
      </c>
      <c r="G2129" t="n">
        <v>43.93</v>
      </c>
      <c r="H2129" t="n">
        <v>0.76</v>
      </c>
      <c r="I2129" t="n">
        <v>11</v>
      </c>
      <c r="J2129" t="n">
        <v>139.95</v>
      </c>
      <c r="K2129" t="n">
        <v>46.47</v>
      </c>
      <c r="L2129" t="n">
        <v>6</v>
      </c>
      <c r="M2129" t="n">
        <v>9</v>
      </c>
      <c r="N2129" t="n">
        <v>22.49</v>
      </c>
      <c r="O2129" t="n">
        <v>17494.97</v>
      </c>
      <c r="P2129" t="n">
        <v>81.93000000000001</v>
      </c>
      <c r="Q2129" t="n">
        <v>198.05</v>
      </c>
      <c r="R2129" t="n">
        <v>33.55</v>
      </c>
      <c r="S2129" t="n">
        <v>21.27</v>
      </c>
      <c r="T2129" t="n">
        <v>3405.6</v>
      </c>
      <c r="U2129" t="n">
        <v>0.63</v>
      </c>
      <c r="V2129" t="n">
        <v>0.75</v>
      </c>
      <c r="W2129" t="n">
        <v>0.13</v>
      </c>
      <c r="X2129" t="n">
        <v>0.2</v>
      </c>
      <c r="Y2129" t="n">
        <v>1</v>
      </c>
      <c r="Z2129" t="n">
        <v>10</v>
      </c>
    </row>
    <row r="2130">
      <c r="A2130" t="n">
        <v>21</v>
      </c>
      <c r="B2130" t="n">
        <v>65</v>
      </c>
      <c r="C2130" t="inlineStr">
        <is>
          <t xml:space="preserve">CONCLUIDO	</t>
        </is>
      </c>
      <c r="D2130" t="n">
        <v>9.4907</v>
      </c>
      <c r="E2130" t="n">
        <v>10.54</v>
      </c>
      <c r="F2130" t="n">
        <v>8.06</v>
      </c>
      <c r="G2130" t="n">
        <v>43.95</v>
      </c>
      <c r="H2130" t="n">
        <v>0.79</v>
      </c>
      <c r="I2130" t="n">
        <v>11</v>
      </c>
      <c r="J2130" t="n">
        <v>140.29</v>
      </c>
      <c r="K2130" t="n">
        <v>46.47</v>
      </c>
      <c r="L2130" t="n">
        <v>6.25</v>
      </c>
      <c r="M2130" t="n">
        <v>9</v>
      </c>
      <c r="N2130" t="n">
        <v>22.58</v>
      </c>
      <c r="O2130" t="n">
        <v>17536.87</v>
      </c>
      <c r="P2130" t="n">
        <v>81.83</v>
      </c>
      <c r="Q2130" t="n">
        <v>198.05</v>
      </c>
      <c r="R2130" t="n">
        <v>33.66</v>
      </c>
      <c r="S2130" t="n">
        <v>21.27</v>
      </c>
      <c r="T2130" t="n">
        <v>3461.64</v>
      </c>
      <c r="U2130" t="n">
        <v>0.63</v>
      </c>
      <c r="V2130" t="n">
        <v>0.75</v>
      </c>
      <c r="W2130" t="n">
        <v>0.12</v>
      </c>
      <c r="X2130" t="n">
        <v>0.2</v>
      </c>
      <c r="Y2130" t="n">
        <v>1</v>
      </c>
      <c r="Z2130" t="n">
        <v>10</v>
      </c>
    </row>
    <row r="2131">
      <c r="A2131" t="n">
        <v>22</v>
      </c>
      <c r="B2131" t="n">
        <v>65</v>
      </c>
      <c r="C2131" t="inlineStr">
        <is>
          <t xml:space="preserve">CONCLUIDO	</t>
        </is>
      </c>
      <c r="D2131" t="n">
        <v>9.5425</v>
      </c>
      <c r="E2131" t="n">
        <v>10.48</v>
      </c>
      <c r="F2131" t="n">
        <v>8.029999999999999</v>
      </c>
      <c r="G2131" t="n">
        <v>48.16</v>
      </c>
      <c r="H2131" t="n">
        <v>0.82</v>
      </c>
      <c r="I2131" t="n">
        <v>10</v>
      </c>
      <c r="J2131" t="n">
        <v>140.63</v>
      </c>
      <c r="K2131" t="n">
        <v>46.47</v>
      </c>
      <c r="L2131" t="n">
        <v>6.5</v>
      </c>
      <c r="M2131" t="n">
        <v>8</v>
      </c>
      <c r="N2131" t="n">
        <v>22.67</v>
      </c>
      <c r="O2131" t="n">
        <v>17578.8</v>
      </c>
      <c r="P2131" t="n">
        <v>81.22</v>
      </c>
      <c r="Q2131" t="n">
        <v>198.05</v>
      </c>
      <c r="R2131" t="n">
        <v>32.64</v>
      </c>
      <c r="S2131" t="n">
        <v>21.27</v>
      </c>
      <c r="T2131" t="n">
        <v>2958.89</v>
      </c>
      <c r="U2131" t="n">
        <v>0.65</v>
      </c>
      <c r="V2131" t="n">
        <v>0.76</v>
      </c>
      <c r="W2131" t="n">
        <v>0.12</v>
      </c>
      <c r="X2131" t="n">
        <v>0.17</v>
      </c>
      <c r="Y2131" t="n">
        <v>1</v>
      </c>
      <c r="Z2131" t="n">
        <v>10</v>
      </c>
    </row>
    <row r="2132">
      <c r="A2132" t="n">
        <v>23</v>
      </c>
      <c r="B2132" t="n">
        <v>65</v>
      </c>
      <c r="C2132" t="inlineStr">
        <is>
          <t xml:space="preserve">CONCLUIDO	</t>
        </is>
      </c>
      <c r="D2132" t="n">
        <v>9.5511</v>
      </c>
      <c r="E2132" t="n">
        <v>10.47</v>
      </c>
      <c r="F2132" t="n">
        <v>8.02</v>
      </c>
      <c r="G2132" t="n">
        <v>48.11</v>
      </c>
      <c r="H2132" t="n">
        <v>0.85</v>
      </c>
      <c r="I2132" t="n">
        <v>10</v>
      </c>
      <c r="J2132" t="n">
        <v>140.97</v>
      </c>
      <c r="K2132" t="n">
        <v>46.47</v>
      </c>
      <c r="L2132" t="n">
        <v>6.75</v>
      </c>
      <c r="M2132" t="n">
        <v>8</v>
      </c>
      <c r="N2132" t="n">
        <v>22.76</v>
      </c>
      <c r="O2132" t="n">
        <v>17620.76</v>
      </c>
      <c r="P2132" t="n">
        <v>81.17</v>
      </c>
      <c r="Q2132" t="n">
        <v>198.05</v>
      </c>
      <c r="R2132" t="n">
        <v>32.18</v>
      </c>
      <c r="S2132" t="n">
        <v>21.27</v>
      </c>
      <c r="T2132" t="n">
        <v>2728.11</v>
      </c>
      <c r="U2132" t="n">
        <v>0.66</v>
      </c>
      <c r="V2132" t="n">
        <v>0.76</v>
      </c>
      <c r="W2132" t="n">
        <v>0.13</v>
      </c>
      <c r="X2132" t="n">
        <v>0.16</v>
      </c>
      <c r="Y2132" t="n">
        <v>1</v>
      </c>
      <c r="Z2132" t="n">
        <v>10</v>
      </c>
    </row>
    <row r="2133">
      <c r="A2133" t="n">
        <v>24</v>
      </c>
      <c r="B2133" t="n">
        <v>65</v>
      </c>
      <c r="C2133" t="inlineStr">
        <is>
          <t xml:space="preserve">CONCLUIDO	</t>
        </is>
      </c>
      <c r="D2133" t="n">
        <v>9.510999999999999</v>
      </c>
      <c r="E2133" t="n">
        <v>10.51</v>
      </c>
      <c r="F2133" t="n">
        <v>8.06</v>
      </c>
      <c r="G2133" t="n">
        <v>48.37</v>
      </c>
      <c r="H2133" t="n">
        <v>0.88</v>
      </c>
      <c r="I2133" t="n">
        <v>10</v>
      </c>
      <c r="J2133" t="n">
        <v>141.31</v>
      </c>
      <c r="K2133" t="n">
        <v>46.47</v>
      </c>
      <c r="L2133" t="n">
        <v>7</v>
      </c>
      <c r="M2133" t="n">
        <v>8</v>
      </c>
      <c r="N2133" t="n">
        <v>22.85</v>
      </c>
      <c r="O2133" t="n">
        <v>17662.75</v>
      </c>
      <c r="P2133" t="n">
        <v>81.19</v>
      </c>
      <c r="Q2133" t="n">
        <v>198.05</v>
      </c>
      <c r="R2133" t="n">
        <v>33.97</v>
      </c>
      <c r="S2133" t="n">
        <v>21.27</v>
      </c>
      <c r="T2133" t="n">
        <v>3623.36</v>
      </c>
      <c r="U2133" t="n">
        <v>0.63</v>
      </c>
      <c r="V2133" t="n">
        <v>0.75</v>
      </c>
      <c r="W2133" t="n">
        <v>0.12</v>
      </c>
      <c r="X2133" t="n">
        <v>0.21</v>
      </c>
      <c r="Y2133" t="n">
        <v>1</v>
      </c>
      <c r="Z2133" t="n">
        <v>10</v>
      </c>
    </row>
    <row r="2134">
      <c r="A2134" t="n">
        <v>25</v>
      </c>
      <c r="B2134" t="n">
        <v>65</v>
      </c>
      <c r="C2134" t="inlineStr">
        <is>
          <t xml:space="preserve">CONCLUIDO	</t>
        </is>
      </c>
      <c r="D2134" t="n">
        <v>9.5684</v>
      </c>
      <c r="E2134" t="n">
        <v>10.45</v>
      </c>
      <c r="F2134" t="n">
        <v>8.029999999999999</v>
      </c>
      <c r="G2134" t="n">
        <v>53.51</v>
      </c>
      <c r="H2134" t="n">
        <v>0.91</v>
      </c>
      <c r="I2134" t="n">
        <v>9</v>
      </c>
      <c r="J2134" t="n">
        <v>141.66</v>
      </c>
      <c r="K2134" t="n">
        <v>46.47</v>
      </c>
      <c r="L2134" t="n">
        <v>7.25</v>
      </c>
      <c r="M2134" t="n">
        <v>7</v>
      </c>
      <c r="N2134" t="n">
        <v>22.94</v>
      </c>
      <c r="O2134" t="n">
        <v>17704.77</v>
      </c>
      <c r="P2134" t="n">
        <v>80.29000000000001</v>
      </c>
      <c r="Q2134" t="n">
        <v>198.05</v>
      </c>
      <c r="R2134" t="n">
        <v>32.68</v>
      </c>
      <c r="S2134" t="n">
        <v>21.27</v>
      </c>
      <c r="T2134" t="n">
        <v>2983.88</v>
      </c>
      <c r="U2134" t="n">
        <v>0.65</v>
      </c>
      <c r="V2134" t="n">
        <v>0.76</v>
      </c>
      <c r="W2134" t="n">
        <v>0.12</v>
      </c>
      <c r="X2134" t="n">
        <v>0.17</v>
      </c>
      <c r="Y2134" t="n">
        <v>1</v>
      </c>
      <c r="Z2134" t="n">
        <v>10</v>
      </c>
    </row>
    <row r="2135">
      <c r="A2135" t="n">
        <v>26</v>
      </c>
      <c r="B2135" t="n">
        <v>65</v>
      </c>
      <c r="C2135" t="inlineStr">
        <is>
          <t xml:space="preserve">CONCLUIDO	</t>
        </is>
      </c>
      <c r="D2135" t="n">
        <v>9.573700000000001</v>
      </c>
      <c r="E2135" t="n">
        <v>10.45</v>
      </c>
      <c r="F2135" t="n">
        <v>8.02</v>
      </c>
      <c r="G2135" t="n">
        <v>53.47</v>
      </c>
      <c r="H2135" t="n">
        <v>0.93</v>
      </c>
      <c r="I2135" t="n">
        <v>9</v>
      </c>
      <c r="J2135" t="n">
        <v>142</v>
      </c>
      <c r="K2135" t="n">
        <v>46.47</v>
      </c>
      <c r="L2135" t="n">
        <v>7.5</v>
      </c>
      <c r="M2135" t="n">
        <v>7</v>
      </c>
      <c r="N2135" t="n">
        <v>23.03</v>
      </c>
      <c r="O2135" t="n">
        <v>17746.83</v>
      </c>
      <c r="P2135" t="n">
        <v>80.28</v>
      </c>
      <c r="Q2135" t="n">
        <v>198.05</v>
      </c>
      <c r="R2135" t="n">
        <v>32.46</v>
      </c>
      <c r="S2135" t="n">
        <v>21.27</v>
      </c>
      <c r="T2135" t="n">
        <v>2871.86</v>
      </c>
      <c r="U2135" t="n">
        <v>0.66</v>
      </c>
      <c r="V2135" t="n">
        <v>0.76</v>
      </c>
      <c r="W2135" t="n">
        <v>0.12</v>
      </c>
      <c r="X2135" t="n">
        <v>0.17</v>
      </c>
      <c r="Y2135" t="n">
        <v>1</v>
      </c>
      <c r="Z2135" t="n">
        <v>10</v>
      </c>
    </row>
    <row r="2136">
      <c r="A2136" t="n">
        <v>27</v>
      </c>
      <c r="B2136" t="n">
        <v>65</v>
      </c>
      <c r="C2136" t="inlineStr">
        <is>
          <t xml:space="preserve">CONCLUIDO	</t>
        </is>
      </c>
      <c r="D2136" t="n">
        <v>9.5763</v>
      </c>
      <c r="E2136" t="n">
        <v>10.44</v>
      </c>
      <c r="F2136" t="n">
        <v>8.02</v>
      </c>
      <c r="G2136" t="n">
        <v>53.45</v>
      </c>
      <c r="H2136" t="n">
        <v>0.96</v>
      </c>
      <c r="I2136" t="n">
        <v>9</v>
      </c>
      <c r="J2136" t="n">
        <v>142.34</v>
      </c>
      <c r="K2136" t="n">
        <v>46.47</v>
      </c>
      <c r="L2136" t="n">
        <v>7.75</v>
      </c>
      <c r="M2136" t="n">
        <v>7</v>
      </c>
      <c r="N2136" t="n">
        <v>23.12</v>
      </c>
      <c r="O2136" t="n">
        <v>17788.92</v>
      </c>
      <c r="P2136" t="n">
        <v>79.92</v>
      </c>
      <c r="Q2136" t="n">
        <v>198.05</v>
      </c>
      <c r="R2136" t="n">
        <v>32.48</v>
      </c>
      <c r="S2136" t="n">
        <v>21.27</v>
      </c>
      <c r="T2136" t="n">
        <v>2882</v>
      </c>
      <c r="U2136" t="n">
        <v>0.65</v>
      </c>
      <c r="V2136" t="n">
        <v>0.76</v>
      </c>
      <c r="W2136" t="n">
        <v>0.12</v>
      </c>
      <c r="X2136" t="n">
        <v>0.16</v>
      </c>
      <c r="Y2136" t="n">
        <v>1</v>
      </c>
      <c r="Z2136" t="n">
        <v>10</v>
      </c>
    </row>
    <row r="2137">
      <c r="A2137" t="n">
        <v>28</v>
      </c>
      <c r="B2137" t="n">
        <v>65</v>
      </c>
      <c r="C2137" t="inlineStr">
        <is>
          <t xml:space="preserve">CONCLUIDO	</t>
        </is>
      </c>
      <c r="D2137" t="n">
        <v>9.573700000000001</v>
      </c>
      <c r="E2137" t="n">
        <v>10.45</v>
      </c>
      <c r="F2137" t="n">
        <v>8.02</v>
      </c>
      <c r="G2137" t="n">
        <v>53.47</v>
      </c>
      <c r="H2137" t="n">
        <v>0.99</v>
      </c>
      <c r="I2137" t="n">
        <v>9</v>
      </c>
      <c r="J2137" t="n">
        <v>142.68</v>
      </c>
      <c r="K2137" t="n">
        <v>46.47</v>
      </c>
      <c r="L2137" t="n">
        <v>8</v>
      </c>
      <c r="M2137" t="n">
        <v>7</v>
      </c>
      <c r="N2137" t="n">
        <v>23.21</v>
      </c>
      <c r="O2137" t="n">
        <v>17831.04</v>
      </c>
      <c r="P2137" t="n">
        <v>79.45999999999999</v>
      </c>
      <c r="Q2137" t="n">
        <v>198.05</v>
      </c>
      <c r="R2137" t="n">
        <v>32.46</v>
      </c>
      <c r="S2137" t="n">
        <v>21.27</v>
      </c>
      <c r="T2137" t="n">
        <v>2873.03</v>
      </c>
      <c r="U2137" t="n">
        <v>0.66</v>
      </c>
      <c r="V2137" t="n">
        <v>0.76</v>
      </c>
      <c r="W2137" t="n">
        <v>0.12</v>
      </c>
      <c r="X2137" t="n">
        <v>0.17</v>
      </c>
      <c r="Y2137" t="n">
        <v>1</v>
      </c>
      <c r="Z2137" t="n">
        <v>10</v>
      </c>
    </row>
    <row r="2138">
      <c r="A2138" t="n">
        <v>29</v>
      </c>
      <c r="B2138" t="n">
        <v>65</v>
      </c>
      <c r="C2138" t="inlineStr">
        <is>
          <t xml:space="preserve">CONCLUIDO	</t>
        </is>
      </c>
      <c r="D2138" t="n">
        <v>9.6432</v>
      </c>
      <c r="E2138" t="n">
        <v>10.37</v>
      </c>
      <c r="F2138" t="n">
        <v>7.97</v>
      </c>
      <c r="G2138" t="n">
        <v>59.79</v>
      </c>
      <c r="H2138" t="n">
        <v>1.02</v>
      </c>
      <c r="I2138" t="n">
        <v>8</v>
      </c>
      <c r="J2138" t="n">
        <v>143.02</v>
      </c>
      <c r="K2138" t="n">
        <v>46.47</v>
      </c>
      <c r="L2138" t="n">
        <v>8.25</v>
      </c>
      <c r="M2138" t="n">
        <v>6</v>
      </c>
      <c r="N2138" t="n">
        <v>23.3</v>
      </c>
      <c r="O2138" t="n">
        <v>17873.19</v>
      </c>
      <c r="P2138" t="n">
        <v>78.98999999999999</v>
      </c>
      <c r="Q2138" t="n">
        <v>198.05</v>
      </c>
      <c r="R2138" t="n">
        <v>30.76</v>
      </c>
      <c r="S2138" t="n">
        <v>21.27</v>
      </c>
      <c r="T2138" t="n">
        <v>2029.74</v>
      </c>
      <c r="U2138" t="n">
        <v>0.6899999999999999</v>
      </c>
      <c r="V2138" t="n">
        <v>0.76</v>
      </c>
      <c r="W2138" t="n">
        <v>0.12</v>
      </c>
      <c r="X2138" t="n">
        <v>0.12</v>
      </c>
      <c r="Y2138" t="n">
        <v>1</v>
      </c>
      <c r="Z2138" t="n">
        <v>10</v>
      </c>
    </row>
    <row r="2139">
      <c r="A2139" t="n">
        <v>30</v>
      </c>
      <c r="B2139" t="n">
        <v>65</v>
      </c>
      <c r="C2139" t="inlineStr">
        <is>
          <t xml:space="preserve">CONCLUIDO	</t>
        </is>
      </c>
      <c r="D2139" t="n">
        <v>9.6074</v>
      </c>
      <c r="E2139" t="n">
        <v>10.41</v>
      </c>
      <c r="F2139" t="n">
        <v>8.01</v>
      </c>
      <c r="G2139" t="n">
        <v>60.08</v>
      </c>
      <c r="H2139" t="n">
        <v>1.05</v>
      </c>
      <c r="I2139" t="n">
        <v>8</v>
      </c>
      <c r="J2139" t="n">
        <v>143.36</v>
      </c>
      <c r="K2139" t="n">
        <v>46.47</v>
      </c>
      <c r="L2139" t="n">
        <v>8.5</v>
      </c>
      <c r="M2139" t="n">
        <v>6</v>
      </c>
      <c r="N2139" t="n">
        <v>23.4</v>
      </c>
      <c r="O2139" t="n">
        <v>17915.37</v>
      </c>
      <c r="P2139" t="n">
        <v>79.05</v>
      </c>
      <c r="Q2139" t="n">
        <v>198.06</v>
      </c>
      <c r="R2139" t="n">
        <v>32.34</v>
      </c>
      <c r="S2139" t="n">
        <v>21.27</v>
      </c>
      <c r="T2139" t="n">
        <v>2817.71</v>
      </c>
      <c r="U2139" t="n">
        <v>0.66</v>
      </c>
      <c r="V2139" t="n">
        <v>0.76</v>
      </c>
      <c r="W2139" t="n">
        <v>0.12</v>
      </c>
      <c r="X2139" t="n">
        <v>0.16</v>
      </c>
      <c r="Y2139" t="n">
        <v>1</v>
      </c>
      <c r="Z2139" t="n">
        <v>10</v>
      </c>
    </row>
    <row r="2140">
      <c r="A2140" t="n">
        <v>31</v>
      </c>
      <c r="B2140" t="n">
        <v>65</v>
      </c>
      <c r="C2140" t="inlineStr">
        <is>
          <t xml:space="preserve">CONCLUIDO	</t>
        </is>
      </c>
      <c r="D2140" t="n">
        <v>9.6113</v>
      </c>
      <c r="E2140" t="n">
        <v>10.4</v>
      </c>
      <c r="F2140" t="n">
        <v>8.01</v>
      </c>
      <c r="G2140" t="n">
        <v>60.05</v>
      </c>
      <c r="H2140" t="n">
        <v>1.08</v>
      </c>
      <c r="I2140" t="n">
        <v>8</v>
      </c>
      <c r="J2140" t="n">
        <v>143.7</v>
      </c>
      <c r="K2140" t="n">
        <v>46.47</v>
      </c>
      <c r="L2140" t="n">
        <v>8.75</v>
      </c>
      <c r="M2140" t="n">
        <v>6</v>
      </c>
      <c r="N2140" t="n">
        <v>23.49</v>
      </c>
      <c r="O2140" t="n">
        <v>17957.59</v>
      </c>
      <c r="P2140" t="n">
        <v>78.88</v>
      </c>
      <c r="Q2140" t="n">
        <v>198.06</v>
      </c>
      <c r="R2140" t="n">
        <v>32.12</v>
      </c>
      <c r="S2140" t="n">
        <v>21.27</v>
      </c>
      <c r="T2140" t="n">
        <v>2708.36</v>
      </c>
      <c r="U2140" t="n">
        <v>0.66</v>
      </c>
      <c r="V2140" t="n">
        <v>0.76</v>
      </c>
      <c r="W2140" t="n">
        <v>0.12</v>
      </c>
      <c r="X2140" t="n">
        <v>0.15</v>
      </c>
      <c r="Y2140" t="n">
        <v>1</v>
      </c>
      <c r="Z2140" t="n">
        <v>10</v>
      </c>
    </row>
    <row r="2141">
      <c r="A2141" t="n">
        <v>32</v>
      </c>
      <c r="B2141" t="n">
        <v>65</v>
      </c>
      <c r="C2141" t="inlineStr">
        <is>
          <t xml:space="preserve">CONCLUIDO	</t>
        </is>
      </c>
      <c r="D2141" t="n">
        <v>9.615399999999999</v>
      </c>
      <c r="E2141" t="n">
        <v>10.4</v>
      </c>
      <c r="F2141" t="n">
        <v>8</v>
      </c>
      <c r="G2141" t="n">
        <v>60.01</v>
      </c>
      <c r="H2141" t="n">
        <v>1.11</v>
      </c>
      <c r="I2141" t="n">
        <v>8</v>
      </c>
      <c r="J2141" t="n">
        <v>144.05</v>
      </c>
      <c r="K2141" t="n">
        <v>46.47</v>
      </c>
      <c r="L2141" t="n">
        <v>9</v>
      </c>
      <c r="M2141" t="n">
        <v>6</v>
      </c>
      <c r="N2141" t="n">
        <v>23.58</v>
      </c>
      <c r="O2141" t="n">
        <v>17999.83</v>
      </c>
      <c r="P2141" t="n">
        <v>78.23999999999999</v>
      </c>
      <c r="Q2141" t="n">
        <v>198.05</v>
      </c>
      <c r="R2141" t="n">
        <v>31.95</v>
      </c>
      <c r="S2141" t="n">
        <v>21.27</v>
      </c>
      <c r="T2141" t="n">
        <v>2623.37</v>
      </c>
      <c r="U2141" t="n">
        <v>0.67</v>
      </c>
      <c r="V2141" t="n">
        <v>0.76</v>
      </c>
      <c r="W2141" t="n">
        <v>0.12</v>
      </c>
      <c r="X2141" t="n">
        <v>0.15</v>
      </c>
      <c r="Y2141" t="n">
        <v>1</v>
      </c>
      <c r="Z2141" t="n">
        <v>10</v>
      </c>
    </row>
    <row r="2142">
      <c r="A2142" t="n">
        <v>33</v>
      </c>
      <c r="B2142" t="n">
        <v>65</v>
      </c>
      <c r="C2142" t="inlineStr">
        <is>
          <t xml:space="preserve">CONCLUIDO	</t>
        </is>
      </c>
      <c r="D2142" t="n">
        <v>9.6722</v>
      </c>
      <c r="E2142" t="n">
        <v>10.34</v>
      </c>
      <c r="F2142" t="n">
        <v>7.97</v>
      </c>
      <c r="G2142" t="n">
        <v>68.3</v>
      </c>
      <c r="H2142" t="n">
        <v>1.13</v>
      </c>
      <c r="I2142" t="n">
        <v>7</v>
      </c>
      <c r="J2142" t="n">
        <v>144.39</v>
      </c>
      <c r="K2142" t="n">
        <v>46.47</v>
      </c>
      <c r="L2142" t="n">
        <v>9.25</v>
      </c>
      <c r="M2142" t="n">
        <v>5</v>
      </c>
      <c r="N2142" t="n">
        <v>23.67</v>
      </c>
      <c r="O2142" t="n">
        <v>18042.12</v>
      </c>
      <c r="P2142" t="n">
        <v>77.29000000000001</v>
      </c>
      <c r="Q2142" t="n">
        <v>198.05</v>
      </c>
      <c r="R2142" t="n">
        <v>30.81</v>
      </c>
      <c r="S2142" t="n">
        <v>21.27</v>
      </c>
      <c r="T2142" t="n">
        <v>2056.75</v>
      </c>
      <c r="U2142" t="n">
        <v>0.6899999999999999</v>
      </c>
      <c r="V2142" t="n">
        <v>0.76</v>
      </c>
      <c r="W2142" t="n">
        <v>0.12</v>
      </c>
      <c r="X2142" t="n">
        <v>0.12</v>
      </c>
      <c r="Y2142" t="n">
        <v>1</v>
      </c>
      <c r="Z2142" t="n">
        <v>10</v>
      </c>
    </row>
    <row r="2143">
      <c r="A2143" t="n">
        <v>34</v>
      </c>
      <c r="B2143" t="n">
        <v>65</v>
      </c>
      <c r="C2143" t="inlineStr">
        <is>
          <t xml:space="preserve">CONCLUIDO	</t>
        </is>
      </c>
      <c r="D2143" t="n">
        <v>9.6699</v>
      </c>
      <c r="E2143" t="n">
        <v>10.34</v>
      </c>
      <c r="F2143" t="n">
        <v>7.97</v>
      </c>
      <c r="G2143" t="n">
        <v>68.31999999999999</v>
      </c>
      <c r="H2143" t="n">
        <v>1.16</v>
      </c>
      <c r="I2143" t="n">
        <v>7</v>
      </c>
      <c r="J2143" t="n">
        <v>144.73</v>
      </c>
      <c r="K2143" t="n">
        <v>46.47</v>
      </c>
      <c r="L2143" t="n">
        <v>9.5</v>
      </c>
      <c r="M2143" t="n">
        <v>5</v>
      </c>
      <c r="N2143" t="n">
        <v>23.77</v>
      </c>
      <c r="O2143" t="n">
        <v>18084.43</v>
      </c>
      <c r="P2143" t="n">
        <v>77.39</v>
      </c>
      <c r="Q2143" t="n">
        <v>198.05</v>
      </c>
      <c r="R2143" t="n">
        <v>30.91</v>
      </c>
      <c r="S2143" t="n">
        <v>21.27</v>
      </c>
      <c r="T2143" t="n">
        <v>2105.91</v>
      </c>
      <c r="U2143" t="n">
        <v>0.6899999999999999</v>
      </c>
      <c r="V2143" t="n">
        <v>0.76</v>
      </c>
      <c r="W2143" t="n">
        <v>0.12</v>
      </c>
      <c r="X2143" t="n">
        <v>0.12</v>
      </c>
      <c r="Y2143" t="n">
        <v>1</v>
      </c>
      <c r="Z2143" t="n">
        <v>10</v>
      </c>
    </row>
    <row r="2144">
      <c r="A2144" t="n">
        <v>35</v>
      </c>
      <c r="B2144" t="n">
        <v>65</v>
      </c>
      <c r="C2144" t="inlineStr">
        <is>
          <t xml:space="preserve">CONCLUIDO	</t>
        </is>
      </c>
      <c r="D2144" t="n">
        <v>9.6904</v>
      </c>
      <c r="E2144" t="n">
        <v>10.32</v>
      </c>
      <c r="F2144" t="n">
        <v>7.95</v>
      </c>
      <c r="G2144" t="n">
        <v>68.13</v>
      </c>
      <c r="H2144" t="n">
        <v>1.19</v>
      </c>
      <c r="I2144" t="n">
        <v>7</v>
      </c>
      <c r="J2144" t="n">
        <v>145.08</v>
      </c>
      <c r="K2144" t="n">
        <v>46.47</v>
      </c>
      <c r="L2144" t="n">
        <v>9.75</v>
      </c>
      <c r="M2144" t="n">
        <v>5</v>
      </c>
      <c r="N2144" t="n">
        <v>23.86</v>
      </c>
      <c r="O2144" t="n">
        <v>18126.77</v>
      </c>
      <c r="P2144" t="n">
        <v>77.09</v>
      </c>
      <c r="Q2144" t="n">
        <v>198.05</v>
      </c>
      <c r="R2144" t="n">
        <v>30.19</v>
      </c>
      <c r="S2144" t="n">
        <v>21.27</v>
      </c>
      <c r="T2144" t="n">
        <v>1750.45</v>
      </c>
      <c r="U2144" t="n">
        <v>0.7</v>
      </c>
      <c r="V2144" t="n">
        <v>0.76</v>
      </c>
      <c r="W2144" t="n">
        <v>0.12</v>
      </c>
      <c r="X2144" t="n">
        <v>0.1</v>
      </c>
      <c r="Y2144" t="n">
        <v>1</v>
      </c>
      <c r="Z2144" t="n">
        <v>10</v>
      </c>
    </row>
    <row r="2145">
      <c r="A2145" t="n">
        <v>36</v>
      </c>
      <c r="B2145" t="n">
        <v>65</v>
      </c>
      <c r="C2145" t="inlineStr">
        <is>
          <t xml:space="preserve">CONCLUIDO	</t>
        </is>
      </c>
      <c r="D2145" t="n">
        <v>9.6564</v>
      </c>
      <c r="E2145" t="n">
        <v>10.36</v>
      </c>
      <c r="F2145" t="n">
        <v>7.99</v>
      </c>
      <c r="G2145" t="n">
        <v>68.44</v>
      </c>
      <c r="H2145" t="n">
        <v>1.22</v>
      </c>
      <c r="I2145" t="n">
        <v>7</v>
      </c>
      <c r="J2145" t="n">
        <v>145.42</v>
      </c>
      <c r="K2145" t="n">
        <v>46.47</v>
      </c>
      <c r="L2145" t="n">
        <v>10</v>
      </c>
      <c r="M2145" t="n">
        <v>5</v>
      </c>
      <c r="N2145" t="n">
        <v>23.95</v>
      </c>
      <c r="O2145" t="n">
        <v>18169.15</v>
      </c>
      <c r="P2145" t="n">
        <v>77.28</v>
      </c>
      <c r="Q2145" t="n">
        <v>198.05</v>
      </c>
      <c r="R2145" t="n">
        <v>31.42</v>
      </c>
      <c r="S2145" t="n">
        <v>21.27</v>
      </c>
      <c r="T2145" t="n">
        <v>2361.78</v>
      </c>
      <c r="U2145" t="n">
        <v>0.68</v>
      </c>
      <c r="V2145" t="n">
        <v>0.76</v>
      </c>
      <c r="W2145" t="n">
        <v>0.12</v>
      </c>
      <c r="X2145" t="n">
        <v>0.13</v>
      </c>
      <c r="Y2145" t="n">
        <v>1</v>
      </c>
      <c r="Z2145" t="n">
        <v>10</v>
      </c>
    </row>
    <row r="2146">
      <c r="A2146" t="n">
        <v>37</v>
      </c>
      <c r="B2146" t="n">
        <v>65</v>
      </c>
      <c r="C2146" t="inlineStr">
        <is>
          <t xml:space="preserve">CONCLUIDO	</t>
        </is>
      </c>
      <c r="D2146" t="n">
        <v>9.658200000000001</v>
      </c>
      <c r="E2146" t="n">
        <v>10.35</v>
      </c>
      <c r="F2146" t="n">
        <v>7.98</v>
      </c>
      <c r="G2146" t="n">
        <v>68.43000000000001</v>
      </c>
      <c r="H2146" t="n">
        <v>1.24</v>
      </c>
      <c r="I2146" t="n">
        <v>7</v>
      </c>
      <c r="J2146" t="n">
        <v>145.76</v>
      </c>
      <c r="K2146" t="n">
        <v>46.47</v>
      </c>
      <c r="L2146" t="n">
        <v>10.25</v>
      </c>
      <c r="M2146" t="n">
        <v>5</v>
      </c>
      <c r="N2146" t="n">
        <v>24.05</v>
      </c>
      <c r="O2146" t="n">
        <v>18211.56</v>
      </c>
      <c r="P2146" t="n">
        <v>76.77</v>
      </c>
      <c r="Q2146" t="n">
        <v>198.05</v>
      </c>
      <c r="R2146" t="n">
        <v>31.38</v>
      </c>
      <c r="S2146" t="n">
        <v>21.27</v>
      </c>
      <c r="T2146" t="n">
        <v>2345.32</v>
      </c>
      <c r="U2146" t="n">
        <v>0.68</v>
      </c>
      <c r="V2146" t="n">
        <v>0.76</v>
      </c>
      <c r="W2146" t="n">
        <v>0.12</v>
      </c>
      <c r="X2146" t="n">
        <v>0.13</v>
      </c>
      <c r="Y2146" t="n">
        <v>1</v>
      </c>
      <c r="Z2146" t="n">
        <v>10</v>
      </c>
    </row>
    <row r="2147">
      <c r="A2147" t="n">
        <v>38</v>
      </c>
      <c r="B2147" t="n">
        <v>65</v>
      </c>
      <c r="C2147" t="inlineStr">
        <is>
          <t xml:space="preserve">CONCLUIDO	</t>
        </is>
      </c>
      <c r="D2147" t="n">
        <v>9.6595</v>
      </c>
      <c r="E2147" t="n">
        <v>10.35</v>
      </c>
      <c r="F2147" t="n">
        <v>7.98</v>
      </c>
      <c r="G2147" t="n">
        <v>68.41</v>
      </c>
      <c r="H2147" t="n">
        <v>1.27</v>
      </c>
      <c r="I2147" t="n">
        <v>7</v>
      </c>
      <c r="J2147" t="n">
        <v>146.11</v>
      </c>
      <c r="K2147" t="n">
        <v>46.47</v>
      </c>
      <c r="L2147" t="n">
        <v>10.5</v>
      </c>
      <c r="M2147" t="n">
        <v>5</v>
      </c>
      <c r="N2147" t="n">
        <v>24.14</v>
      </c>
      <c r="O2147" t="n">
        <v>18254.01</v>
      </c>
      <c r="P2147" t="n">
        <v>76.34</v>
      </c>
      <c r="Q2147" t="n">
        <v>198.06</v>
      </c>
      <c r="R2147" t="n">
        <v>31.27</v>
      </c>
      <c r="S2147" t="n">
        <v>21.27</v>
      </c>
      <c r="T2147" t="n">
        <v>2288.95</v>
      </c>
      <c r="U2147" t="n">
        <v>0.68</v>
      </c>
      <c r="V2147" t="n">
        <v>0.76</v>
      </c>
      <c r="W2147" t="n">
        <v>0.12</v>
      </c>
      <c r="X2147" t="n">
        <v>0.13</v>
      </c>
      <c r="Y2147" t="n">
        <v>1</v>
      </c>
      <c r="Z2147" t="n">
        <v>10</v>
      </c>
    </row>
    <row r="2148">
      <c r="A2148" t="n">
        <v>39</v>
      </c>
      <c r="B2148" t="n">
        <v>65</v>
      </c>
      <c r="C2148" t="inlineStr">
        <is>
          <t xml:space="preserve">CONCLUIDO	</t>
        </is>
      </c>
      <c r="D2148" t="n">
        <v>9.658200000000001</v>
      </c>
      <c r="E2148" t="n">
        <v>10.35</v>
      </c>
      <c r="F2148" t="n">
        <v>7.98</v>
      </c>
      <c r="G2148" t="n">
        <v>68.43000000000001</v>
      </c>
      <c r="H2148" t="n">
        <v>1.3</v>
      </c>
      <c r="I2148" t="n">
        <v>7</v>
      </c>
      <c r="J2148" t="n">
        <v>146.45</v>
      </c>
      <c r="K2148" t="n">
        <v>46.47</v>
      </c>
      <c r="L2148" t="n">
        <v>10.75</v>
      </c>
      <c r="M2148" t="n">
        <v>5</v>
      </c>
      <c r="N2148" t="n">
        <v>24.24</v>
      </c>
      <c r="O2148" t="n">
        <v>18296.48</v>
      </c>
      <c r="P2148" t="n">
        <v>75.83</v>
      </c>
      <c r="Q2148" t="n">
        <v>198.05</v>
      </c>
      <c r="R2148" t="n">
        <v>31.39</v>
      </c>
      <c r="S2148" t="n">
        <v>21.27</v>
      </c>
      <c r="T2148" t="n">
        <v>2346.29</v>
      </c>
      <c r="U2148" t="n">
        <v>0.68</v>
      </c>
      <c r="V2148" t="n">
        <v>0.76</v>
      </c>
      <c r="W2148" t="n">
        <v>0.12</v>
      </c>
      <c r="X2148" t="n">
        <v>0.13</v>
      </c>
      <c r="Y2148" t="n">
        <v>1</v>
      </c>
      <c r="Z2148" t="n">
        <v>10</v>
      </c>
    </row>
    <row r="2149">
      <c r="A2149" t="n">
        <v>40</v>
      </c>
      <c r="B2149" t="n">
        <v>65</v>
      </c>
      <c r="C2149" t="inlineStr">
        <is>
          <t xml:space="preserve">CONCLUIDO	</t>
        </is>
      </c>
      <c r="D2149" t="n">
        <v>9.7326</v>
      </c>
      <c r="E2149" t="n">
        <v>10.27</v>
      </c>
      <c r="F2149" t="n">
        <v>7.93</v>
      </c>
      <c r="G2149" t="n">
        <v>79.31</v>
      </c>
      <c r="H2149" t="n">
        <v>1.33</v>
      </c>
      <c r="I2149" t="n">
        <v>6</v>
      </c>
      <c r="J2149" t="n">
        <v>146.8</v>
      </c>
      <c r="K2149" t="n">
        <v>46.47</v>
      </c>
      <c r="L2149" t="n">
        <v>11</v>
      </c>
      <c r="M2149" t="n">
        <v>4</v>
      </c>
      <c r="N2149" t="n">
        <v>24.33</v>
      </c>
      <c r="O2149" t="n">
        <v>18338.99</v>
      </c>
      <c r="P2149" t="n">
        <v>74.92</v>
      </c>
      <c r="Q2149" t="n">
        <v>198.05</v>
      </c>
      <c r="R2149" t="n">
        <v>29.53</v>
      </c>
      <c r="S2149" t="n">
        <v>21.27</v>
      </c>
      <c r="T2149" t="n">
        <v>1421.69</v>
      </c>
      <c r="U2149" t="n">
        <v>0.72</v>
      </c>
      <c r="V2149" t="n">
        <v>0.77</v>
      </c>
      <c r="W2149" t="n">
        <v>0.12</v>
      </c>
      <c r="X2149" t="n">
        <v>0.08</v>
      </c>
      <c r="Y2149" t="n">
        <v>1</v>
      </c>
      <c r="Z2149" t="n">
        <v>10</v>
      </c>
    </row>
    <row r="2150">
      <c r="A2150" t="n">
        <v>41</v>
      </c>
      <c r="B2150" t="n">
        <v>65</v>
      </c>
      <c r="C2150" t="inlineStr">
        <is>
          <t xml:space="preserve">CONCLUIDO	</t>
        </is>
      </c>
      <c r="D2150" t="n">
        <v>9.709300000000001</v>
      </c>
      <c r="E2150" t="n">
        <v>10.3</v>
      </c>
      <c r="F2150" t="n">
        <v>7.96</v>
      </c>
      <c r="G2150" t="n">
        <v>79.56</v>
      </c>
      <c r="H2150" t="n">
        <v>1.35</v>
      </c>
      <c r="I2150" t="n">
        <v>6</v>
      </c>
      <c r="J2150" t="n">
        <v>147.14</v>
      </c>
      <c r="K2150" t="n">
        <v>46.47</v>
      </c>
      <c r="L2150" t="n">
        <v>11.25</v>
      </c>
      <c r="M2150" t="n">
        <v>4</v>
      </c>
      <c r="N2150" t="n">
        <v>24.43</v>
      </c>
      <c r="O2150" t="n">
        <v>18381.53</v>
      </c>
      <c r="P2150" t="n">
        <v>75.27</v>
      </c>
      <c r="Q2150" t="n">
        <v>198.05</v>
      </c>
      <c r="R2150" t="n">
        <v>30.57</v>
      </c>
      <c r="S2150" t="n">
        <v>21.27</v>
      </c>
      <c r="T2150" t="n">
        <v>1942.48</v>
      </c>
      <c r="U2150" t="n">
        <v>0.7</v>
      </c>
      <c r="V2150" t="n">
        <v>0.76</v>
      </c>
      <c r="W2150" t="n">
        <v>0.12</v>
      </c>
      <c r="X2150" t="n">
        <v>0.1</v>
      </c>
      <c r="Y2150" t="n">
        <v>1</v>
      </c>
      <c r="Z2150" t="n">
        <v>10</v>
      </c>
    </row>
    <row r="2151">
      <c r="A2151" t="n">
        <v>42</v>
      </c>
      <c r="B2151" t="n">
        <v>65</v>
      </c>
      <c r="C2151" t="inlineStr">
        <is>
          <t xml:space="preserve">CONCLUIDO	</t>
        </is>
      </c>
      <c r="D2151" t="n">
        <v>9.712400000000001</v>
      </c>
      <c r="E2151" t="n">
        <v>10.3</v>
      </c>
      <c r="F2151" t="n">
        <v>7.95</v>
      </c>
      <c r="G2151" t="n">
        <v>79.53</v>
      </c>
      <c r="H2151" t="n">
        <v>1.38</v>
      </c>
      <c r="I2151" t="n">
        <v>6</v>
      </c>
      <c r="J2151" t="n">
        <v>147.49</v>
      </c>
      <c r="K2151" t="n">
        <v>46.47</v>
      </c>
      <c r="L2151" t="n">
        <v>11.5</v>
      </c>
      <c r="M2151" t="n">
        <v>4</v>
      </c>
      <c r="N2151" t="n">
        <v>24.52</v>
      </c>
      <c r="O2151" t="n">
        <v>18424.11</v>
      </c>
      <c r="P2151" t="n">
        <v>75.17</v>
      </c>
      <c r="Q2151" t="n">
        <v>198.05</v>
      </c>
      <c r="R2151" t="n">
        <v>30.38</v>
      </c>
      <c r="S2151" t="n">
        <v>21.27</v>
      </c>
      <c r="T2151" t="n">
        <v>1845.64</v>
      </c>
      <c r="U2151" t="n">
        <v>0.7</v>
      </c>
      <c r="V2151" t="n">
        <v>0.76</v>
      </c>
      <c r="W2151" t="n">
        <v>0.12</v>
      </c>
      <c r="X2151" t="n">
        <v>0.1</v>
      </c>
      <c r="Y2151" t="n">
        <v>1</v>
      </c>
      <c r="Z2151" t="n">
        <v>10</v>
      </c>
    </row>
    <row r="2152">
      <c r="A2152" t="n">
        <v>43</v>
      </c>
      <c r="B2152" t="n">
        <v>65</v>
      </c>
      <c r="C2152" t="inlineStr">
        <is>
          <t xml:space="preserve">CONCLUIDO	</t>
        </is>
      </c>
      <c r="D2152" t="n">
        <v>9.705299999999999</v>
      </c>
      <c r="E2152" t="n">
        <v>10.3</v>
      </c>
      <c r="F2152" t="n">
        <v>7.96</v>
      </c>
      <c r="G2152" t="n">
        <v>79.59999999999999</v>
      </c>
      <c r="H2152" t="n">
        <v>1.41</v>
      </c>
      <c r="I2152" t="n">
        <v>6</v>
      </c>
      <c r="J2152" t="n">
        <v>147.83</v>
      </c>
      <c r="K2152" t="n">
        <v>46.47</v>
      </c>
      <c r="L2152" t="n">
        <v>11.75</v>
      </c>
      <c r="M2152" t="n">
        <v>4</v>
      </c>
      <c r="N2152" t="n">
        <v>24.62</v>
      </c>
      <c r="O2152" t="n">
        <v>18466.71</v>
      </c>
      <c r="P2152" t="n">
        <v>75.11</v>
      </c>
      <c r="Q2152" t="n">
        <v>198.05</v>
      </c>
      <c r="R2152" t="n">
        <v>30.6</v>
      </c>
      <c r="S2152" t="n">
        <v>21.27</v>
      </c>
      <c r="T2152" t="n">
        <v>1959.51</v>
      </c>
      <c r="U2152" t="n">
        <v>0.6899999999999999</v>
      </c>
      <c r="V2152" t="n">
        <v>0.76</v>
      </c>
      <c r="W2152" t="n">
        <v>0.12</v>
      </c>
      <c r="X2152" t="n">
        <v>0.11</v>
      </c>
      <c r="Y2152" t="n">
        <v>1</v>
      </c>
      <c r="Z2152" t="n">
        <v>10</v>
      </c>
    </row>
    <row r="2153">
      <c r="A2153" t="n">
        <v>44</v>
      </c>
      <c r="B2153" t="n">
        <v>65</v>
      </c>
      <c r="C2153" t="inlineStr">
        <is>
          <t xml:space="preserve">CONCLUIDO	</t>
        </is>
      </c>
      <c r="D2153" t="n">
        <v>9.704599999999999</v>
      </c>
      <c r="E2153" t="n">
        <v>10.3</v>
      </c>
      <c r="F2153" t="n">
        <v>7.96</v>
      </c>
      <c r="G2153" t="n">
        <v>79.61</v>
      </c>
      <c r="H2153" t="n">
        <v>1.43</v>
      </c>
      <c r="I2153" t="n">
        <v>6</v>
      </c>
      <c r="J2153" t="n">
        <v>148.18</v>
      </c>
      <c r="K2153" t="n">
        <v>46.47</v>
      </c>
      <c r="L2153" t="n">
        <v>12</v>
      </c>
      <c r="M2153" t="n">
        <v>4</v>
      </c>
      <c r="N2153" t="n">
        <v>24.71</v>
      </c>
      <c r="O2153" t="n">
        <v>18509.36</v>
      </c>
      <c r="P2153" t="n">
        <v>74.78</v>
      </c>
      <c r="Q2153" t="n">
        <v>198.08</v>
      </c>
      <c r="R2153" t="n">
        <v>30.67</v>
      </c>
      <c r="S2153" t="n">
        <v>21.27</v>
      </c>
      <c r="T2153" t="n">
        <v>1993.78</v>
      </c>
      <c r="U2153" t="n">
        <v>0.6899999999999999</v>
      </c>
      <c r="V2153" t="n">
        <v>0.76</v>
      </c>
      <c r="W2153" t="n">
        <v>0.12</v>
      </c>
      <c r="X2153" t="n">
        <v>0.11</v>
      </c>
      <c r="Y2153" t="n">
        <v>1</v>
      </c>
      <c r="Z2153" t="n">
        <v>10</v>
      </c>
    </row>
    <row r="2154">
      <c r="A2154" t="n">
        <v>45</v>
      </c>
      <c r="B2154" t="n">
        <v>65</v>
      </c>
      <c r="C2154" t="inlineStr">
        <is>
          <t xml:space="preserve">CONCLUIDO	</t>
        </is>
      </c>
      <c r="D2154" t="n">
        <v>9.7166</v>
      </c>
      <c r="E2154" t="n">
        <v>10.29</v>
      </c>
      <c r="F2154" t="n">
        <v>7.95</v>
      </c>
      <c r="G2154" t="n">
        <v>79.48</v>
      </c>
      <c r="H2154" t="n">
        <v>1.46</v>
      </c>
      <c r="I2154" t="n">
        <v>6</v>
      </c>
      <c r="J2154" t="n">
        <v>148.52</v>
      </c>
      <c r="K2154" t="n">
        <v>46.47</v>
      </c>
      <c r="L2154" t="n">
        <v>12.25</v>
      </c>
      <c r="M2154" t="n">
        <v>4</v>
      </c>
      <c r="N2154" t="n">
        <v>24.81</v>
      </c>
      <c r="O2154" t="n">
        <v>18552.03</v>
      </c>
      <c r="P2154" t="n">
        <v>74.34</v>
      </c>
      <c r="Q2154" t="n">
        <v>198.05</v>
      </c>
      <c r="R2154" t="n">
        <v>30.15</v>
      </c>
      <c r="S2154" t="n">
        <v>21.27</v>
      </c>
      <c r="T2154" t="n">
        <v>1731.45</v>
      </c>
      <c r="U2154" t="n">
        <v>0.71</v>
      </c>
      <c r="V2154" t="n">
        <v>0.76</v>
      </c>
      <c r="W2154" t="n">
        <v>0.12</v>
      </c>
      <c r="X2154" t="n">
        <v>0.1</v>
      </c>
      <c r="Y2154" t="n">
        <v>1</v>
      </c>
      <c r="Z2154" t="n">
        <v>10</v>
      </c>
    </row>
    <row r="2155">
      <c r="A2155" t="n">
        <v>46</v>
      </c>
      <c r="B2155" t="n">
        <v>65</v>
      </c>
      <c r="C2155" t="inlineStr">
        <is>
          <t xml:space="preserve">CONCLUIDO	</t>
        </is>
      </c>
      <c r="D2155" t="n">
        <v>9.720000000000001</v>
      </c>
      <c r="E2155" t="n">
        <v>10.29</v>
      </c>
      <c r="F2155" t="n">
        <v>7.94</v>
      </c>
      <c r="G2155" t="n">
        <v>79.44</v>
      </c>
      <c r="H2155" t="n">
        <v>1.49</v>
      </c>
      <c r="I2155" t="n">
        <v>6</v>
      </c>
      <c r="J2155" t="n">
        <v>148.87</v>
      </c>
      <c r="K2155" t="n">
        <v>46.47</v>
      </c>
      <c r="L2155" t="n">
        <v>12.5</v>
      </c>
      <c r="M2155" t="n">
        <v>4</v>
      </c>
      <c r="N2155" t="n">
        <v>24.9</v>
      </c>
      <c r="O2155" t="n">
        <v>18594.74</v>
      </c>
      <c r="P2155" t="n">
        <v>73.75</v>
      </c>
      <c r="Q2155" t="n">
        <v>198.05</v>
      </c>
      <c r="R2155" t="n">
        <v>30.15</v>
      </c>
      <c r="S2155" t="n">
        <v>21.27</v>
      </c>
      <c r="T2155" t="n">
        <v>1731.25</v>
      </c>
      <c r="U2155" t="n">
        <v>0.71</v>
      </c>
      <c r="V2155" t="n">
        <v>0.76</v>
      </c>
      <c r="W2155" t="n">
        <v>0.12</v>
      </c>
      <c r="X2155" t="n">
        <v>0.09</v>
      </c>
      <c r="Y2155" t="n">
        <v>1</v>
      </c>
      <c r="Z2155" t="n">
        <v>10</v>
      </c>
    </row>
    <row r="2156">
      <c r="A2156" t="n">
        <v>47</v>
      </c>
      <c r="B2156" t="n">
        <v>65</v>
      </c>
      <c r="C2156" t="inlineStr">
        <is>
          <t xml:space="preserve">CONCLUIDO	</t>
        </is>
      </c>
      <c r="D2156" t="n">
        <v>9.705299999999999</v>
      </c>
      <c r="E2156" t="n">
        <v>10.3</v>
      </c>
      <c r="F2156" t="n">
        <v>7.96</v>
      </c>
      <c r="G2156" t="n">
        <v>79.59999999999999</v>
      </c>
      <c r="H2156" t="n">
        <v>1.51</v>
      </c>
      <c r="I2156" t="n">
        <v>6</v>
      </c>
      <c r="J2156" t="n">
        <v>149.22</v>
      </c>
      <c r="K2156" t="n">
        <v>46.47</v>
      </c>
      <c r="L2156" t="n">
        <v>12.75</v>
      </c>
      <c r="M2156" t="n">
        <v>4</v>
      </c>
      <c r="N2156" t="n">
        <v>25</v>
      </c>
      <c r="O2156" t="n">
        <v>18637.48</v>
      </c>
      <c r="P2156" t="n">
        <v>73.39</v>
      </c>
      <c r="Q2156" t="n">
        <v>198.05</v>
      </c>
      <c r="R2156" t="n">
        <v>30.64</v>
      </c>
      <c r="S2156" t="n">
        <v>21.27</v>
      </c>
      <c r="T2156" t="n">
        <v>1979.75</v>
      </c>
      <c r="U2156" t="n">
        <v>0.6899999999999999</v>
      </c>
      <c r="V2156" t="n">
        <v>0.76</v>
      </c>
      <c r="W2156" t="n">
        <v>0.12</v>
      </c>
      <c r="X2156" t="n">
        <v>0.11</v>
      </c>
      <c r="Y2156" t="n">
        <v>1</v>
      </c>
      <c r="Z2156" t="n">
        <v>10</v>
      </c>
    </row>
    <row r="2157">
      <c r="A2157" t="n">
        <v>48</v>
      </c>
      <c r="B2157" t="n">
        <v>65</v>
      </c>
      <c r="C2157" t="inlineStr">
        <is>
          <t xml:space="preserve">CONCLUIDO	</t>
        </is>
      </c>
      <c r="D2157" t="n">
        <v>9.7484</v>
      </c>
      <c r="E2157" t="n">
        <v>10.26</v>
      </c>
      <c r="F2157" t="n">
        <v>7.94</v>
      </c>
      <c r="G2157" t="n">
        <v>95.3</v>
      </c>
      <c r="H2157" t="n">
        <v>1.54</v>
      </c>
      <c r="I2157" t="n">
        <v>5</v>
      </c>
      <c r="J2157" t="n">
        <v>149.56</v>
      </c>
      <c r="K2157" t="n">
        <v>46.47</v>
      </c>
      <c r="L2157" t="n">
        <v>13</v>
      </c>
      <c r="M2157" t="n">
        <v>3</v>
      </c>
      <c r="N2157" t="n">
        <v>25.1</v>
      </c>
      <c r="O2157" t="n">
        <v>18680.25</v>
      </c>
      <c r="P2157" t="n">
        <v>72.40000000000001</v>
      </c>
      <c r="Q2157" t="n">
        <v>198.05</v>
      </c>
      <c r="R2157" t="n">
        <v>30.04</v>
      </c>
      <c r="S2157" t="n">
        <v>21.27</v>
      </c>
      <c r="T2157" t="n">
        <v>1682.61</v>
      </c>
      <c r="U2157" t="n">
        <v>0.71</v>
      </c>
      <c r="V2157" t="n">
        <v>0.76</v>
      </c>
      <c r="W2157" t="n">
        <v>0.12</v>
      </c>
      <c r="X2157" t="n">
        <v>0.09</v>
      </c>
      <c r="Y2157" t="n">
        <v>1</v>
      </c>
      <c r="Z2157" t="n">
        <v>10</v>
      </c>
    </row>
    <row r="2158">
      <c r="A2158" t="n">
        <v>49</v>
      </c>
      <c r="B2158" t="n">
        <v>65</v>
      </c>
      <c r="C2158" t="inlineStr">
        <is>
          <t xml:space="preserve">CONCLUIDO	</t>
        </is>
      </c>
      <c r="D2158" t="n">
        <v>9.761699999999999</v>
      </c>
      <c r="E2158" t="n">
        <v>10.24</v>
      </c>
      <c r="F2158" t="n">
        <v>7.93</v>
      </c>
      <c r="G2158" t="n">
        <v>95.13</v>
      </c>
      <c r="H2158" t="n">
        <v>1.56</v>
      </c>
      <c r="I2158" t="n">
        <v>5</v>
      </c>
      <c r="J2158" t="n">
        <v>149.91</v>
      </c>
      <c r="K2158" t="n">
        <v>46.47</v>
      </c>
      <c r="L2158" t="n">
        <v>13.25</v>
      </c>
      <c r="M2158" t="n">
        <v>3</v>
      </c>
      <c r="N2158" t="n">
        <v>25.19</v>
      </c>
      <c r="O2158" t="n">
        <v>18723.06</v>
      </c>
      <c r="P2158" t="n">
        <v>72.22</v>
      </c>
      <c r="Q2158" t="n">
        <v>198.05</v>
      </c>
      <c r="R2158" t="n">
        <v>29.58</v>
      </c>
      <c r="S2158" t="n">
        <v>21.27</v>
      </c>
      <c r="T2158" t="n">
        <v>1452.48</v>
      </c>
      <c r="U2158" t="n">
        <v>0.72</v>
      </c>
      <c r="V2158" t="n">
        <v>0.77</v>
      </c>
      <c r="W2158" t="n">
        <v>0.12</v>
      </c>
      <c r="X2158" t="n">
        <v>0.07000000000000001</v>
      </c>
      <c r="Y2158" t="n">
        <v>1</v>
      </c>
      <c r="Z2158" t="n">
        <v>10</v>
      </c>
    </row>
    <row r="2159">
      <c r="A2159" t="n">
        <v>50</v>
      </c>
      <c r="B2159" t="n">
        <v>65</v>
      </c>
      <c r="C2159" t="inlineStr">
        <is>
          <t xml:space="preserve">CONCLUIDO	</t>
        </is>
      </c>
      <c r="D2159" t="n">
        <v>9.768800000000001</v>
      </c>
      <c r="E2159" t="n">
        <v>10.24</v>
      </c>
      <c r="F2159" t="n">
        <v>7.92</v>
      </c>
      <c r="G2159" t="n">
        <v>95.04000000000001</v>
      </c>
      <c r="H2159" t="n">
        <v>1.59</v>
      </c>
      <c r="I2159" t="n">
        <v>5</v>
      </c>
      <c r="J2159" t="n">
        <v>150.26</v>
      </c>
      <c r="K2159" t="n">
        <v>46.47</v>
      </c>
      <c r="L2159" t="n">
        <v>13.5</v>
      </c>
      <c r="M2159" t="n">
        <v>3</v>
      </c>
      <c r="N2159" t="n">
        <v>25.29</v>
      </c>
      <c r="O2159" t="n">
        <v>18765.9</v>
      </c>
      <c r="P2159" t="n">
        <v>72.19</v>
      </c>
      <c r="Q2159" t="n">
        <v>198.05</v>
      </c>
      <c r="R2159" t="n">
        <v>29.21</v>
      </c>
      <c r="S2159" t="n">
        <v>21.27</v>
      </c>
      <c r="T2159" t="n">
        <v>1269.18</v>
      </c>
      <c r="U2159" t="n">
        <v>0.73</v>
      </c>
      <c r="V2159" t="n">
        <v>0.77</v>
      </c>
      <c r="W2159" t="n">
        <v>0.12</v>
      </c>
      <c r="X2159" t="n">
        <v>0.07000000000000001</v>
      </c>
      <c r="Y2159" t="n">
        <v>1</v>
      </c>
      <c r="Z2159" t="n">
        <v>10</v>
      </c>
    </row>
    <row r="2160">
      <c r="A2160" t="n">
        <v>51</v>
      </c>
      <c r="B2160" t="n">
        <v>65</v>
      </c>
      <c r="C2160" t="inlineStr">
        <is>
          <t xml:space="preserve">CONCLUIDO	</t>
        </is>
      </c>
      <c r="D2160" t="n">
        <v>9.761100000000001</v>
      </c>
      <c r="E2160" t="n">
        <v>10.24</v>
      </c>
      <c r="F2160" t="n">
        <v>7.93</v>
      </c>
      <c r="G2160" t="n">
        <v>95.14</v>
      </c>
      <c r="H2160" t="n">
        <v>1.62</v>
      </c>
      <c r="I2160" t="n">
        <v>5</v>
      </c>
      <c r="J2160" t="n">
        <v>150.61</v>
      </c>
      <c r="K2160" t="n">
        <v>46.47</v>
      </c>
      <c r="L2160" t="n">
        <v>13.75</v>
      </c>
      <c r="M2160" t="n">
        <v>3</v>
      </c>
      <c r="N2160" t="n">
        <v>25.39</v>
      </c>
      <c r="O2160" t="n">
        <v>18808.78</v>
      </c>
      <c r="P2160" t="n">
        <v>72.36</v>
      </c>
      <c r="Q2160" t="n">
        <v>198.05</v>
      </c>
      <c r="R2160" t="n">
        <v>29.64</v>
      </c>
      <c r="S2160" t="n">
        <v>21.27</v>
      </c>
      <c r="T2160" t="n">
        <v>1480.56</v>
      </c>
      <c r="U2160" t="n">
        <v>0.72</v>
      </c>
      <c r="V2160" t="n">
        <v>0.77</v>
      </c>
      <c r="W2160" t="n">
        <v>0.11</v>
      </c>
      <c r="X2160" t="n">
        <v>0.08</v>
      </c>
      <c r="Y2160" t="n">
        <v>1</v>
      </c>
      <c r="Z2160" t="n">
        <v>10</v>
      </c>
    </row>
    <row r="2161">
      <c r="A2161" t="n">
        <v>52</v>
      </c>
      <c r="B2161" t="n">
        <v>65</v>
      </c>
      <c r="C2161" t="inlineStr">
        <is>
          <t xml:space="preserve">CONCLUIDO	</t>
        </is>
      </c>
      <c r="D2161" t="n">
        <v>9.754799999999999</v>
      </c>
      <c r="E2161" t="n">
        <v>10.25</v>
      </c>
      <c r="F2161" t="n">
        <v>7.93</v>
      </c>
      <c r="G2161" t="n">
        <v>95.22</v>
      </c>
      <c r="H2161" t="n">
        <v>1.64</v>
      </c>
      <c r="I2161" t="n">
        <v>5</v>
      </c>
      <c r="J2161" t="n">
        <v>150.95</v>
      </c>
      <c r="K2161" t="n">
        <v>46.47</v>
      </c>
      <c r="L2161" t="n">
        <v>14</v>
      </c>
      <c r="M2161" t="n">
        <v>3</v>
      </c>
      <c r="N2161" t="n">
        <v>25.49</v>
      </c>
      <c r="O2161" t="n">
        <v>18851.69</v>
      </c>
      <c r="P2161" t="n">
        <v>72.28</v>
      </c>
      <c r="Q2161" t="n">
        <v>198.06</v>
      </c>
      <c r="R2161" t="n">
        <v>29.79</v>
      </c>
      <c r="S2161" t="n">
        <v>21.27</v>
      </c>
      <c r="T2161" t="n">
        <v>1557.71</v>
      </c>
      <c r="U2161" t="n">
        <v>0.71</v>
      </c>
      <c r="V2161" t="n">
        <v>0.77</v>
      </c>
      <c r="W2161" t="n">
        <v>0.12</v>
      </c>
      <c r="X2161" t="n">
        <v>0.08</v>
      </c>
      <c r="Y2161" t="n">
        <v>1</v>
      </c>
      <c r="Z2161" t="n">
        <v>10</v>
      </c>
    </row>
    <row r="2162">
      <c r="A2162" t="n">
        <v>53</v>
      </c>
      <c r="B2162" t="n">
        <v>65</v>
      </c>
      <c r="C2162" t="inlineStr">
        <is>
          <t xml:space="preserve">CONCLUIDO	</t>
        </is>
      </c>
      <c r="D2162" t="n">
        <v>9.7484</v>
      </c>
      <c r="E2162" t="n">
        <v>10.26</v>
      </c>
      <c r="F2162" t="n">
        <v>7.94</v>
      </c>
      <c r="G2162" t="n">
        <v>95.3</v>
      </c>
      <c r="H2162" t="n">
        <v>1.67</v>
      </c>
      <c r="I2162" t="n">
        <v>5</v>
      </c>
      <c r="J2162" t="n">
        <v>151.3</v>
      </c>
      <c r="K2162" t="n">
        <v>46.47</v>
      </c>
      <c r="L2162" t="n">
        <v>14.25</v>
      </c>
      <c r="M2162" t="n">
        <v>3</v>
      </c>
      <c r="N2162" t="n">
        <v>25.59</v>
      </c>
      <c r="O2162" t="n">
        <v>18894.63</v>
      </c>
      <c r="P2162" t="n">
        <v>72.15000000000001</v>
      </c>
      <c r="Q2162" t="n">
        <v>198.05</v>
      </c>
      <c r="R2162" t="n">
        <v>30.09</v>
      </c>
      <c r="S2162" t="n">
        <v>21.27</v>
      </c>
      <c r="T2162" t="n">
        <v>1708.82</v>
      </c>
      <c r="U2162" t="n">
        <v>0.71</v>
      </c>
      <c r="V2162" t="n">
        <v>0.76</v>
      </c>
      <c r="W2162" t="n">
        <v>0.12</v>
      </c>
      <c r="X2162" t="n">
        <v>0.09</v>
      </c>
      <c r="Y2162" t="n">
        <v>1</v>
      </c>
      <c r="Z2162" t="n">
        <v>10</v>
      </c>
    </row>
    <row r="2163">
      <c r="A2163" t="n">
        <v>54</v>
      </c>
      <c r="B2163" t="n">
        <v>65</v>
      </c>
      <c r="C2163" t="inlineStr">
        <is>
          <t xml:space="preserve">CONCLUIDO	</t>
        </is>
      </c>
      <c r="D2163" t="n">
        <v>9.7593</v>
      </c>
      <c r="E2163" t="n">
        <v>10.25</v>
      </c>
      <c r="F2163" t="n">
        <v>7.93</v>
      </c>
      <c r="G2163" t="n">
        <v>95.16</v>
      </c>
      <c r="H2163" t="n">
        <v>1.69</v>
      </c>
      <c r="I2163" t="n">
        <v>5</v>
      </c>
      <c r="J2163" t="n">
        <v>151.65</v>
      </c>
      <c r="K2163" t="n">
        <v>46.47</v>
      </c>
      <c r="L2163" t="n">
        <v>14.5</v>
      </c>
      <c r="M2163" t="n">
        <v>3</v>
      </c>
      <c r="N2163" t="n">
        <v>25.68</v>
      </c>
      <c r="O2163" t="n">
        <v>18937.61</v>
      </c>
      <c r="P2163" t="n">
        <v>72.02</v>
      </c>
      <c r="Q2163" t="n">
        <v>198.05</v>
      </c>
      <c r="R2163" t="n">
        <v>29.61</v>
      </c>
      <c r="S2163" t="n">
        <v>21.27</v>
      </c>
      <c r="T2163" t="n">
        <v>1467.24</v>
      </c>
      <c r="U2163" t="n">
        <v>0.72</v>
      </c>
      <c r="V2163" t="n">
        <v>0.77</v>
      </c>
      <c r="W2163" t="n">
        <v>0.12</v>
      </c>
      <c r="X2163" t="n">
        <v>0.08</v>
      </c>
      <c r="Y2163" t="n">
        <v>1</v>
      </c>
      <c r="Z2163" t="n">
        <v>10</v>
      </c>
    </row>
    <row r="2164">
      <c r="A2164" t="n">
        <v>55</v>
      </c>
      <c r="B2164" t="n">
        <v>65</v>
      </c>
      <c r="C2164" t="inlineStr">
        <is>
          <t xml:space="preserve">CONCLUIDO	</t>
        </is>
      </c>
      <c r="D2164" t="n">
        <v>9.767200000000001</v>
      </c>
      <c r="E2164" t="n">
        <v>10.24</v>
      </c>
      <c r="F2164" t="n">
        <v>7.92</v>
      </c>
      <c r="G2164" t="n">
        <v>95.06</v>
      </c>
      <c r="H2164" t="n">
        <v>1.72</v>
      </c>
      <c r="I2164" t="n">
        <v>5</v>
      </c>
      <c r="J2164" t="n">
        <v>152</v>
      </c>
      <c r="K2164" t="n">
        <v>46.47</v>
      </c>
      <c r="L2164" t="n">
        <v>14.75</v>
      </c>
      <c r="M2164" t="n">
        <v>3</v>
      </c>
      <c r="N2164" t="n">
        <v>25.78</v>
      </c>
      <c r="O2164" t="n">
        <v>18980.62</v>
      </c>
      <c r="P2164" t="n">
        <v>71.56</v>
      </c>
      <c r="Q2164" t="n">
        <v>198.05</v>
      </c>
      <c r="R2164" t="n">
        <v>29.38</v>
      </c>
      <c r="S2164" t="n">
        <v>21.27</v>
      </c>
      <c r="T2164" t="n">
        <v>1354.26</v>
      </c>
      <c r="U2164" t="n">
        <v>0.72</v>
      </c>
      <c r="V2164" t="n">
        <v>0.77</v>
      </c>
      <c r="W2164" t="n">
        <v>0.12</v>
      </c>
      <c r="X2164" t="n">
        <v>0.07000000000000001</v>
      </c>
      <c r="Y2164" t="n">
        <v>1</v>
      </c>
      <c r="Z2164" t="n">
        <v>10</v>
      </c>
    </row>
    <row r="2165">
      <c r="A2165" t="n">
        <v>56</v>
      </c>
      <c r="B2165" t="n">
        <v>65</v>
      </c>
      <c r="C2165" t="inlineStr">
        <is>
          <t xml:space="preserve">CONCLUIDO	</t>
        </is>
      </c>
      <c r="D2165" t="n">
        <v>9.7484</v>
      </c>
      <c r="E2165" t="n">
        <v>10.26</v>
      </c>
      <c r="F2165" t="n">
        <v>7.94</v>
      </c>
      <c r="G2165" t="n">
        <v>95.3</v>
      </c>
      <c r="H2165" t="n">
        <v>1.74</v>
      </c>
      <c r="I2165" t="n">
        <v>5</v>
      </c>
      <c r="J2165" t="n">
        <v>152.35</v>
      </c>
      <c r="K2165" t="n">
        <v>46.47</v>
      </c>
      <c r="L2165" t="n">
        <v>15</v>
      </c>
      <c r="M2165" t="n">
        <v>3</v>
      </c>
      <c r="N2165" t="n">
        <v>25.88</v>
      </c>
      <c r="O2165" t="n">
        <v>19023.66</v>
      </c>
      <c r="P2165" t="n">
        <v>71.34999999999999</v>
      </c>
      <c r="Q2165" t="n">
        <v>198.06</v>
      </c>
      <c r="R2165" t="n">
        <v>30.14</v>
      </c>
      <c r="S2165" t="n">
        <v>21.27</v>
      </c>
      <c r="T2165" t="n">
        <v>1731.71</v>
      </c>
      <c r="U2165" t="n">
        <v>0.71</v>
      </c>
      <c r="V2165" t="n">
        <v>0.76</v>
      </c>
      <c r="W2165" t="n">
        <v>0.11</v>
      </c>
      <c r="X2165" t="n">
        <v>0.09</v>
      </c>
      <c r="Y2165" t="n">
        <v>1</v>
      </c>
      <c r="Z2165" t="n">
        <v>10</v>
      </c>
    </row>
    <row r="2166">
      <c r="A2166" t="n">
        <v>57</v>
      </c>
      <c r="B2166" t="n">
        <v>65</v>
      </c>
      <c r="C2166" t="inlineStr">
        <is>
          <t xml:space="preserve">CONCLUIDO	</t>
        </is>
      </c>
      <c r="D2166" t="n">
        <v>9.7529</v>
      </c>
      <c r="E2166" t="n">
        <v>10.25</v>
      </c>
      <c r="F2166" t="n">
        <v>7.94</v>
      </c>
      <c r="G2166" t="n">
        <v>95.23999999999999</v>
      </c>
      <c r="H2166" t="n">
        <v>1.77</v>
      </c>
      <c r="I2166" t="n">
        <v>5</v>
      </c>
      <c r="J2166" t="n">
        <v>152.7</v>
      </c>
      <c r="K2166" t="n">
        <v>46.47</v>
      </c>
      <c r="L2166" t="n">
        <v>15.25</v>
      </c>
      <c r="M2166" t="n">
        <v>3</v>
      </c>
      <c r="N2166" t="n">
        <v>25.98</v>
      </c>
      <c r="O2166" t="n">
        <v>19066.74</v>
      </c>
      <c r="P2166" t="n">
        <v>70.73999999999999</v>
      </c>
      <c r="Q2166" t="n">
        <v>198.05</v>
      </c>
      <c r="R2166" t="n">
        <v>29.92</v>
      </c>
      <c r="S2166" t="n">
        <v>21.27</v>
      </c>
      <c r="T2166" t="n">
        <v>1621.78</v>
      </c>
      <c r="U2166" t="n">
        <v>0.71</v>
      </c>
      <c r="V2166" t="n">
        <v>0.77</v>
      </c>
      <c r="W2166" t="n">
        <v>0.12</v>
      </c>
      <c r="X2166" t="n">
        <v>0.08</v>
      </c>
      <c r="Y2166" t="n">
        <v>1</v>
      </c>
      <c r="Z2166" t="n">
        <v>10</v>
      </c>
    </row>
    <row r="2167">
      <c r="A2167" t="n">
        <v>58</v>
      </c>
      <c r="B2167" t="n">
        <v>65</v>
      </c>
      <c r="C2167" t="inlineStr">
        <is>
          <t xml:space="preserve">CONCLUIDO	</t>
        </is>
      </c>
      <c r="D2167" t="n">
        <v>9.748699999999999</v>
      </c>
      <c r="E2167" t="n">
        <v>10.26</v>
      </c>
      <c r="F2167" t="n">
        <v>7.94</v>
      </c>
      <c r="G2167" t="n">
        <v>95.3</v>
      </c>
      <c r="H2167" t="n">
        <v>1.79</v>
      </c>
      <c r="I2167" t="n">
        <v>5</v>
      </c>
      <c r="J2167" t="n">
        <v>153.05</v>
      </c>
      <c r="K2167" t="n">
        <v>46.47</v>
      </c>
      <c r="L2167" t="n">
        <v>15.5</v>
      </c>
      <c r="M2167" t="n">
        <v>1</v>
      </c>
      <c r="N2167" t="n">
        <v>26.08</v>
      </c>
      <c r="O2167" t="n">
        <v>19109.85</v>
      </c>
      <c r="P2167" t="n">
        <v>70.66</v>
      </c>
      <c r="Q2167" t="n">
        <v>198.05</v>
      </c>
      <c r="R2167" t="n">
        <v>29.97</v>
      </c>
      <c r="S2167" t="n">
        <v>21.27</v>
      </c>
      <c r="T2167" t="n">
        <v>1648.85</v>
      </c>
      <c r="U2167" t="n">
        <v>0.71</v>
      </c>
      <c r="V2167" t="n">
        <v>0.76</v>
      </c>
      <c r="W2167" t="n">
        <v>0.12</v>
      </c>
      <c r="X2167" t="n">
        <v>0.09</v>
      </c>
      <c r="Y2167" t="n">
        <v>1</v>
      </c>
      <c r="Z2167" t="n">
        <v>10</v>
      </c>
    </row>
    <row r="2168">
      <c r="A2168" t="n">
        <v>59</v>
      </c>
      <c r="B2168" t="n">
        <v>65</v>
      </c>
      <c r="C2168" t="inlineStr">
        <is>
          <t xml:space="preserve">CONCLUIDO	</t>
        </is>
      </c>
      <c r="D2168" t="n">
        <v>9.7508</v>
      </c>
      <c r="E2168" t="n">
        <v>10.26</v>
      </c>
      <c r="F2168" t="n">
        <v>7.94</v>
      </c>
      <c r="G2168" t="n">
        <v>95.27</v>
      </c>
      <c r="H2168" t="n">
        <v>1.82</v>
      </c>
      <c r="I2168" t="n">
        <v>5</v>
      </c>
      <c r="J2168" t="n">
        <v>153.4</v>
      </c>
      <c r="K2168" t="n">
        <v>46.47</v>
      </c>
      <c r="L2168" t="n">
        <v>15.75</v>
      </c>
      <c r="M2168" t="n">
        <v>1</v>
      </c>
      <c r="N2168" t="n">
        <v>26.18</v>
      </c>
      <c r="O2168" t="n">
        <v>19153</v>
      </c>
      <c r="P2168" t="n">
        <v>70.51000000000001</v>
      </c>
      <c r="Q2168" t="n">
        <v>198.05</v>
      </c>
      <c r="R2168" t="n">
        <v>29.84</v>
      </c>
      <c r="S2168" t="n">
        <v>21.27</v>
      </c>
      <c r="T2168" t="n">
        <v>1584.52</v>
      </c>
      <c r="U2168" t="n">
        <v>0.71</v>
      </c>
      <c r="V2168" t="n">
        <v>0.76</v>
      </c>
      <c r="W2168" t="n">
        <v>0.12</v>
      </c>
      <c r="X2168" t="n">
        <v>0.09</v>
      </c>
      <c r="Y2168" t="n">
        <v>1</v>
      </c>
      <c r="Z2168" t="n">
        <v>10</v>
      </c>
    </row>
    <row r="2169">
      <c r="A2169" t="n">
        <v>60</v>
      </c>
      <c r="B2169" t="n">
        <v>65</v>
      </c>
      <c r="C2169" t="inlineStr">
        <is>
          <t xml:space="preserve">CONCLUIDO	</t>
        </is>
      </c>
      <c r="D2169" t="n">
        <v>9.7553</v>
      </c>
      <c r="E2169" t="n">
        <v>10.25</v>
      </c>
      <c r="F2169" t="n">
        <v>7.93</v>
      </c>
      <c r="G2169" t="n">
        <v>95.20999999999999</v>
      </c>
      <c r="H2169" t="n">
        <v>1.84</v>
      </c>
      <c r="I2169" t="n">
        <v>5</v>
      </c>
      <c r="J2169" t="n">
        <v>153.75</v>
      </c>
      <c r="K2169" t="n">
        <v>46.47</v>
      </c>
      <c r="L2169" t="n">
        <v>16</v>
      </c>
      <c r="M2169" t="n">
        <v>1</v>
      </c>
      <c r="N2169" t="n">
        <v>26.28</v>
      </c>
      <c r="O2169" t="n">
        <v>19196.18</v>
      </c>
      <c r="P2169" t="n">
        <v>70.33</v>
      </c>
      <c r="Q2169" t="n">
        <v>198.05</v>
      </c>
      <c r="R2169" t="n">
        <v>29.7</v>
      </c>
      <c r="S2169" t="n">
        <v>21.27</v>
      </c>
      <c r="T2169" t="n">
        <v>1511.36</v>
      </c>
      <c r="U2169" t="n">
        <v>0.72</v>
      </c>
      <c r="V2169" t="n">
        <v>0.77</v>
      </c>
      <c r="W2169" t="n">
        <v>0.12</v>
      </c>
      <c r="X2169" t="n">
        <v>0.08</v>
      </c>
      <c r="Y2169" t="n">
        <v>1</v>
      </c>
      <c r="Z2169" t="n">
        <v>10</v>
      </c>
    </row>
    <row r="2170">
      <c r="A2170" t="n">
        <v>61</v>
      </c>
      <c r="B2170" t="n">
        <v>65</v>
      </c>
      <c r="C2170" t="inlineStr">
        <is>
          <t xml:space="preserve">CONCLUIDO	</t>
        </is>
      </c>
      <c r="D2170" t="n">
        <v>9.755800000000001</v>
      </c>
      <c r="E2170" t="n">
        <v>10.25</v>
      </c>
      <c r="F2170" t="n">
        <v>7.93</v>
      </c>
      <c r="G2170" t="n">
        <v>95.20999999999999</v>
      </c>
      <c r="H2170" t="n">
        <v>1.87</v>
      </c>
      <c r="I2170" t="n">
        <v>5</v>
      </c>
      <c r="J2170" t="n">
        <v>154.1</v>
      </c>
      <c r="K2170" t="n">
        <v>46.47</v>
      </c>
      <c r="L2170" t="n">
        <v>16.25</v>
      </c>
      <c r="M2170" t="n">
        <v>1</v>
      </c>
      <c r="N2170" t="n">
        <v>26.38</v>
      </c>
      <c r="O2170" t="n">
        <v>19239.4</v>
      </c>
      <c r="P2170" t="n">
        <v>70.19</v>
      </c>
      <c r="Q2170" t="n">
        <v>198.05</v>
      </c>
      <c r="R2170" t="n">
        <v>29.72</v>
      </c>
      <c r="S2170" t="n">
        <v>21.27</v>
      </c>
      <c r="T2170" t="n">
        <v>1523.76</v>
      </c>
      <c r="U2170" t="n">
        <v>0.72</v>
      </c>
      <c r="V2170" t="n">
        <v>0.77</v>
      </c>
      <c r="W2170" t="n">
        <v>0.12</v>
      </c>
      <c r="X2170" t="n">
        <v>0.08</v>
      </c>
      <c r="Y2170" t="n">
        <v>1</v>
      </c>
      <c r="Z2170" t="n">
        <v>10</v>
      </c>
    </row>
    <row r="2171">
      <c r="A2171" t="n">
        <v>62</v>
      </c>
      <c r="B2171" t="n">
        <v>65</v>
      </c>
      <c r="C2171" t="inlineStr">
        <is>
          <t xml:space="preserve">CONCLUIDO	</t>
        </is>
      </c>
      <c r="D2171" t="n">
        <v>9.751899999999999</v>
      </c>
      <c r="E2171" t="n">
        <v>10.25</v>
      </c>
      <c r="F2171" t="n">
        <v>7.94</v>
      </c>
      <c r="G2171" t="n">
        <v>95.26000000000001</v>
      </c>
      <c r="H2171" t="n">
        <v>1.89</v>
      </c>
      <c r="I2171" t="n">
        <v>5</v>
      </c>
      <c r="J2171" t="n">
        <v>154.45</v>
      </c>
      <c r="K2171" t="n">
        <v>46.47</v>
      </c>
      <c r="L2171" t="n">
        <v>16.5</v>
      </c>
      <c r="M2171" t="n">
        <v>1</v>
      </c>
      <c r="N2171" t="n">
        <v>26.48</v>
      </c>
      <c r="O2171" t="n">
        <v>19282.65</v>
      </c>
      <c r="P2171" t="n">
        <v>70.13</v>
      </c>
      <c r="Q2171" t="n">
        <v>198.05</v>
      </c>
      <c r="R2171" t="n">
        <v>29.87</v>
      </c>
      <c r="S2171" t="n">
        <v>21.27</v>
      </c>
      <c r="T2171" t="n">
        <v>1599.59</v>
      </c>
      <c r="U2171" t="n">
        <v>0.71</v>
      </c>
      <c r="V2171" t="n">
        <v>0.76</v>
      </c>
      <c r="W2171" t="n">
        <v>0.12</v>
      </c>
      <c r="X2171" t="n">
        <v>0.09</v>
      </c>
      <c r="Y2171" t="n">
        <v>1</v>
      </c>
      <c r="Z2171" t="n">
        <v>10</v>
      </c>
    </row>
    <row r="2172">
      <c r="A2172" t="n">
        <v>63</v>
      </c>
      <c r="B2172" t="n">
        <v>65</v>
      </c>
      <c r="C2172" t="inlineStr">
        <is>
          <t xml:space="preserve">CONCLUIDO	</t>
        </is>
      </c>
      <c r="D2172" t="n">
        <v>9.747400000000001</v>
      </c>
      <c r="E2172" t="n">
        <v>10.26</v>
      </c>
      <c r="F2172" t="n">
        <v>7.94</v>
      </c>
      <c r="G2172" t="n">
        <v>95.31</v>
      </c>
      <c r="H2172" t="n">
        <v>1.92</v>
      </c>
      <c r="I2172" t="n">
        <v>5</v>
      </c>
      <c r="J2172" t="n">
        <v>154.8</v>
      </c>
      <c r="K2172" t="n">
        <v>46.47</v>
      </c>
      <c r="L2172" t="n">
        <v>16.75</v>
      </c>
      <c r="M2172" t="n">
        <v>1</v>
      </c>
      <c r="N2172" t="n">
        <v>26.58</v>
      </c>
      <c r="O2172" t="n">
        <v>19325.94</v>
      </c>
      <c r="P2172" t="n">
        <v>70.02</v>
      </c>
      <c r="Q2172" t="n">
        <v>198.05</v>
      </c>
      <c r="R2172" t="n">
        <v>29.98</v>
      </c>
      <c r="S2172" t="n">
        <v>21.27</v>
      </c>
      <c r="T2172" t="n">
        <v>1654.41</v>
      </c>
      <c r="U2172" t="n">
        <v>0.71</v>
      </c>
      <c r="V2172" t="n">
        <v>0.76</v>
      </c>
      <c r="W2172" t="n">
        <v>0.12</v>
      </c>
      <c r="X2172" t="n">
        <v>0.09</v>
      </c>
      <c r="Y2172" t="n">
        <v>1</v>
      </c>
      <c r="Z2172" t="n">
        <v>10</v>
      </c>
    </row>
    <row r="2173">
      <c r="A2173" t="n">
        <v>64</v>
      </c>
      <c r="B2173" t="n">
        <v>65</v>
      </c>
      <c r="C2173" t="inlineStr">
        <is>
          <t xml:space="preserve">CONCLUIDO	</t>
        </is>
      </c>
      <c r="D2173" t="n">
        <v>9.753500000000001</v>
      </c>
      <c r="E2173" t="n">
        <v>10.25</v>
      </c>
      <c r="F2173" t="n">
        <v>7.94</v>
      </c>
      <c r="G2173" t="n">
        <v>95.23999999999999</v>
      </c>
      <c r="H2173" t="n">
        <v>1.94</v>
      </c>
      <c r="I2173" t="n">
        <v>5</v>
      </c>
      <c r="J2173" t="n">
        <v>155.15</v>
      </c>
      <c r="K2173" t="n">
        <v>46.47</v>
      </c>
      <c r="L2173" t="n">
        <v>17</v>
      </c>
      <c r="M2173" t="n">
        <v>1</v>
      </c>
      <c r="N2173" t="n">
        <v>26.68</v>
      </c>
      <c r="O2173" t="n">
        <v>19369.26</v>
      </c>
      <c r="P2173" t="n">
        <v>69.76000000000001</v>
      </c>
      <c r="Q2173" t="n">
        <v>198.05</v>
      </c>
      <c r="R2173" t="n">
        <v>29.77</v>
      </c>
      <c r="S2173" t="n">
        <v>21.27</v>
      </c>
      <c r="T2173" t="n">
        <v>1545.56</v>
      </c>
      <c r="U2173" t="n">
        <v>0.71</v>
      </c>
      <c r="V2173" t="n">
        <v>0.77</v>
      </c>
      <c r="W2173" t="n">
        <v>0.12</v>
      </c>
      <c r="X2173" t="n">
        <v>0.08</v>
      </c>
      <c r="Y2173" t="n">
        <v>1</v>
      </c>
      <c r="Z2173" t="n">
        <v>10</v>
      </c>
    </row>
    <row r="2174">
      <c r="A2174" t="n">
        <v>65</v>
      </c>
      <c r="B2174" t="n">
        <v>65</v>
      </c>
      <c r="C2174" t="inlineStr">
        <is>
          <t xml:space="preserve">CONCLUIDO	</t>
        </is>
      </c>
      <c r="D2174" t="n">
        <v>9.754799999999999</v>
      </c>
      <c r="E2174" t="n">
        <v>10.25</v>
      </c>
      <c r="F2174" t="n">
        <v>7.93</v>
      </c>
      <c r="G2174" t="n">
        <v>95.22</v>
      </c>
      <c r="H2174" t="n">
        <v>1.96</v>
      </c>
      <c r="I2174" t="n">
        <v>5</v>
      </c>
      <c r="J2174" t="n">
        <v>155.5</v>
      </c>
      <c r="K2174" t="n">
        <v>46.47</v>
      </c>
      <c r="L2174" t="n">
        <v>17.25</v>
      </c>
      <c r="M2174" t="n">
        <v>1</v>
      </c>
      <c r="N2174" t="n">
        <v>26.79</v>
      </c>
      <c r="O2174" t="n">
        <v>19412.61</v>
      </c>
      <c r="P2174" t="n">
        <v>69.55</v>
      </c>
      <c r="Q2174" t="n">
        <v>198.05</v>
      </c>
      <c r="R2174" t="n">
        <v>29.72</v>
      </c>
      <c r="S2174" t="n">
        <v>21.27</v>
      </c>
      <c r="T2174" t="n">
        <v>1524.23</v>
      </c>
      <c r="U2174" t="n">
        <v>0.72</v>
      </c>
      <c r="V2174" t="n">
        <v>0.77</v>
      </c>
      <c r="W2174" t="n">
        <v>0.12</v>
      </c>
      <c r="X2174" t="n">
        <v>0.08</v>
      </c>
      <c r="Y2174" t="n">
        <v>1</v>
      </c>
      <c r="Z2174" t="n">
        <v>10</v>
      </c>
    </row>
    <row r="2175">
      <c r="A2175" t="n">
        <v>66</v>
      </c>
      <c r="B2175" t="n">
        <v>65</v>
      </c>
      <c r="C2175" t="inlineStr">
        <is>
          <t xml:space="preserve">CONCLUIDO	</t>
        </is>
      </c>
      <c r="D2175" t="n">
        <v>9.754200000000001</v>
      </c>
      <c r="E2175" t="n">
        <v>10.25</v>
      </c>
      <c r="F2175" t="n">
        <v>7.94</v>
      </c>
      <c r="G2175" t="n">
        <v>95.23</v>
      </c>
      <c r="H2175" t="n">
        <v>1.99</v>
      </c>
      <c r="I2175" t="n">
        <v>5</v>
      </c>
      <c r="J2175" t="n">
        <v>155.85</v>
      </c>
      <c r="K2175" t="n">
        <v>46.47</v>
      </c>
      <c r="L2175" t="n">
        <v>17.5</v>
      </c>
      <c r="M2175" t="n">
        <v>0</v>
      </c>
      <c r="N2175" t="n">
        <v>26.89</v>
      </c>
      <c r="O2175" t="n">
        <v>19456</v>
      </c>
      <c r="P2175" t="n">
        <v>69.63</v>
      </c>
      <c r="Q2175" t="n">
        <v>198.05</v>
      </c>
      <c r="R2175" t="n">
        <v>29.73</v>
      </c>
      <c r="S2175" t="n">
        <v>21.27</v>
      </c>
      <c r="T2175" t="n">
        <v>1529.47</v>
      </c>
      <c r="U2175" t="n">
        <v>0.72</v>
      </c>
      <c r="V2175" t="n">
        <v>0.77</v>
      </c>
      <c r="W2175" t="n">
        <v>0.12</v>
      </c>
      <c r="X2175" t="n">
        <v>0.08</v>
      </c>
      <c r="Y2175" t="n">
        <v>1</v>
      </c>
      <c r="Z2175" t="n">
        <v>10</v>
      </c>
    </row>
    <row r="2176">
      <c r="A2176" t="n">
        <v>0</v>
      </c>
      <c r="B2176" t="n">
        <v>130</v>
      </c>
      <c r="C2176" t="inlineStr">
        <is>
          <t xml:space="preserve">CONCLUIDO	</t>
        </is>
      </c>
      <c r="D2176" t="n">
        <v>5.2115</v>
      </c>
      <c r="E2176" t="n">
        <v>19.19</v>
      </c>
      <c r="F2176" t="n">
        <v>10.37</v>
      </c>
      <c r="G2176" t="n">
        <v>5.06</v>
      </c>
      <c r="H2176" t="n">
        <v>0.07000000000000001</v>
      </c>
      <c r="I2176" t="n">
        <v>123</v>
      </c>
      <c r="J2176" t="n">
        <v>252.85</v>
      </c>
      <c r="K2176" t="n">
        <v>59.19</v>
      </c>
      <c r="L2176" t="n">
        <v>1</v>
      </c>
      <c r="M2176" t="n">
        <v>121</v>
      </c>
      <c r="N2176" t="n">
        <v>62.65</v>
      </c>
      <c r="O2176" t="n">
        <v>31418.63</v>
      </c>
      <c r="P2176" t="n">
        <v>170.07</v>
      </c>
      <c r="Q2176" t="n">
        <v>198.13</v>
      </c>
      <c r="R2176" t="n">
        <v>105.78</v>
      </c>
      <c r="S2176" t="n">
        <v>21.27</v>
      </c>
      <c r="T2176" t="n">
        <v>38965.4</v>
      </c>
      <c r="U2176" t="n">
        <v>0.2</v>
      </c>
      <c r="V2176" t="n">
        <v>0.59</v>
      </c>
      <c r="W2176" t="n">
        <v>0.3</v>
      </c>
      <c r="X2176" t="n">
        <v>2.51</v>
      </c>
      <c r="Y2176" t="n">
        <v>1</v>
      </c>
      <c r="Z2176" t="n">
        <v>10</v>
      </c>
    </row>
    <row r="2177">
      <c r="A2177" t="n">
        <v>1</v>
      </c>
      <c r="B2177" t="n">
        <v>130</v>
      </c>
      <c r="C2177" t="inlineStr">
        <is>
          <t xml:space="preserve">CONCLUIDO	</t>
        </is>
      </c>
      <c r="D2177" t="n">
        <v>5.852</v>
      </c>
      <c r="E2177" t="n">
        <v>17.09</v>
      </c>
      <c r="F2177" t="n">
        <v>9.74</v>
      </c>
      <c r="G2177" t="n">
        <v>6.28</v>
      </c>
      <c r="H2177" t="n">
        <v>0.09</v>
      </c>
      <c r="I2177" t="n">
        <v>93</v>
      </c>
      <c r="J2177" t="n">
        <v>253.3</v>
      </c>
      <c r="K2177" t="n">
        <v>59.19</v>
      </c>
      <c r="L2177" t="n">
        <v>1.25</v>
      </c>
      <c r="M2177" t="n">
        <v>91</v>
      </c>
      <c r="N2177" t="n">
        <v>62.86</v>
      </c>
      <c r="O2177" t="n">
        <v>31474.5</v>
      </c>
      <c r="P2177" t="n">
        <v>159.52</v>
      </c>
      <c r="Q2177" t="n">
        <v>198.11</v>
      </c>
      <c r="R2177" t="n">
        <v>86.2</v>
      </c>
      <c r="S2177" t="n">
        <v>21.27</v>
      </c>
      <c r="T2177" t="n">
        <v>29322.69</v>
      </c>
      <c r="U2177" t="n">
        <v>0.25</v>
      </c>
      <c r="V2177" t="n">
        <v>0.62</v>
      </c>
      <c r="W2177" t="n">
        <v>0.25</v>
      </c>
      <c r="X2177" t="n">
        <v>1.88</v>
      </c>
      <c r="Y2177" t="n">
        <v>1</v>
      </c>
      <c r="Z2177" t="n">
        <v>10</v>
      </c>
    </row>
    <row r="2178">
      <c r="A2178" t="n">
        <v>2</v>
      </c>
      <c r="B2178" t="n">
        <v>130</v>
      </c>
      <c r="C2178" t="inlineStr">
        <is>
          <t xml:space="preserve">CONCLUIDO	</t>
        </is>
      </c>
      <c r="D2178" t="n">
        <v>6.348</v>
      </c>
      <c r="E2178" t="n">
        <v>15.75</v>
      </c>
      <c r="F2178" t="n">
        <v>9.33</v>
      </c>
      <c r="G2178" t="n">
        <v>7.57</v>
      </c>
      <c r="H2178" t="n">
        <v>0.11</v>
      </c>
      <c r="I2178" t="n">
        <v>74</v>
      </c>
      <c r="J2178" t="n">
        <v>253.75</v>
      </c>
      <c r="K2178" t="n">
        <v>59.19</v>
      </c>
      <c r="L2178" t="n">
        <v>1.5</v>
      </c>
      <c r="M2178" t="n">
        <v>72</v>
      </c>
      <c r="N2178" t="n">
        <v>63.06</v>
      </c>
      <c r="O2178" t="n">
        <v>31530.44</v>
      </c>
      <c r="P2178" t="n">
        <v>152.76</v>
      </c>
      <c r="Q2178" t="n">
        <v>198.1</v>
      </c>
      <c r="R2178" t="n">
        <v>73.2</v>
      </c>
      <c r="S2178" t="n">
        <v>21.27</v>
      </c>
      <c r="T2178" t="n">
        <v>22918.65</v>
      </c>
      <c r="U2178" t="n">
        <v>0.29</v>
      </c>
      <c r="V2178" t="n">
        <v>0.65</v>
      </c>
      <c r="W2178" t="n">
        <v>0.23</v>
      </c>
      <c r="X2178" t="n">
        <v>1.48</v>
      </c>
      <c r="Y2178" t="n">
        <v>1</v>
      </c>
      <c r="Z2178" t="n">
        <v>10</v>
      </c>
    </row>
    <row r="2179">
      <c r="A2179" t="n">
        <v>3</v>
      </c>
      <c r="B2179" t="n">
        <v>130</v>
      </c>
      <c r="C2179" t="inlineStr">
        <is>
          <t xml:space="preserve">CONCLUIDO	</t>
        </is>
      </c>
      <c r="D2179" t="n">
        <v>6.6994</v>
      </c>
      <c r="E2179" t="n">
        <v>14.93</v>
      </c>
      <c r="F2179" t="n">
        <v>9.09</v>
      </c>
      <c r="G2179" t="n">
        <v>8.800000000000001</v>
      </c>
      <c r="H2179" t="n">
        <v>0.12</v>
      </c>
      <c r="I2179" t="n">
        <v>62</v>
      </c>
      <c r="J2179" t="n">
        <v>254.21</v>
      </c>
      <c r="K2179" t="n">
        <v>59.19</v>
      </c>
      <c r="L2179" t="n">
        <v>1.75</v>
      </c>
      <c r="M2179" t="n">
        <v>60</v>
      </c>
      <c r="N2179" t="n">
        <v>63.26</v>
      </c>
      <c r="O2179" t="n">
        <v>31586.46</v>
      </c>
      <c r="P2179" t="n">
        <v>148.72</v>
      </c>
      <c r="Q2179" t="n">
        <v>198.07</v>
      </c>
      <c r="R2179" t="n">
        <v>65.95</v>
      </c>
      <c r="S2179" t="n">
        <v>21.27</v>
      </c>
      <c r="T2179" t="n">
        <v>19352.62</v>
      </c>
      <c r="U2179" t="n">
        <v>0.32</v>
      </c>
      <c r="V2179" t="n">
        <v>0.67</v>
      </c>
      <c r="W2179" t="n">
        <v>0.21</v>
      </c>
      <c r="X2179" t="n">
        <v>1.24</v>
      </c>
      <c r="Y2179" t="n">
        <v>1</v>
      </c>
      <c r="Z2179" t="n">
        <v>10</v>
      </c>
    </row>
    <row r="2180">
      <c r="A2180" t="n">
        <v>4</v>
      </c>
      <c r="B2180" t="n">
        <v>130</v>
      </c>
      <c r="C2180" t="inlineStr">
        <is>
          <t xml:space="preserve">CONCLUIDO	</t>
        </is>
      </c>
      <c r="D2180" t="n">
        <v>7.0036</v>
      </c>
      <c r="E2180" t="n">
        <v>14.28</v>
      </c>
      <c r="F2180" t="n">
        <v>8.880000000000001</v>
      </c>
      <c r="G2180" t="n">
        <v>10.06</v>
      </c>
      <c r="H2180" t="n">
        <v>0.14</v>
      </c>
      <c r="I2180" t="n">
        <v>53</v>
      </c>
      <c r="J2180" t="n">
        <v>254.66</v>
      </c>
      <c r="K2180" t="n">
        <v>59.19</v>
      </c>
      <c r="L2180" t="n">
        <v>2</v>
      </c>
      <c r="M2180" t="n">
        <v>51</v>
      </c>
      <c r="N2180" t="n">
        <v>63.47</v>
      </c>
      <c r="O2180" t="n">
        <v>31642.55</v>
      </c>
      <c r="P2180" t="n">
        <v>145.18</v>
      </c>
      <c r="Q2180" t="n">
        <v>198.05</v>
      </c>
      <c r="R2180" t="n">
        <v>59.39</v>
      </c>
      <c r="S2180" t="n">
        <v>21.27</v>
      </c>
      <c r="T2180" t="n">
        <v>16117.71</v>
      </c>
      <c r="U2180" t="n">
        <v>0.36</v>
      </c>
      <c r="V2180" t="n">
        <v>0.68</v>
      </c>
      <c r="W2180" t="n">
        <v>0.19</v>
      </c>
      <c r="X2180" t="n">
        <v>1.03</v>
      </c>
      <c r="Y2180" t="n">
        <v>1</v>
      </c>
      <c r="Z2180" t="n">
        <v>10</v>
      </c>
    </row>
    <row r="2181">
      <c r="A2181" t="n">
        <v>5</v>
      </c>
      <c r="B2181" t="n">
        <v>130</v>
      </c>
      <c r="C2181" t="inlineStr">
        <is>
          <t xml:space="preserve">CONCLUIDO	</t>
        </is>
      </c>
      <c r="D2181" t="n">
        <v>7.2071</v>
      </c>
      <c r="E2181" t="n">
        <v>13.88</v>
      </c>
      <c r="F2181" t="n">
        <v>8.77</v>
      </c>
      <c r="G2181" t="n">
        <v>11.2</v>
      </c>
      <c r="H2181" t="n">
        <v>0.16</v>
      </c>
      <c r="I2181" t="n">
        <v>47</v>
      </c>
      <c r="J2181" t="n">
        <v>255.12</v>
      </c>
      <c r="K2181" t="n">
        <v>59.19</v>
      </c>
      <c r="L2181" t="n">
        <v>2.25</v>
      </c>
      <c r="M2181" t="n">
        <v>45</v>
      </c>
      <c r="N2181" t="n">
        <v>63.67</v>
      </c>
      <c r="O2181" t="n">
        <v>31698.72</v>
      </c>
      <c r="P2181" t="n">
        <v>143.32</v>
      </c>
      <c r="Q2181" t="n">
        <v>198.06</v>
      </c>
      <c r="R2181" t="n">
        <v>55.79</v>
      </c>
      <c r="S2181" t="n">
        <v>21.27</v>
      </c>
      <c r="T2181" t="n">
        <v>14347.48</v>
      </c>
      <c r="U2181" t="n">
        <v>0.38</v>
      </c>
      <c r="V2181" t="n">
        <v>0.6899999999999999</v>
      </c>
      <c r="W2181" t="n">
        <v>0.19</v>
      </c>
      <c r="X2181" t="n">
        <v>0.92</v>
      </c>
      <c r="Y2181" t="n">
        <v>1</v>
      </c>
      <c r="Z2181" t="n">
        <v>10</v>
      </c>
    </row>
    <row r="2182">
      <c r="A2182" t="n">
        <v>6</v>
      </c>
      <c r="B2182" t="n">
        <v>130</v>
      </c>
      <c r="C2182" t="inlineStr">
        <is>
          <t xml:space="preserve">CONCLUIDO	</t>
        </is>
      </c>
      <c r="D2182" t="n">
        <v>7.3957</v>
      </c>
      <c r="E2182" t="n">
        <v>13.52</v>
      </c>
      <c r="F2182" t="n">
        <v>8.66</v>
      </c>
      <c r="G2182" t="n">
        <v>12.38</v>
      </c>
      <c r="H2182" t="n">
        <v>0.17</v>
      </c>
      <c r="I2182" t="n">
        <v>42</v>
      </c>
      <c r="J2182" t="n">
        <v>255.57</v>
      </c>
      <c r="K2182" t="n">
        <v>59.19</v>
      </c>
      <c r="L2182" t="n">
        <v>2.5</v>
      </c>
      <c r="M2182" t="n">
        <v>40</v>
      </c>
      <c r="N2182" t="n">
        <v>63.88</v>
      </c>
      <c r="O2182" t="n">
        <v>31754.97</v>
      </c>
      <c r="P2182" t="n">
        <v>141.43</v>
      </c>
      <c r="Q2182" t="n">
        <v>198.07</v>
      </c>
      <c r="R2182" t="n">
        <v>52.44</v>
      </c>
      <c r="S2182" t="n">
        <v>21.27</v>
      </c>
      <c r="T2182" t="n">
        <v>12699.68</v>
      </c>
      <c r="U2182" t="n">
        <v>0.41</v>
      </c>
      <c r="V2182" t="n">
        <v>0.7</v>
      </c>
      <c r="W2182" t="n">
        <v>0.17</v>
      </c>
      <c r="X2182" t="n">
        <v>0.8100000000000001</v>
      </c>
      <c r="Y2182" t="n">
        <v>1</v>
      </c>
      <c r="Z2182" t="n">
        <v>10</v>
      </c>
    </row>
    <row r="2183">
      <c r="A2183" t="n">
        <v>7</v>
      </c>
      <c r="B2183" t="n">
        <v>130</v>
      </c>
      <c r="C2183" t="inlineStr">
        <is>
          <t xml:space="preserve">CONCLUIDO	</t>
        </is>
      </c>
      <c r="D2183" t="n">
        <v>7.5801</v>
      </c>
      <c r="E2183" t="n">
        <v>13.19</v>
      </c>
      <c r="F2183" t="n">
        <v>8.529999999999999</v>
      </c>
      <c r="G2183" t="n">
        <v>13.47</v>
      </c>
      <c r="H2183" t="n">
        <v>0.19</v>
      </c>
      <c r="I2183" t="n">
        <v>38</v>
      </c>
      <c r="J2183" t="n">
        <v>256.03</v>
      </c>
      <c r="K2183" t="n">
        <v>59.19</v>
      </c>
      <c r="L2183" t="n">
        <v>2.75</v>
      </c>
      <c r="M2183" t="n">
        <v>36</v>
      </c>
      <c r="N2183" t="n">
        <v>64.09</v>
      </c>
      <c r="O2183" t="n">
        <v>31811.29</v>
      </c>
      <c r="P2183" t="n">
        <v>139.12</v>
      </c>
      <c r="Q2183" t="n">
        <v>198.05</v>
      </c>
      <c r="R2183" t="n">
        <v>47.85</v>
      </c>
      <c r="S2183" t="n">
        <v>21.27</v>
      </c>
      <c r="T2183" t="n">
        <v>10420.6</v>
      </c>
      <c r="U2183" t="n">
        <v>0.44</v>
      </c>
      <c r="V2183" t="n">
        <v>0.71</v>
      </c>
      <c r="W2183" t="n">
        <v>0.17</v>
      </c>
      <c r="X2183" t="n">
        <v>0.68</v>
      </c>
      <c r="Y2183" t="n">
        <v>1</v>
      </c>
      <c r="Z2183" t="n">
        <v>10</v>
      </c>
    </row>
    <row r="2184">
      <c r="A2184" t="n">
        <v>8</v>
      </c>
      <c r="B2184" t="n">
        <v>130</v>
      </c>
      <c r="C2184" t="inlineStr">
        <is>
          <t xml:space="preserve">CONCLUIDO	</t>
        </is>
      </c>
      <c r="D2184" t="n">
        <v>7.6396</v>
      </c>
      <c r="E2184" t="n">
        <v>13.09</v>
      </c>
      <c r="F2184" t="n">
        <v>8.57</v>
      </c>
      <c r="G2184" t="n">
        <v>14.7</v>
      </c>
      <c r="H2184" t="n">
        <v>0.21</v>
      </c>
      <c r="I2184" t="n">
        <v>35</v>
      </c>
      <c r="J2184" t="n">
        <v>256.49</v>
      </c>
      <c r="K2184" t="n">
        <v>59.19</v>
      </c>
      <c r="L2184" t="n">
        <v>3</v>
      </c>
      <c r="M2184" t="n">
        <v>33</v>
      </c>
      <c r="N2184" t="n">
        <v>64.29000000000001</v>
      </c>
      <c r="O2184" t="n">
        <v>31867.69</v>
      </c>
      <c r="P2184" t="n">
        <v>139.78</v>
      </c>
      <c r="Q2184" t="n">
        <v>198.06</v>
      </c>
      <c r="R2184" t="n">
        <v>50.7</v>
      </c>
      <c r="S2184" t="n">
        <v>21.27</v>
      </c>
      <c r="T2184" t="n">
        <v>11862.6</v>
      </c>
      <c r="U2184" t="n">
        <v>0.42</v>
      </c>
      <c r="V2184" t="n">
        <v>0.71</v>
      </c>
      <c r="W2184" t="n">
        <v>0.14</v>
      </c>
      <c r="X2184" t="n">
        <v>0.72</v>
      </c>
      <c r="Y2184" t="n">
        <v>1</v>
      </c>
      <c r="Z2184" t="n">
        <v>10</v>
      </c>
    </row>
    <row r="2185">
      <c r="A2185" t="n">
        <v>9</v>
      </c>
      <c r="B2185" t="n">
        <v>130</v>
      </c>
      <c r="C2185" t="inlineStr">
        <is>
          <t xml:space="preserve">CONCLUIDO	</t>
        </is>
      </c>
      <c r="D2185" t="n">
        <v>7.7625</v>
      </c>
      <c r="E2185" t="n">
        <v>12.88</v>
      </c>
      <c r="F2185" t="n">
        <v>8.51</v>
      </c>
      <c r="G2185" t="n">
        <v>15.96</v>
      </c>
      <c r="H2185" t="n">
        <v>0.23</v>
      </c>
      <c r="I2185" t="n">
        <v>32</v>
      </c>
      <c r="J2185" t="n">
        <v>256.95</v>
      </c>
      <c r="K2185" t="n">
        <v>59.19</v>
      </c>
      <c r="L2185" t="n">
        <v>3.25</v>
      </c>
      <c r="M2185" t="n">
        <v>30</v>
      </c>
      <c r="N2185" t="n">
        <v>64.5</v>
      </c>
      <c r="O2185" t="n">
        <v>31924.29</v>
      </c>
      <c r="P2185" t="n">
        <v>138.72</v>
      </c>
      <c r="Q2185" t="n">
        <v>198.06</v>
      </c>
      <c r="R2185" t="n">
        <v>47.93</v>
      </c>
      <c r="S2185" t="n">
        <v>21.27</v>
      </c>
      <c r="T2185" t="n">
        <v>10494.17</v>
      </c>
      <c r="U2185" t="n">
        <v>0.44</v>
      </c>
      <c r="V2185" t="n">
        <v>0.71</v>
      </c>
      <c r="W2185" t="n">
        <v>0.16</v>
      </c>
      <c r="X2185" t="n">
        <v>0.66</v>
      </c>
      <c r="Y2185" t="n">
        <v>1</v>
      </c>
      <c r="Z2185" t="n">
        <v>10</v>
      </c>
    </row>
    <row r="2186">
      <c r="A2186" t="n">
        <v>10</v>
      </c>
      <c r="B2186" t="n">
        <v>130</v>
      </c>
      <c r="C2186" t="inlineStr">
        <is>
          <t xml:space="preserve">CONCLUIDO	</t>
        </is>
      </c>
      <c r="D2186" t="n">
        <v>7.8568</v>
      </c>
      <c r="E2186" t="n">
        <v>12.73</v>
      </c>
      <c r="F2186" t="n">
        <v>8.460000000000001</v>
      </c>
      <c r="G2186" t="n">
        <v>16.91</v>
      </c>
      <c r="H2186" t="n">
        <v>0.24</v>
      </c>
      <c r="I2186" t="n">
        <v>30</v>
      </c>
      <c r="J2186" t="n">
        <v>257.41</v>
      </c>
      <c r="K2186" t="n">
        <v>59.19</v>
      </c>
      <c r="L2186" t="n">
        <v>3.5</v>
      </c>
      <c r="M2186" t="n">
        <v>28</v>
      </c>
      <c r="N2186" t="n">
        <v>64.70999999999999</v>
      </c>
      <c r="O2186" t="n">
        <v>31980.84</v>
      </c>
      <c r="P2186" t="n">
        <v>137.7</v>
      </c>
      <c r="Q2186" t="n">
        <v>198.06</v>
      </c>
      <c r="R2186" t="n">
        <v>46.16</v>
      </c>
      <c r="S2186" t="n">
        <v>21.27</v>
      </c>
      <c r="T2186" t="n">
        <v>9620.459999999999</v>
      </c>
      <c r="U2186" t="n">
        <v>0.46</v>
      </c>
      <c r="V2186" t="n">
        <v>0.72</v>
      </c>
      <c r="W2186" t="n">
        <v>0.16</v>
      </c>
      <c r="X2186" t="n">
        <v>0.6</v>
      </c>
      <c r="Y2186" t="n">
        <v>1</v>
      </c>
      <c r="Z2186" t="n">
        <v>10</v>
      </c>
    </row>
    <row r="2187">
      <c r="A2187" t="n">
        <v>11</v>
      </c>
      <c r="B2187" t="n">
        <v>130</v>
      </c>
      <c r="C2187" t="inlineStr">
        <is>
          <t xml:space="preserve">CONCLUIDO	</t>
        </is>
      </c>
      <c r="D2187" t="n">
        <v>7.9449</v>
      </c>
      <c r="E2187" t="n">
        <v>12.59</v>
      </c>
      <c r="F2187" t="n">
        <v>8.41</v>
      </c>
      <c r="G2187" t="n">
        <v>18.03</v>
      </c>
      <c r="H2187" t="n">
        <v>0.26</v>
      </c>
      <c r="I2187" t="n">
        <v>28</v>
      </c>
      <c r="J2187" t="n">
        <v>257.86</v>
      </c>
      <c r="K2187" t="n">
        <v>59.19</v>
      </c>
      <c r="L2187" t="n">
        <v>3.75</v>
      </c>
      <c r="M2187" t="n">
        <v>26</v>
      </c>
      <c r="N2187" t="n">
        <v>64.92</v>
      </c>
      <c r="O2187" t="n">
        <v>32037.48</v>
      </c>
      <c r="P2187" t="n">
        <v>136.94</v>
      </c>
      <c r="Q2187" t="n">
        <v>198.08</v>
      </c>
      <c r="R2187" t="n">
        <v>44.72</v>
      </c>
      <c r="S2187" t="n">
        <v>21.27</v>
      </c>
      <c r="T2187" t="n">
        <v>8910.18</v>
      </c>
      <c r="U2187" t="n">
        <v>0.48</v>
      </c>
      <c r="V2187" t="n">
        <v>0.72</v>
      </c>
      <c r="W2187" t="n">
        <v>0.15</v>
      </c>
      <c r="X2187" t="n">
        <v>0.5600000000000001</v>
      </c>
      <c r="Y2187" t="n">
        <v>1</v>
      </c>
      <c r="Z2187" t="n">
        <v>10</v>
      </c>
    </row>
    <row r="2188">
      <c r="A2188" t="n">
        <v>12</v>
      </c>
      <c r="B2188" t="n">
        <v>130</v>
      </c>
      <c r="C2188" t="inlineStr">
        <is>
          <t xml:space="preserve">CONCLUIDO	</t>
        </is>
      </c>
      <c r="D2188" t="n">
        <v>8.0411</v>
      </c>
      <c r="E2188" t="n">
        <v>12.44</v>
      </c>
      <c r="F2188" t="n">
        <v>8.359999999999999</v>
      </c>
      <c r="G2188" t="n">
        <v>19.29</v>
      </c>
      <c r="H2188" t="n">
        <v>0.28</v>
      </c>
      <c r="I2188" t="n">
        <v>26</v>
      </c>
      <c r="J2188" t="n">
        <v>258.32</v>
      </c>
      <c r="K2188" t="n">
        <v>59.19</v>
      </c>
      <c r="L2188" t="n">
        <v>4</v>
      </c>
      <c r="M2188" t="n">
        <v>24</v>
      </c>
      <c r="N2188" t="n">
        <v>65.13</v>
      </c>
      <c r="O2188" t="n">
        <v>32094.19</v>
      </c>
      <c r="P2188" t="n">
        <v>136.01</v>
      </c>
      <c r="Q2188" t="n">
        <v>198.05</v>
      </c>
      <c r="R2188" t="n">
        <v>43.14</v>
      </c>
      <c r="S2188" t="n">
        <v>21.27</v>
      </c>
      <c r="T2188" t="n">
        <v>8127.24</v>
      </c>
      <c r="U2188" t="n">
        <v>0.49</v>
      </c>
      <c r="V2188" t="n">
        <v>0.73</v>
      </c>
      <c r="W2188" t="n">
        <v>0.15</v>
      </c>
      <c r="X2188" t="n">
        <v>0.51</v>
      </c>
      <c r="Y2188" t="n">
        <v>1</v>
      </c>
      <c r="Z2188" t="n">
        <v>10</v>
      </c>
    </row>
    <row r="2189">
      <c r="A2189" t="n">
        <v>13</v>
      </c>
      <c r="B2189" t="n">
        <v>130</v>
      </c>
      <c r="C2189" t="inlineStr">
        <is>
          <t xml:space="preserve">CONCLUIDO	</t>
        </is>
      </c>
      <c r="D2189" t="n">
        <v>8.129899999999999</v>
      </c>
      <c r="E2189" t="n">
        <v>12.3</v>
      </c>
      <c r="F2189" t="n">
        <v>8.32</v>
      </c>
      <c r="G2189" t="n">
        <v>20.8</v>
      </c>
      <c r="H2189" t="n">
        <v>0.29</v>
      </c>
      <c r="I2189" t="n">
        <v>24</v>
      </c>
      <c r="J2189" t="n">
        <v>258.78</v>
      </c>
      <c r="K2189" t="n">
        <v>59.19</v>
      </c>
      <c r="L2189" t="n">
        <v>4.25</v>
      </c>
      <c r="M2189" t="n">
        <v>22</v>
      </c>
      <c r="N2189" t="n">
        <v>65.34</v>
      </c>
      <c r="O2189" t="n">
        <v>32150.98</v>
      </c>
      <c r="P2189" t="n">
        <v>135.32</v>
      </c>
      <c r="Q2189" t="n">
        <v>198.07</v>
      </c>
      <c r="R2189" t="n">
        <v>42.03</v>
      </c>
      <c r="S2189" t="n">
        <v>21.27</v>
      </c>
      <c r="T2189" t="n">
        <v>7585.09</v>
      </c>
      <c r="U2189" t="n">
        <v>0.51</v>
      </c>
      <c r="V2189" t="n">
        <v>0.73</v>
      </c>
      <c r="W2189" t="n">
        <v>0.14</v>
      </c>
      <c r="X2189" t="n">
        <v>0.47</v>
      </c>
      <c r="Y2189" t="n">
        <v>1</v>
      </c>
      <c r="Z2189" t="n">
        <v>10</v>
      </c>
    </row>
    <row r="2190">
      <c r="A2190" t="n">
        <v>14</v>
      </c>
      <c r="B2190" t="n">
        <v>130</v>
      </c>
      <c r="C2190" t="inlineStr">
        <is>
          <t xml:space="preserve">CONCLUIDO	</t>
        </is>
      </c>
      <c r="D2190" t="n">
        <v>8.181100000000001</v>
      </c>
      <c r="E2190" t="n">
        <v>12.22</v>
      </c>
      <c r="F2190" t="n">
        <v>8.289999999999999</v>
      </c>
      <c r="G2190" t="n">
        <v>21.64</v>
      </c>
      <c r="H2190" t="n">
        <v>0.31</v>
      </c>
      <c r="I2190" t="n">
        <v>23</v>
      </c>
      <c r="J2190" t="n">
        <v>259.25</v>
      </c>
      <c r="K2190" t="n">
        <v>59.19</v>
      </c>
      <c r="L2190" t="n">
        <v>4.5</v>
      </c>
      <c r="M2190" t="n">
        <v>21</v>
      </c>
      <c r="N2190" t="n">
        <v>65.55</v>
      </c>
      <c r="O2190" t="n">
        <v>32207.85</v>
      </c>
      <c r="P2190" t="n">
        <v>134.77</v>
      </c>
      <c r="Q2190" t="n">
        <v>198.05</v>
      </c>
      <c r="R2190" t="n">
        <v>41.02</v>
      </c>
      <c r="S2190" t="n">
        <v>21.27</v>
      </c>
      <c r="T2190" t="n">
        <v>7082.35</v>
      </c>
      <c r="U2190" t="n">
        <v>0.52</v>
      </c>
      <c r="V2190" t="n">
        <v>0.73</v>
      </c>
      <c r="W2190" t="n">
        <v>0.15</v>
      </c>
      <c r="X2190" t="n">
        <v>0.44</v>
      </c>
      <c r="Y2190" t="n">
        <v>1</v>
      </c>
      <c r="Z2190" t="n">
        <v>10</v>
      </c>
    </row>
    <row r="2191">
      <c r="A2191" t="n">
        <v>15</v>
      </c>
      <c r="B2191" t="n">
        <v>130</v>
      </c>
      <c r="C2191" t="inlineStr">
        <is>
          <t xml:space="preserve">CONCLUIDO	</t>
        </is>
      </c>
      <c r="D2191" t="n">
        <v>8.2254</v>
      </c>
      <c r="E2191" t="n">
        <v>12.16</v>
      </c>
      <c r="F2191" t="n">
        <v>8.279999999999999</v>
      </c>
      <c r="G2191" t="n">
        <v>22.57</v>
      </c>
      <c r="H2191" t="n">
        <v>0.33</v>
      </c>
      <c r="I2191" t="n">
        <v>22</v>
      </c>
      <c r="J2191" t="n">
        <v>259.71</v>
      </c>
      <c r="K2191" t="n">
        <v>59.19</v>
      </c>
      <c r="L2191" t="n">
        <v>4.75</v>
      </c>
      <c r="M2191" t="n">
        <v>20</v>
      </c>
      <c r="N2191" t="n">
        <v>65.76000000000001</v>
      </c>
      <c r="O2191" t="n">
        <v>32264.79</v>
      </c>
      <c r="P2191" t="n">
        <v>134.49</v>
      </c>
      <c r="Q2191" t="n">
        <v>198.1</v>
      </c>
      <c r="R2191" t="n">
        <v>40.52</v>
      </c>
      <c r="S2191" t="n">
        <v>21.27</v>
      </c>
      <c r="T2191" t="n">
        <v>6835.87</v>
      </c>
      <c r="U2191" t="n">
        <v>0.52</v>
      </c>
      <c r="V2191" t="n">
        <v>0.73</v>
      </c>
      <c r="W2191" t="n">
        <v>0.14</v>
      </c>
      <c r="X2191" t="n">
        <v>0.42</v>
      </c>
      <c r="Y2191" t="n">
        <v>1</v>
      </c>
      <c r="Z2191" t="n">
        <v>10</v>
      </c>
    </row>
    <row r="2192">
      <c r="A2192" t="n">
        <v>16</v>
      </c>
      <c r="B2192" t="n">
        <v>130</v>
      </c>
      <c r="C2192" t="inlineStr">
        <is>
          <t xml:space="preserve">CONCLUIDO	</t>
        </is>
      </c>
      <c r="D2192" t="n">
        <v>8.2722</v>
      </c>
      <c r="E2192" t="n">
        <v>12.09</v>
      </c>
      <c r="F2192" t="n">
        <v>8.26</v>
      </c>
      <c r="G2192" t="n">
        <v>23.59</v>
      </c>
      <c r="H2192" t="n">
        <v>0.34</v>
      </c>
      <c r="I2192" t="n">
        <v>21</v>
      </c>
      <c r="J2192" t="n">
        <v>260.17</v>
      </c>
      <c r="K2192" t="n">
        <v>59.19</v>
      </c>
      <c r="L2192" t="n">
        <v>5</v>
      </c>
      <c r="M2192" t="n">
        <v>19</v>
      </c>
      <c r="N2192" t="n">
        <v>65.98</v>
      </c>
      <c r="O2192" t="n">
        <v>32321.82</v>
      </c>
      <c r="P2192" t="n">
        <v>134.05</v>
      </c>
      <c r="Q2192" t="n">
        <v>198.05</v>
      </c>
      <c r="R2192" t="n">
        <v>39.87</v>
      </c>
      <c r="S2192" t="n">
        <v>21.27</v>
      </c>
      <c r="T2192" t="n">
        <v>6519.38</v>
      </c>
      <c r="U2192" t="n">
        <v>0.53</v>
      </c>
      <c r="V2192" t="n">
        <v>0.74</v>
      </c>
      <c r="W2192" t="n">
        <v>0.14</v>
      </c>
      <c r="X2192" t="n">
        <v>0.4</v>
      </c>
      <c r="Y2192" t="n">
        <v>1</v>
      </c>
      <c r="Z2192" t="n">
        <v>10</v>
      </c>
    </row>
    <row r="2193">
      <c r="A2193" t="n">
        <v>17</v>
      </c>
      <c r="B2193" t="n">
        <v>130</v>
      </c>
      <c r="C2193" t="inlineStr">
        <is>
          <t xml:space="preserve">CONCLUIDO	</t>
        </is>
      </c>
      <c r="D2193" t="n">
        <v>8.3224</v>
      </c>
      <c r="E2193" t="n">
        <v>12.02</v>
      </c>
      <c r="F2193" t="n">
        <v>8.23</v>
      </c>
      <c r="G2193" t="n">
        <v>24.7</v>
      </c>
      <c r="H2193" t="n">
        <v>0.36</v>
      </c>
      <c r="I2193" t="n">
        <v>20</v>
      </c>
      <c r="J2193" t="n">
        <v>260.63</v>
      </c>
      <c r="K2193" t="n">
        <v>59.19</v>
      </c>
      <c r="L2193" t="n">
        <v>5.25</v>
      </c>
      <c r="M2193" t="n">
        <v>18</v>
      </c>
      <c r="N2193" t="n">
        <v>66.19</v>
      </c>
      <c r="O2193" t="n">
        <v>32378.93</v>
      </c>
      <c r="P2193" t="n">
        <v>133.55</v>
      </c>
      <c r="Q2193" t="n">
        <v>198.05</v>
      </c>
      <c r="R2193" t="n">
        <v>39.08</v>
      </c>
      <c r="S2193" t="n">
        <v>21.27</v>
      </c>
      <c r="T2193" t="n">
        <v>6126.75</v>
      </c>
      <c r="U2193" t="n">
        <v>0.54</v>
      </c>
      <c r="V2193" t="n">
        <v>0.74</v>
      </c>
      <c r="W2193" t="n">
        <v>0.14</v>
      </c>
      <c r="X2193" t="n">
        <v>0.38</v>
      </c>
      <c r="Y2193" t="n">
        <v>1</v>
      </c>
      <c r="Z2193" t="n">
        <v>10</v>
      </c>
    </row>
    <row r="2194">
      <c r="A2194" t="n">
        <v>18</v>
      </c>
      <c r="B2194" t="n">
        <v>130</v>
      </c>
      <c r="C2194" t="inlineStr">
        <is>
          <t xml:space="preserve">CONCLUIDO	</t>
        </is>
      </c>
      <c r="D2194" t="n">
        <v>8.4079</v>
      </c>
      <c r="E2194" t="n">
        <v>11.89</v>
      </c>
      <c r="F2194" t="n">
        <v>8.16</v>
      </c>
      <c r="G2194" t="n">
        <v>25.77</v>
      </c>
      <c r="H2194" t="n">
        <v>0.37</v>
      </c>
      <c r="I2194" t="n">
        <v>19</v>
      </c>
      <c r="J2194" t="n">
        <v>261.1</v>
      </c>
      <c r="K2194" t="n">
        <v>59.19</v>
      </c>
      <c r="L2194" t="n">
        <v>5.5</v>
      </c>
      <c r="M2194" t="n">
        <v>17</v>
      </c>
      <c r="N2194" t="n">
        <v>66.40000000000001</v>
      </c>
      <c r="O2194" t="n">
        <v>32436.11</v>
      </c>
      <c r="P2194" t="n">
        <v>132.26</v>
      </c>
      <c r="Q2194" t="n">
        <v>198.05</v>
      </c>
      <c r="R2194" t="n">
        <v>36.55</v>
      </c>
      <c r="S2194" t="n">
        <v>21.27</v>
      </c>
      <c r="T2194" t="n">
        <v>4869.25</v>
      </c>
      <c r="U2194" t="n">
        <v>0.58</v>
      </c>
      <c r="V2194" t="n">
        <v>0.74</v>
      </c>
      <c r="W2194" t="n">
        <v>0.14</v>
      </c>
      <c r="X2194" t="n">
        <v>0.31</v>
      </c>
      <c r="Y2194" t="n">
        <v>1</v>
      </c>
      <c r="Z2194" t="n">
        <v>10</v>
      </c>
    </row>
    <row r="2195">
      <c r="A2195" t="n">
        <v>19</v>
      </c>
      <c r="B2195" t="n">
        <v>130</v>
      </c>
      <c r="C2195" t="inlineStr">
        <is>
          <t xml:space="preserve">CONCLUIDO	</t>
        </is>
      </c>
      <c r="D2195" t="n">
        <v>8.393800000000001</v>
      </c>
      <c r="E2195" t="n">
        <v>11.91</v>
      </c>
      <c r="F2195" t="n">
        <v>8.23</v>
      </c>
      <c r="G2195" t="n">
        <v>27.43</v>
      </c>
      <c r="H2195" t="n">
        <v>0.39</v>
      </c>
      <c r="I2195" t="n">
        <v>18</v>
      </c>
      <c r="J2195" t="n">
        <v>261.56</v>
      </c>
      <c r="K2195" t="n">
        <v>59.19</v>
      </c>
      <c r="L2195" t="n">
        <v>5.75</v>
      </c>
      <c r="M2195" t="n">
        <v>16</v>
      </c>
      <c r="N2195" t="n">
        <v>66.62</v>
      </c>
      <c r="O2195" t="n">
        <v>32493.38</v>
      </c>
      <c r="P2195" t="n">
        <v>133.35</v>
      </c>
      <c r="Q2195" t="n">
        <v>198.05</v>
      </c>
      <c r="R2195" t="n">
        <v>39.49</v>
      </c>
      <c r="S2195" t="n">
        <v>21.27</v>
      </c>
      <c r="T2195" t="n">
        <v>6345.44</v>
      </c>
      <c r="U2195" t="n">
        <v>0.54</v>
      </c>
      <c r="V2195" t="n">
        <v>0.74</v>
      </c>
      <c r="W2195" t="n">
        <v>0.13</v>
      </c>
      <c r="X2195" t="n">
        <v>0.38</v>
      </c>
      <c r="Y2195" t="n">
        <v>1</v>
      </c>
      <c r="Z2195" t="n">
        <v>10</v>
      </c>
    </row>
    <row r="2196">
      <c r="A2196" t="n">
        <v>20</v>
      </c>
      <c r="B2196" t="n">
        <v>130</v>
      </c>
      <c r="C2196" t="inlineStr">
        <is>
          <t xml:space="preserve">CONCLUIDO	</t>
        </is>
      </c>
      <c r="D2196" t="n">
        <v>8.4519</v>
      </c>
      <c r="E2196" t="n">
        <v>11.83</v>
      </c>
      <c r="F2196" t="n">
        <v>8.199999999999999</v>
      </c>
      <c r="G2196" t="n">
        <v>28.93</v>
      </c>
      <c r="H2196" t="n">
        <v>0.41</v>
      </c>
      <c r="I2196" t="n">
        <v>17</v>
      </c>
      <c r="J2196" t="n">
        <v>262.03</v>
      </c>
      <c r="K2196" t="n">
        <v>59.19</v>
      </c>
      <c r="L2196" t="n">
        <v>6</v>
      </c>
      <c r="M2196" t="n">
        <v>15</v>
      </c>
      <c r="N2196" t="n">
        <v>66.83</v>
      </c>
      <c r="O2196" t="n">
        <v>32550.72</v>
      </c>
      <c r="P2196" t="n">
        <v>132.7</v>
      </c>
      <c r="Q2196" t="n">
        <v>198.07</v>
      </c>
      <c r="R2196" t="n">
        <v>38</v>
      </c>
      <c r="S2196" t="n">
        <v>21.27</v>
      </c>
      <c r="T2196" t="n">
        <v>5601.41</v>
      </c>
      <c r="U2196" t="n">
        <v>0.5600000000000001</v>
      </c>
      <c r="V2196" t="n">
        <v>0.74</v>
      </c>
      <c r="W2196" t="n">
        <v>0.14</v>
      </c>
      <c r="X2196" t="n">
        <v>0.34</v>
      </c>
      <c r="Y2196" t="n">
        <v>1</v>
      </c>
      <c r="Z2196" t="n">
        <v>10</v>
      </c>
    </row>
    <row r="2197">
      <c r="A2197" t="n">
        <v>21</v>
      </c>
      <c r="B2197" t="n">
        <v>130</v>
      </c>
      <c r="C2197" t="inlineStr">
        <is>
          <t xml:space="preserve">CONCLUIDO	</t>
        </is>
      </c>
      <c r="D2197" t="n">
        <v>8.457700000000001</v>
      </c>
      <c r="E2197" t="n">
        <v>11.82</v>
      </c>
      <c r="F2197" t="n">
        <v>8.19</v>
      </c>
      <c r="G2197" t="n">
        <v>28.9</v>
      </c>
      <c r="H2197" t="n">
        <v>0.42</v>
      </c>
      <c r="I2197" t="n">
        <v>17</v>
      </c>
      <c r="J2197" t="n">
        <v>262.49</v>
      </c>
      <c r="K2197" t="n">
        <v>59.19</v>
      </c>
      <c r="L2197" t="n">
        <v>6.25</v>
      </c>
      <c r="M2197" t="n">
        <v>15</v>
      </c>
      <c r="N2197" t="n">
        <v>67.05</v>
      </c>
      <c r="O2197" t="n">
        <v>32608.15</v>
      </c>
      <c r="P2197" t="n">
        <v>132.56</v>
      </c>
      <c r="Q2197" t="n">
        <v>198.07</v>
      </c>
      <c r="R2197" t="n">
        <v>37.72</v>
      </c>
      <c r="S2197" t="n">
        <v>21.27</v>
      </c>
      <c r="T2197" t="n">
        <v>5463.98</v>
      </c>
      <c r="U2197" t="n">
        <v>0.5600000000000001</v>
      </c>
      <c r="V2197" t="n">
        <v>0.74</v>
      </c>
      <c r="W2197" t="n">
        <v>0.14</v>
      </c>
      <c r="X2197" t="n">
        <v>0.33</v>
      </c>
      <c r="Y2197" t="n">
        <v>1</v>
      </c>
      <c r="Z2197" t="n">
        <v>10</v>
      </c>
    </row>
    <row r="2198">
      <c r="A2198" t="n">
        <v>22</v>
      </c>
      <c r="B2198" t="n">
        <v>130</v>
      </c>
      <c r="C2198" t="inlineStr">
        <is>
          <t xml:space="preserve">CONCLUIDO	</t>
        </is>
      </c>
      <c r="D2198" t="n">
        <v>8.514699999999999</v>
      </c>
      <c r="E2198" t="n">
        <v>11.74</v>
      </c>
      <c r="F2198" t="n">
        <v>8.16</v>
      </c>
      <c r="G2198" t="n">
        <v>30.59</v>
      </c>
      <c r="H2198" t="n">
        <v>0.44</v>
      </c>
      <c r="I2198" t="n">
        <v>16</v>
      </c>
      <c r="J2198" t="n">
        <v>262.96</v>
      </c>
      <c r="K2198" t="n">
        <v>59.19</v>
      </c>
      <c r="L2198" t="n">
        <v>6.5</v>
      </c>
      <c r="M2198" t="n">
        <v>14</v>
      </c>
      <c r="N2198" t="n">
        <v>67.26000000000001</v>
      </c>
      <c r="O2198" t="n">
        <v>32665.66</v>
      </c>
      <c r="P2198" t="n">
        <v>131.9</v>
      </c>
      <c r="Q2198" t="n">
        <v>198.05</v>
      </c>
      <c r="R2198" t="n">
        <v>36.8</v>
      </c>
      <c r="S2198" t="n">
        <v>21.27</v>
      </c>
      <c r="T2198" t="n">
        <v>5009.82</v>
      </c>
      <c r="U2198" t="n">
        <v>0.58</v>
      </c>
      <c r="V2198" t="n">
        <v>0.74</v>
      </c>
      <c r="W2198" t="n">
        <v>0.13</v>
      </c>
      <c r="X2198" t="n">
        <v>0.3</v>
      </c>
      <c r="Y2198" t="n">
        <v>1</v>
      </c>
      <c r="Z2198" t="n">
        <v>10</v>
      </c>
    </row>
    <row r="2199">
      <c r="A2199" t="n">
        <v>23</v>
      </c>
      <c r="B2199" t="n">
        <v>130</v>
      </c>
      <c r="C2199" t="inlineStr">
        <is>
          <t xml:space="preserve">CONCLUIDO	</t>
        </is>
      </c>
      <c r="D2199" t="n">
        <v>8.565300000000001</v>
      </c>
      <c r="E2199" t="n">
        <v>11.68</v>
      </c>
      <c r="F2199" t="n">
        <v>8.140000000000001</v>
      </c>
      <c r="G2199" t="n">
        <v>32.55</v>
      </c>
      <c r="H2199" t="n">
        <v>0.46</v>
      </c>
      <c r="I2199" t="n">
        <v>15</v>
      </c>
      <c r="J2199" t="n">
        <v>263.42</v>
      </c>
      <c r="K2199" t="n">
        <v>59.19</v>
      </c>
      <c r="L2199" t="n">
        <v>6.75</v>
      </c>
      <c r="M2199" t="n">
        <v>13</v>
      </c>
      <c r="N2199" t="n">
        <v>67.48</v>
      </c>
      <c r="O2199" t="n">
        <v>32723.25</v>
      </c>
      <c r="P2199" t="n">
        <v>131.5</v>
      </c>
      <c r="Q2199" t="n">
        <v>198.06</v>
      </c>
      <c r="R2199" t="n">
        <v>36.07</v>
      </c>
      <c r="S2199" t="n">
        <v>21.27</v>
      </c>
      <c r="T2199" t="n">
        <v>4646.03</v>
      </c>
      <c r="U2199" t="n">
        <v>0.59</v>
      </c>
      <c r="V2199" t="n">
        <v>0.75</v>
      </c>
      <c r="W2199" t="n">
        <v>0.13</v>
      </c>
      <c r="X2199" t="n">
        <v>0.28</v>
      </c>
      <c r="Y2199" t="n">
        <v>1</v>
      </c>
      <c r="Z2199" t="n">
        <v>10</v>
      </c>
    </row>
    <row r="2200">
      <c r="A2200" t="n">
        <v>24</v>
      </c>
      <c r="B2200" t="n">
        <v>130</v>
      </c>
      <c r="C2200" t="inlineStr">
        <is>
          <t xml:space="preserve">CONCLUIDO	</t>
        </is>
      </c>
      <c r="D2200" t="n">
        <v>8.5596</v>
      </c>
      <c r="E2200" t="n">
        <v>11.68</v>
      </c>
      <c r="F2200" t="n">
        <v>8.140000000000001</v>
      </c>
      <c r="G2200" t="n">
        <v>32.58</v>
      </c>
      <c r="H2200" t="n">
        <v>0.47</v>
      </c>
      <c r="I2200" t="n">
        <v>15</v>
      </c>
      <c r="J2200" t="n">
        <v>263.89</v>
      </c>
      <c r="K2200" t="n">
        <v>59.19</v>
      </c>
      <c r="L2200" t="n">
        <v>7</v>
      </c>
      <c r="M2200" t="n">
        <v>13</v>
      </c>
      <c r="N2200" t="n">
        <v>67.7</v>
      </c>
      <c r="O2200" t="n">
        <v>32780.92</v>
      </c>
      <c r="P2200" t="n">
        <v>131.58</v>
      </c>
      <c r="Q2200" t="n">
        <v>198.05</v>
      </c>
      <c r="R2200" t="n">
        <v>36.42</v>
      </c>
      <c r="S2200" t="n">
        <v>21.27</v>
      </c>
      <c r="T2200" t="n">
        <v>4821.47</v>
      </c>
      <c r="U2200" t="n">
        <v>0.58</v>
      </c>
      <c r="V2200" t="n">
        <v>0.75</v>
      </c>
      <c r="W2200" t="n">
        <v>0.13</v>
      </c>
      <c r="X2200" t="n">
        <v>0.29</v>
      </c>
      <c r="Y2200" t="n">
        <v>1</v>
      </c>
      <c r="Z2200" t="n">
        <v>10</v>
      </c>
    </row>
    <row r="2201">
      <c r="A2201" t="n">
        <v>25</v>
      </c>
      <c r="B2201" t="n">
        <v>130</v>
      </c>
      <c r="C2201" t="inlineStr">
        <is>
          <t xml:space="preserve">CONCLUIDO	</t>
        </is>
      </c>
      <c r="D2201" t="n">
        <v>8.6172</v>
      </c>
      <c r="E2201" t="n">
        <v>11.6</v>
      </c>
      <c r="F2201" t="n">
        <v>8.119999999999999</v>
      </c>
      <c r="G2201" t="n">
        <v>34.78</v>
      </c>
      <c r="H2201" t="n">
        <v>0.49</v>
      </c>
      <c r="I2201" t="n">
        <v>14</v>
      </c>
      <c r="J2201" t="n">
        <v>264.36</v>
      </c>
      <c r="K2201" t="n">
        <v>59.19</v>
      </c>
      <c r="L2201" t="n">
        <v>7.25</v>
      </c>
      <c r="M2201" t="n">
        <v>12</v>
      </c>
      <c r="N2201" t="n">
        <v>67.92</v>
      </c>
      <c r="O2201" t="n">
        <v>32838.68</v>
      </c>
      <c r="P2201" t="n">
        <v>131.01</v>
      </c>
      <c r="Q2201" t="n">
        <v>198.07</v>
      </c>
      <c r="R2201" t="n">
        <v>35.44</v>
      </c>
      <c r="S2201" t="n">
        <v>21.27</v>
      </c>
      <c r="T2201" t="n">
        <v>4339.22</v>
      </c>
      <c r="U2201" t="n">
        <v>0.6</v>
      </c>
      <c r="V2201" t="n">
        <v>0.75</v>
      </c>
      <c r="W2201" t="n">
        <v>0.13</v>
      </c>
      <c r="X2201" t="n">
        <v>0.26</v>
      </c>
      <c r="Y2201" t="n">
        <v>1</v>
      </c>
      <c r="Z2201" t="n">
        <v>10</v>
      </c>
    </row>
    <row r="2202">
      <c r="A2202" t="n">
        <v>26</v>
      </c>
      <c r="B2202" t="n">
        <v>130</v>
      </c>
      <c r="C2202" t="inlineStr">
        <is>
          <t xml:space="preserve">CONCLUIDO	</t>
        </is>
      </c>
      <c r="D2202" t="n">
        <v>8.614699999999999</v>
      </c>
      <c r="E2202" t="n">
        <v>11.61</v>
      </c>
      <c r="F2202" t="n">
        <v>8.119999999999999</v>
      </c>
      <c r="G2202" t="n">
        <v>34.79</v>
      </c>
      <c r="H2202" t="n">
        <v>0.5</v>
      </c>
      <c r="I2202" t="n">
        <v>14</v>
      </c>
      <c r="J2202" t="n">
        <v>264.83</v>
      </c>
      <c r="K2202" t="n">
        <v>59.19</v>
      </c>
      <c r="L2202" t="n">
        <v>7.5</v>
      </c>
      <c r="M2202" t="n">
        <v>12</v>
      </c>
      <c r="N2202" t="n">
        <v>68.14</v>
      </c>
      <c r="O2202" t="n">
        <v>32896.51</v>
      </c>
      <c r="P2202" t="n">
        <v>131.15</v>
      </c>
      <c r="Q2202" t="n">
        <v>198.05</v>
      </c>
      <c r="R2202" t="n">
        <v>35.48</v>
      </c>
      <c r="S2202" t="n">
        <v>21.27</v>
      </c>
      <c r="T2202" t="n">
        <v>4355.58</v>
      </c>
      <c r="U2202" t="n">
        <v>0.6</v>
      </c>
      <c r="V2202" t="n">
        <v>0.75</v>
      </c>
      <c r="W2202" t="n">
        <v>0.13</v>
      </c>
      <c r="X2202" t="n">
        <v>0.27</v>
      </c>
      <c r="Y2202" t="n">
        <v>1</v>
      </c>
      <c r="Z2202" t="n">
        <v>10</v>
      </c>
    </row>
    <row r="2203">
      <c r="A2203" t="n">
        <v>27</v>
      </c>
      <c r="B2203" t="n">
        <v>130</v>
      </c>
      <c r="C2203" t="inlineStr">
        <is>
          <t xml:space="preserve">CONCLUIDO	</t>
        </is>
      </c>
      <c r="D2203" t="n">
        <v>8.6157</v>
      </c>
      <c r="E2203" t="n">
        <v>11.61</v>
      </c>
      <c r="F2203" t="n">
        <v>8.119999999999999</v>
      </c>
      <c r="G2203" t="n">
        <v>34.79</v>
      </c>
      <c r="H2203" t="n">
        <v>0.52</v>
      </c>
      <c r="I2203" t="n">
        <v>14</v>
      </c>
      <c r="J2203" t="n">
        <v>265.3</v>
      </c>
      <c r="K2203" t="n">
        <v>59.19</v>
      </c>
      <c r="L2203" t="n">
        <v>7.75</v>
      </c>
      <c r="M2203" t="n">
        <v>12</v>
      </c>
      <c r="N2203" t="n">
        <v>68.36</v>
      </c>
      <c r="O2203" t="n">
        <v>32954.43</v>
      </c>
      <c r="P2203" t="n">
        <v>131.01</v>
      </c>
      <c r="Q2203" t="n">
        <v>198.05</v>
      </c>
      <c r="R2203" t="n">
        <v>35.51</v>
      </c>
      <c r="S2203" t="n">
        <v>21.27</v>
      </c>
      <c r="T2203" t="n">
        <v>4372.77</v>
      </c>
      <c r="U2203" t="n">
        <v>0.6</v>
      </c>
      <c r="V2203" t="n">
        <v>0.75</v>
      </c>
      <c r="W2203" t="n">
        <v>0.13</v>
      </c>
      <c r="X2203" t="n">
        <v>0.26</v>
      </c>
      <c r="Y2203" t="n">
        <v>1</v>
      </c>
      <c r="Z2203" t="n">
        <v>10</v>
      </c>
    </row>
    <row r="2204">
      <c r="A2204" t="n">
        <v>28</v>
      </c>
      <c r="B2204" t="n">
        <v>130</v>
      </c>
      <c r="C2204" t="inlineStr">
        <is>
          <t xml:space="preserve">CONCLUIDO	</t>
        </is>
      </c>
      <c r="D2204" t="n">
        <v>8.6806</v>
      </c>
      <c r="E2204" t="n">
        <v>11.52</v>
      </c>
      <c r="F2204" t="n">
        <v>8.08</v>
      </c>
      <c r="G2204" t="n">
        <v>37.29</v>
      </c>
      <c r="H2204" t="n">
        <v>0.54</v>
      </c>
      <c r="I2204" t="n">
        <v>13</v>
      </c>
      <c r="J2204" t="n">
        <v>265.77</v>
      </c>
      <c r="K2204" t="n">
        <v>59.19</v>
      </c>
      <c r="L2204" t="n">
        <v>8</v>
      </c>
      <c r="M2204" t="n">
        <v>11</v>
      </c>
      <c r="N2204" t="n">
        <v>68.58</v>
      </c>
      <c r="O2204" t="n">
        <v>33012.44</v>
      </c>
      <c r="P2204" t="n">
        <v>130.32</v>
      </c>
      <c r="Q2204" t="n">
        <v>198.05</v>
      </c>
      <c r="R2204" t="n">
        <v>34.18</v>
      </c>
      <c r="S2204" t="n">
        <v>21.27</v>
      </c>
      <c r="T2204" t="n">
        <v>3710.87</v>
      </c>
      <c r="U2204" t="n">
        <v>0.62</v>
      </c>
      <c r="V2204" t="n">
        <v>0.75</v>
      </c>
      <c r="W2204" t="n">
        <v>0.13</v>
      </c>
      <c r="X2204" t="n">
        <v>0.23</v>
      </c>
      <c r="Y2204" t="n">
        <v>1</v>
      </c>
      <c r="Z2204" t="n">
        <v>10</v>
      </c>
    </row>
    <row r="2205">
      <c r="A2205" t="n">
        <v>29</v>
      </c>
      <c r="B2205" t="n">
        <v>130</v>
      </c>
      <c r="C2205" t="inlineStr">
        <is>
          <t xml:space="preserve">CONCLUIDO	</t>
        </is>
      </c>
      <c r="D2205" t="n">
        <v>8.7081</v>
      </c>
      <c r="E2205" t="n">
        <v>11.48</v>
      </c>
      <c r="F2205" t="n">
        <v>8.039999999999999</v>
      </c>
      <c r="G2205" t="n">
        <v>37.12</v>
      </c>
      <c r="H2205" t="n">
        <v>0.55</v>
      </c>
      <c r="I2205" t="n">
        <v>13</v>
      </c>
      <c r="J2205" t="n">
        <v>266.24</v>
      </c>
      <c r="K2205" t="n">
        <v>59.19</v>
      </c>
      <c r="L2205" t="n">
        <v>8.25</v>
      </c>
      <c r="M2205" t="n">
        <v>11</v>
      </c>
      <c r="N2205" t="n">
        <v>68.8</v>
      </c>
      <c r="O2205" t="n">
        <v>33070.52</v>
      </c>
      <c r="P2205" t="n">
        <v>129.53</v>
      </c>
      <c r="Q2205" t="n">
        <v>198.05</v>
      </c>
      <c r="R2205" t="n">
        <v>33.07</v>
      </c>
      <c r="S2205" t="n">
        <v>21.27</v>
      </c>
      <c r="T2205" t="n">
        <v>3160.23</v>
      </c>
      <c r="U2205" t="n">
        <v>0.64</v>
      </c>
      <c r="V2205" t="n">
        <v>0.75</v>
      </c>
      <c r="W2205" t="n">
        <v>0.12</v>
      </c>
      <c r="X2205" t="n">
        <v>0.19</v>
      </c>
      <c r="Y2205" t="n">
        <v>1</v>
      </c>
      <c r="Z2205" t="n">
        <v>10</v>
      </c>
    </row>
    <row r="2206">
      <c r="A2206" t="n">
        <v>30</v>
      </c>
      <c r="B2206" t="n">
        <v>130</v>
      </c>
      <c r="C2206" t="inlineStr">
        <is>
          <t xml:space="preserve">CONCLUIDO	</t>
        </is>
      </c>
      <c r="D2206" t="n">
        <v>8.6967</v>
      </c>
      <c r="E2206" t="n">
        <v>11.5</v>
      </c>
      <c r="F2206" t="n">
        <v>8.109999999999999</v>
      </c>
      <c r="G2206" t="n">
        <v>40.53</v>
      </c>
      <c r="H2206" t="n">
        <v>0.57</v>
      </c>
      <c r="I2206" t="n">
        <v>12</v>
      </c>
      <c r="J2206" t="n">
        <v>266.71</v>
      </c>
      <c r="K2206" t="n">
        <v>59.19</v>
      </c>
      <c r="L2206" t="n">
        <v>8.5</v>
      </c>
      <c r="M2206" t="n">
        <v>10</v>
      </c>
      <c r="N2206" t="n">
        <v>69.02</v>
      </c>
      <c r="O2206" t="n">
        <v>33128.7</v>
      </c>
      <c r="P2206" t="n">
        <v>130.43</v>
      </c>
      <c r="Q2206" t="n">
        <v>198.05</v>
      </c>
      <c r="R2206" t="n">
        <v>35.42</v>
      </c>
      <c r="S2206" t="n">
        <v>21.27</v>
      </c>
      <c r="T2206" t="n">
        <v>4339.84</v>
      </c>
      <c r="U2206" t="n">
        <v>0.6</v>
      </c>
      <c r="V2206" t="n">
        <v>0.75</v>
      </c>
      <c r="W2206" t="n">
        <v>0.13</v>
      </c>
      <c r="X2206" t="n">
        <v>0.25</v>
      </c>
      <c r="Y2206" t="n">
        <v>1</v>
      </c>
      <c r="Z2206" t="n">
        <v>10</v>
      </c>
    </row>
    <row r="2207">
      <c r="A2207" t="n">
        <v>31</v>
      </c>
      <c r="B2207" t="n">
        <v>130</v>
      </c>
      <c r="C2207" t="inlineStr">
        <is>
          <t xml:space="preserve">CONCLUIDO	</t>
        </is>
      </c>
      <c r="D2207" t="n">
        <v>8.7119</v>
      </c>
      <c r="E2207" t="n">
        <v>11.48</v>
      </c>
      <c r="F2207" t="n">
        <v>8.09</v>
      </c>
      <c r="G2207" t="n">
        <v>40.43</v>
      </c>
      <c r="H2207" t="n">
        <v>0.58</v>
      </c>
      <c r="I2207" t="n">
        <v>12</v>
      </c>
      <c r="J2207" t="n">
        <v>267.18</v>
      </c>
      <c r="K2207" t="n">
        <v>59.19</v>
      </c>
      <c r="L2207" t="n">
        <v>8.75</v>
      </c>
      <c r="M2207" t="n">
        <v>10</v>
      </c>
      <c r="N2207" t="n">
        <v>69.23999999999999</v>
      </c>
      <c r="O2207" t="n">
        <v>33186.95</v>
      </c>
      <c r="P2207" t="n">
        <v>130.19</v>
      </c>
      <c r="Q2207" t="n">
        <v>198.05</v>
      </c>
      <c r="R2207" t="n">
        <v>34.69</v>
      </c>
      <c r="S2207" t="n">
        <v>21.27</v>
      </c>
      <c r="T2207" t="n">
        <v>3974.34</v>
      </c>
      <c r="U2207" t="n">
        <v>0.61</v>
      </c>
      <c r="V2207" t="n">
        <v>0.75</v>
      </c>
      <c r="W2207" t="n">
        <v>0.13</v>
      </c>
      <c r="X2207" t="n">
        <v>0.23</v>
      </c>
      <c r="Y2207" t="n">
        <v>1</v>
      </c>
      <c r="Z2207" t="n">
        <v>10</v>
      </c>
    </row>
    <row r="2208">
      <c r="A2208" t="n">
        <v>32</v>
      </c>
      <c r="B2208" t="n">
        <v>130</v>
      </c>
      <c r="C2208" t="inlineStr">
        <is>
          <t xml:space="preserve">CONCLUIDO	</t>
        </is>
      </c>
      <c r="D2208" t="n">
        <v>8.713800000000001</v>
      </c>
      <c r="E2208" t="n">
        <v>11.48</v>
      </c>
      <c r="F2208" t="n">
        <v>8.08</v>
      </c>
      <c r="G2208" t="n">
        <v>40.42</v>
      </c>
      <c r="H2208" t="n">
        <v>0.6</v>
      </c>
      <c r="I2208" t="n">
        <v>12</v>
      </c>
      <c r="J2208" t="n">
        <v>267.66</v>
      </c>
      <c r="K2208" t="n">
        <v>59.19</v>
      </c>
      <c r="L2208" t="n">
        <v>9</v>
      </c>
      <c r="M2208" t="n">
        <v>10</v>
      </c>
      <c r="N2208" t="n">
        <v>69.45999999999999</v>
      </c>
      <c r="O2208" t="n">
        <v>33245.29</v>
      </c>
      <c r="P2208" t="n">
        <v>130.17</v>
      </c>
      <c r="Q2208" t="n">
        <v>198.05</v>
      </c>
      <c r="R2208" t="n">
        <v>34.52</v>
      </c>
      <c r="S2208" t="n">
        <v>21.27</v>
      </c>
      <c r="T2208" t="n">
        <v>3888.92</v>
      </c>
      <c r="U2208" t="n">
        <v>0.62</v>
      </c>
      <c r="V2208" t="n">
        <v>0.75</v>
      </c>
      <c r="W2208" t="n">
        <v>0.13</v>
      </c>
      <c r="X2208" t="n">
        <v>0.23</v>
      </c>
      <c r="Y2208" t="n">
        <v>1</v>
      </c>
      <c r="Z2208" t="n">
        <v>10</v>
      </c>
    </row>
    <row r="2209">
      <c r="A2209" t="n">
        <v>33</v>
      </c>
      <c r="B2209" t="n">
        <v>130</v>
      </c>
      <c r="C2209" t="inlineStr">
        <is>
          <t xml:space="preserve">CONCLUIDO	</t>
        </is>
      </c>
      <c r="D2209" t="n">
        <v>8.7112</v>
      </c>
      <c r="E2209" t="n">
        <v>11.48</v>
      </c>
      <c r="F2209" t="n">
        <v>8.09</v>
      </c>
      <c r="G2209" t="n">
        <v>40.44</v>
      </c>
      <c r="H2209" t="n">
        <v>0.61</v>
      </c>
      <c r="I2209" t="n">
        <v>12</v>
      </c>
      <c r="J2209" t="n">
        <v>268.13</v>
      </c>
      <c r="K2209" t="n">
        <v>59.19</v>
      </c>
      <c r="L2209" t="n">
        <v>9.25</v>
      </c>
      <c r="M2209" t="n">
        <v>10</v>
      </c>
      <c r="N2209" t="n">
        <v>69.69</v>
      </c>
      <c r="O2209" t="n">
        <v>33303.72</v>
      </c>
      <c r="P2209" t="n">
        <v>130.03</v>
      </c>
      <c r="Q2209" t="n">
        <v>198.07</v>
      </c>
      <c r="R2209" t="n">
        <v>34.69</v>
      </c>
      <c r="S2209" t="n">
        <v>21.27</v>
      </c>
      <c r="T2209" t="n">
        <v>3975.03</v>
      </c>
      <c r="U2209" t="n">
        <v>0.61</v>
      </c>
      <c r="V2209" t="n">
        <v>0.75</v>
      </c>
      <c r="W2209" t="n">
        <v>0.13</v>
      </c>
      <c r="X2209" t="n">
        <v>0.23</v>
      </c>
      <c r="Y2209" t="n">
        <v>1</v>
      </c>
      <c r="Z2209" t="n">
        <v>10</v>
      </c>
    </row>
    <row r="2210">
      <c r="A2210" t="n">
        <v>34</v>
      </c>
      <c r="B2210" t="n">
        <v>130</v>
      </c>
      <c r="C2210" t="inlineStr">
        <is>
          <t xml:space="preserve">CONCLUIDO	</t>
        </is>
      </c>
      <c r="D2210" t="n">
        <v>8.774900000000001</v>
      </c>
      <c r="E2210" t="n">
        <v>11.4</v>
      </c>
      <c r="F2210" t="n">
        <v>8.050000000000001</v>
      </c>
      <c r="G2210" t="n">
        <v>43.93</v>
      </c>
      <c r="H2210" t="n">
        <v>0.63</v>
      </c>
      <c r="I2210" t="n">
        <v>11</v>
      </c>
      <c r="J2210" t="n">
        <v>268.61</v>
      </c>
      <c r="K2210" t="n">
        <v>59.19</v>
      </c>
      <c r="L2210" t="n">
        <v>9.5</v>
      </c>
      <c r="M2210" t="n">
        <v>9</v>
      </c>
      <c r="N2210" t="n">
        <v>69.91</v>
      </c>
      <c r="O2210" t="n">
        <v>33362.23</v>
      </c>
      <c r="P2210" t="n">
        <v>129.38</v>
      </c>
      <c r="Q2210" t="n">
        <v>198.05</v>
      </c>
      <c r="R2210" t="n">
        <v>33.53</v>
      </c>
      <c r="S2210" t="n">
        <v>21.27</v>
      </c>
      <c r="T2210" t="n">
        <v>3396.17</v>
      </c>
      <c r="U2210" t="n">
        <v>0.63</v>
      </c>
      <c r="V2210" t="n">
        <v>0.75</v>
      </c>
      <c r="W2210" t="n">
        <v>0.13</v>
      </c>
      <c r="X2210" t="n">
        <v>0.2</v>
      </c>
      <c r="Y2210" t="n">
        <v>1</v>
      </c>
      <c r="Z2210" t="n">
        <v>10</v>
      </c>
    </row>
    <row r="2211">
      <c r="A2211" t="n">
        <v>35</v>
      </c>
      <c r="B2211" t="n">
        <v>130</v>
      </c>
      <c r="C2211" t="inlineStr">
        <is>
          <t xml:space="preserve">CONCLUIDO	</t>
        </is>
      </c>
      <c r="D2211" t="n">
        <v>8.773400000000001</v>
      </c>
      <c r="E2211" t="n">
        <v>11.4</v>
      </c>
      <c r="F2211" t="n">
        <v>8.06</v>
      </c>
      <c r="G2211" t="n">
        <v>43.94</v>
      </c>
      <c r="H2211" t="n">
        <v>0.64</v>
      </c>
      <c r="I2211" t="n">
        <v>11</v>
      </c>
      <c r="J2211" t="n">
        <v>269.08</v>
      </c>
      <c r="K2211" t="n">
        <v>59.19</v>
      </c>
      <c r="L2211" t="n">
        <v>9.75</v>
      </c>
      <c r="M2211" t="n">
        <v>9</v>
      </c>
      <c r="N2211" t="n">
        <v>70.14</v>
      </c>
      <c r="O2211" t="n">
        <v>33420.83</v>
      </c>
      <c r="P2211" t="n">
        <v>129.46</v>
      </c>
      <c r="Q2211" t="n">
        <v>198.05</v>
      </c>
      <c r="R2211" t="n">
        <v>33.48</v>
      </c>
      <c r="S2211" t="n">
        <v>21.27</v>
      </c>
      <c r="T2211" t="n">
        <v>3373.22</v>
      </c>
      <c r="U2211" t="n">
        <v>0.64</v>
      </c>
      <c r="V2211" t="n">
        <v>0.75</v>
      </c>
      <c r="W2211" t="n">
        <v>0.13</v>
      </c>
      <c r="X2211" t="n">
        <v>0.2</v>
      </c>
      <c r="Y2211" t="n">
        <v>1</v>
      </c>
      <c r="Z2211" t="n">
        <v>10</v>
      </c>
    </row>
    <row r="2212">
      <c r="A2212" t="n">
        <v>36</v>
      </c>
      <c r="B2212" t="n">
        <v>130</v>
      </c>
      <c r="C2212" t="inlineStr">
        <is>
          <t xml:space="preserve">CONCLUIDO	</t>
        </is>
      </c>
      <c r="D2212" t="n">
        <v>8.772399999999999</v>
      </c>
      <c r="E2212" t="n">
        <v>11.4</v>
      </c>
      <c r="F2212" t="n">
        <v>8.06</v>
      </c>
      <c r="G2212" t="n">
        <v>43.95</v>
      </c>
      <c r="H2212" t="n">
        <v>0.66</v>
      </c>
      <c r="I2212" t="n">
        <v>11</v>
      </c>
      <c r="J2212" t="n">
        <v>269.56</v>
      </c>
      <c r="K2212" t="n">
        <v>59.19</v>
      </c>
      <c r="L2212" t="n">
        <v>10</v>
      </c>
      <c r="M2212" t="n">
        <v>9</v>
      </c>
      <c r="N2212" t="n">
        <v>70.36</v>
      </c>
      <c r="O2212" t="n">
        <v>33479.51</v>
      </c>
      <c r="P2212" t="n">
        <v>129.45</v>
      </c>
      <c r="Q2212" t="n">
        <v>198.05</v>
      </c>
      <c r="R2212" t="n">
        <v>33.62</v>
      </c>
      <c r="S2212" t="n">
        <v>21.27</v>
      </c>
      <c r="T2212" t="n">
        <v>3441.01</v>
      </c>
      <c r="U2212" t="n">
        <v>0.63</v>
      </c>
      <c r="V2212" t="n">
        <v>0.75</v>
      </c>
      <c r="W2212" t="n">
        <v>0.13</v>
      </c>
      <c r="X2212" t="n">
        <v>0.2</v>
      </c>
      <c r="Y2212" t="n">
        <v>1</v>
      </c>
      <c r="Z2212" t="n">
        <v>10</v>
      </c>
    </row>
    <row r="2213">
      <c r="A2213" t="n">
        <v>37</v>
      </c>
      <c r="B2213" t="n">
        <v>130</v>
      </c>
      <c r="C2213" t="inlineStr">
        <is>
          <t xml:space="preserve">CONCLUIDO	</t>
        </is>
      </c>
      <c r="D2213" t="n">
        <v>8.8302</v>
      </c>
      <c r="E2213" t="n">
        <v>11.32</v>
      </c>
      <c r="F2213" t="n">
        <v>8.029999999999999</v>
      </c>
      <c r="G2213" t="n">
        <v>48.18</v>
      </c>
      <c r="H2213" t="n">
        <v>0.68</v>
      </c>
      <c r="I2213" t="n">
        <v>10</v>
      </c>
      <c r="J2213" t="n">
        <v>270.03</v>
      </c>
      <c r="K2213" t="n">
        <v>59.19</v>
      </c>
      <c r="L2213" t="n">
        <v>10.25</v>
      </c>
      <c r="M2213" t="n">
        <v>8</v>
      </c>
      <c r="N2213" t="n">
        <v>70.59</v>
      </c>
      <c r="O2213" t="n">
        <v>33538.28</v>
      </c>
      <c r="P2213" t="n">
        <v>128.83</v>
      </c>
      <c r="Q2213" t="n">
        <v>198.06</v>
      </c>
      <c r="R2213" t="n">
        <v>32.79</v>
      </c>
      <c r="S2213" t="n">
        <v>21.27</v>
      </c>
      <c r="T2213" t="n">
        <v>3033.56</v>
      </c>
      <c r="U2213" t="n">
        <v>0.65</v>
      </c>
      <c r="V2213" t="n">
        <v>0.76</v>
      </c>
      <c r="W2213" t="n">
        <v>0.12</v>
      </c>
      <c r="X2213" t="n">
        <v>0.18</v>
      </c>
      <c r="Y2213" t="n">
        <v>1</v>
      </c>
      <c r="Z2213" t="n">
        <v>10</v>
      </c>
    </row>
    <row r="2214">
      <c r="A2214" t="n">
        <v>38</v>
      </c>
      <c r="B2214" t="n">
        <v>130</v>
      </c>
      <c r="C2214" t="inlineStr">
        <is>
          <t xml:space="preserve">CONCLUIDO	</t>
        </is>
      </c>
      <c r="D2214" t="n">
        <v>8.8307</v>
      </c>
      <c r="E2214" t="n">
        <v>11.32</v>
      </c>
      <c r="F2214" t="n">
        <v>8.029999999999999</v>
      </c>
      <c r="G2214" t="n">
        <v>48.18</v>
      </c>
      <c r="H2214" t="n">
        <v>0.6899999999999999</v>
      </c>
      <c r="I2214" t="n">
        <v>10</v>
      </c>
      <c r="J2214" t="n">
        <v>270.51</v>
      </c>
      <c r="K2214" t="n">
        <v>59.19</v>
      </c>
      <c r="L2214" t="n">
        <v>10.5</v>
      </c>
      <c r="M2214" t="n">
        <v>8</v>
      </c>
      <c r="N2214" t="n">
        <v>70.81999999999999</v>
      </c>
      <c r="O2214" t="n">
        <v>33597.14</v>
      </c>
      <c r="P2214" t="n">
        <v>128.99</v>
      </c>
      <c r="Q2214" t="n">
        <v>198.06</v>
      </c>
      <c r="R2214" t="n">
        <v>32.71</v>
      </c>
      <c r="S2214" t="n">
        <v>21.27</v>
      </c>
      <c r="T2214" t="n">
        <v>2994.59</v>
      </c>
      <c r="U2214" t="n">
        <v>0.65</v>
      </c>
      <c r="V2214" t="n">
        <v>0.76</v>
      </c>
      <c r="W2214" t="n">
        <v>0.12</v>
      </c>
      <c r="X2214" t="n">
        <v>0.18</v>
      </c>
      <c r="Y2214" t="n">
        <v>1</v>
      </c>
      <c r="Z2214" t="n">
        <v>10</v>
      </c>
    </row>
    <row r="2215">
      <c r="A2215" t="n">
        <v>39</v>
      </c>
      <c r="B2215" t="n">
        <v>130</v>
      </c>
      <c r="C2215" t="inlineStr">
        <is>
          <t xml:space="preserve">CONCLUIDO	</t>
        </is>
      </c>
      <c r="D2215" t="n">
        <v>8.8422</v>
      </c>
      <c r="E2215" t="n">
        <v>11.31</v>
      </c>
      <c r="F2215" t="n">
        <v>8.02</v>
      </c>
      <c r="G2215" t="n">
        <v>48.09</v>
      </c>
      <c r="H2215" t="n">
        <v>0.71</v>
      </c>
      <c r="I2215" t="n">
        <v>10</v>
      </c>
      <c r="J2215" t="n">
        <v>270.99</v>
      </c>
      <c r="K2215" t="n">
        <v>59.19</v>
      </c>
      <c r="L2215" t="n">
        <v>10.75</v>
      </c>
      <c r="M2215" t="n">
        <v>8</v>
      </c>
      <c r="N2215" t="n">
        <v>71.04000000000001</v>
      </c>
      <c r="O2215" t="n">
        <v>33656.08</v>
      </c>
      <c r="P2215" t="n">
        <v>128.77</v>
      </c>
      <c r="Q2215" t="n">
        <v>198.05</v>
      </c>
      <c r="R2215" t="n">
        <v>32.12</v>
      </c>
      <c r="S2215" t="n">
        <v>21.27</v>
      </c>
      <c r="T2215" t="n">
        <v>2700.43</v>
      </c>
      <c r="U2215" t="n">
        <v>0.66</v>
      </c>
      <c r="V2215" t="n">
        <v>0.76</v>
      </c>
      <c r="W2215" t="n">
        <v>0.13</v>
      </c>
      <c r="X2215" t="n">
        <v>0.16</v>
      </c>
      <c r="Y2215" t="n">
        <v>1</v>
      </c>
      <c r="Z2215" t="n">
        <v>10</v>
      </c>
    </row>
    <row r="2216">
      <c r="A2216" t="n">
        <v>40</v>
      </c>
      <c r="B2216" t="n">
        <v>130</v>
      </c>
      <c r="C2216" t="inlineStr">
        <is>
          <t xml:space="preserve">CONCLUIDO	</t>
        </is>
      </c>
      <c r="D2216" t="n">
        <v>8.8459</v>
      </c>
      <c r="E2216" t="n">
        <v>11.3</v>
      </c>
      <c r="F2216" t="n">
        <v>8.01</v>
      </c>
      <c r="G2216" t="n">
        <v>48.07</v>
      </c>
      <c r="H2216" t="n">
        <v>0.72</v>
      </c>
      <c r="I2216" t="n">
        <v>10</v>
      </c>
      <c r="J2216" t="n">
        <v>271.47</v>
      </c>
      <c r="K2216" t="n">
        <v>59.19</v>
      </c>
      <c r="L2216" t="n">
        <v>11</v>
      </c>
      <c r="M2216" t="n">
        <v>8</v>
      </c>
      <c r="N2216" t="n">
        <v>71.27</v>
      </c>
      <c r="O2216" t="n">
        <v>33715.11</v>
      </c>
      <c r="P2216" t="n">
        <v>128.57</v>
      </c>
      <c r="Q2216" t="n">
        <v>198.05</v>
      </c>
      <c r="R2216" t="n">
        <v>32.24</v>
      </c>
      <c r="S2216" t="n">
        <v>21.27</v>
      </c>
      <c r="T2216" t="n">
        <v>2757.08</v>
      </c>
      <c r="U2216" t="n">
        <v>0.66</v>
      </c>
      <c r="V2216" t="n">
        <v>0.76</v>
      </c>
      <c r="W2216" t="n">
        <v>0.12</v>
      </c>
      <c r="X2216" t="n">
        <v>0.16</v>
      </c>
      <c r="Y2216" t="n">
        <v>1</v>
      </c>
      <c r="Z2216" t="n">
        <v>10</v>
      </c>
    </row>
    <row r="2217">
      <c r="A2217" t="n">
        <v>41</v>
      </c>
      <c r="B2217" t="n">
        <v>130</v>
      </c>
      <c r="C2217" t="inlineStr">
        <is>
          <t xml:space="preserve">CONCLUIDO	</t>
        </is>
      </c>
      <c r="D2217" t="n">
        <v>8.8155</v>
      </c>
      <c r="E2217" t="n">
        <v>11.34</v>
      </c>
      <c r="F2217" t="n">
        <v>8.050000000000001</v>
      </c>
      <c r="G2217" t="n">
        <v>48.3</v>
      </c>
      <c r="H2217" t="n">
        <v>0.74</v>
      </c>
      <c r="I2217" t="n">
        <v>10</v>
      </c>
      <c r="J2217" t="n">
        <v>271.95</v>
      </c>
      <c r="K2217" t="n">
        <v>59.19</v>
      </c>
      <c r="L2217" t="n">
        <v>11.25</v>
      </c>
      <c r="M2217" t="n">
        <v>8</v>
      </c>
      <c r="N2217" t="n">
        <v>71.5</v>
      </c>
      <c r="O2217" t="n">
        <v>33774.23</v>
      </c>
      <c r="P2217" t="n">
        <v>129.03</v>
      </c>
      <c r="Q2217" t="n">
        <v>198.07</v>
      </c>
      <c r="R2217" t="n">
        <v>33.51</v>
      </c>
      <c r="S2217" t="n">
        <v>21.27</v>
      </c>
      <c r="T2217" t="n">
        <v>3391.55</v>
      </c>
      <c r="U2217" t="n">
        <v>0.63</v>
      </c>
      <c r="V2217" t="n">
        <v>0.75</v>
      </c>
      <c r="W2217" t="n">
        <v>0.12</v>
      </c>
      <c r="X2217" t="n">
        <v>0.2</v>
      </c>
      <c r="Y2217" t="n">
        <v>1</v>
      </c>
      <c r="Z2217" t="n">
        <v>10</v>
      </c>
    </row>
    <row r="2218">
      <c r="A2218" t="n">
        <v>42</v>
      </c>
      <c r="B2218" t="n">
        <v>130</v>
      </c>
      <c r="C2218" t="inlineStr">
        <is>
          <t xml:space="preserve">CONCLUIDO	</t>
        </is>
      </c>
      <c r="D2218" t="n">
        <v>8.8779</v>
      </c>
      <c r="E2218" t="n">
        <v>11.26</v>
      </c>
      <c r="F2218" t="n">
        <v>8.02</v>
      </c>
      <c r="G2218" t="n">
        <v>53.46</v>
      </c>
      <c r="H2218" t="n">
        <v>0.75</v>
      </c>
      <c r="I2218" t="n">
        <v>9</v>
      </c>
      <c r="J2218" t="n">
        <v>272.43</v>
      </c>
      <c r="K2218" t="n">
        <v>59.19</v>
      </c>
      <c r="L2218" t="n">
        <v>11.5</v>
      </c>
      <c r="M2218" t="n">
        <v>7</v>
      </c>
      <c r="N2218" t="n">
        <v>71.73</v>
      </c>
      <c r="O2218" t="n">
        <v>33833.57</v>
      </c>
      <c r="P2218" t="n">
        <v>128.25</v>
      </c>
      <c r="Q2218" t="n">
        <v>198.05</v>
      </c>
      <c r="R2218" t="n">
        <v>32.55</v>
      </c>
      <c r="S2218" t="n">
        <v>21.27</v>
      </c>
      <c r="T2218" t="n">
        <v>2920.25</v>
      </c>
      <c r="U2218" t="n">
        <v>0.65</v>
      </c>
      <c r="V2218" t="n">
        <v>0.76</v>
      </c>
      <c r="W2218" t="n">
        <v>0.12</v>
      </c>
      <c r="X2218" t="n">
        <v>0.17</v>
      </c>
      <c r="Y2218" t="n">
        <v>1</v>
      </c>
      <c r="Z2218" t="n">
        <v>10</v>
      </c>
    </row>
    <row r="2219">
      <c r="A2219" t="n">
        <v>43</v>
      </c>
      <c r="B2219" t="n">
        <v>130</v>
      </c>
      <c r="C2219" t="inlineStr">
        <is>
          <t xml:space="preserve">CONCLUIDO	</t>
        </is>
      </c>
      <c r="D2219" t="n">
        <v>8.883599999999999</v>
      </c>
      <c r="E2219" t="n">
        <v>11.26</v>
      </c>
      <c r="F2219" t="n">
        <v>8.01</v>
      </c>
      <c r="G2219" t="n">
        <v>53.41</v>
      </c>
      <c r="H2219" t="n">
        <v>0.77</v>
      </c>
      <c r="I2219" t="n">
        <v>9</v>
      </c>
      <c r="J2219" t="n">
        <v>272.91</v>
      </c>
      <c r="K2219" t="n">
        <v>59.19</v>
      </c>
      <c r="L2219" t="n">
        <v>11.75</v>
      </c>
      <c r="M2219" t="n">
        <v>7</v>
      </c>
      <c r="N2219" t="n">
        <v>71.95999999999999</v>
      </c>
      <c r="O2219" t="n">
        <v>33892.87</v>
      </c>
      <c r="P2219" t="n">
        <v>128.08</v>
      </c>
      <c r="Q2219" t="n">
        <v>198.05</v>
      </c>
      <c r="R2219" t="n">
        <v>32.16</v>
      </c>
      <c r="S2219" t="n">
        <v>21.27</v>
      </c>
      <c r="T2219" t="n">
        <v>2724.91</v>
      </c>
      <c r="U2219" t="n">
        <v>0.66</v>
      </c>
      <c r="V2219" t="n">
        <v>0.76</v>
      </c>
      <c r="W2219" t="n">
        <v>0.12</v>
      </c>
      <c r="X2219" t="n">
        <v>0.16</v>
      </c>
      <c r="Y2219" t="n">
        <v>1</v>
      </c>
      <c r="Z2219" t="n">
        <v>10</v>
      </c>
    </row>
    <row r="2220">
      <c r="A2220" t="n">
        <v>44</v>
      </c>
      <c r="B2220" t="n">
        <v>130</v>
      </c>
      <c r="C2220" t="inlineStr">
        <is>
          <t xml:space="preserve">CONCLUIDO	</t>
        </is>
      </c>
      <c r="D2220" t="n">
        <v>8.8788</v>
      </c>
      <c r="E2220" t="n">
        <v>11.26</v>
      </c>
      <c r="F2220" t="n">
        <v>8.02</v>
      </c>
      <c r="G2220" t="n">
        <v>53.45</v>
      </c>
      <c r="H2220" t="n">
        <v>0.78</v>
      </c>
      <c r="I2220" t="n">
        <v>9</v>
      </c>
      <c r="J2220" t="n">
        <v>273.39</v>
      </c>
      <c r="K2220" t="n">
        <v>59.19</v>
      </c>
      <c r="L2220" t="n">
        <v>12</v>
      </c>
      <c r="M2220" t="n">
        <v>7</v>
      </c>
      <c r="N2220" t="n">
        <v>72.2</v>
      </c>
      <c r="O2220" t="n">
        <v>33952.26</v>
      </c>
      <c r="P2220" t="n">
        <v>128.41</v>
      </c>
      <c r="Q2220" t="n">
        <v>198.05</v>
      </c>
      <c r="R2220" t="n">
        <v>32.43</v>
      </c>
      <c r="S2220" t="n">
        <v>21.27</v>
      </c>
      <c r="T2220" t="n">
        <v>2859.94</v>
      </c>
      <c r="U2220" t="n">
        <v>0.66</v>
      </c>
      <c r="V2220" t="n">
        <v>0.76</v>
      </c>
      <c r="W2220" t="n">
        <v>0.12</v>
      </c>
      <c r="X2220" t="n">
        <v>0.16</v>
      </c>
      <c r="Y2220" t="n">
        <v>1</v>
      </c>
      <c r="Z2220" t="n">
        <v>10</v>
      </c>
    </row>
    <row r="2221">
      <c r="A2221" t="n">
        <v>45</v>
      </c>
      <c r="B2221" t="n">
        <v>130</v>
      </c>
      <c r="C2221" t="inlineStr">
        <is>
          <t xml:space="preserve">CONCLUIDO	</t>
        </is>
      </c>
      <c r="D2221" t="n">
        <v>8.8729</v>
      </c>
      <c r="E2221" t="n">
        <v>11.27</v>
      </c>
      <c r="F2221" t="n">
        <v>8.029999999999999</v>
      </c>
      <c r="G2221" t="n">
        <v>53.5</v>
      </c>
      <c r="H2221" t="n">
        <v>0.8</v>
      </c>
      <c r="I2221" t="n">
        <v>9</v>
      </c>
      <c r="J2221" t="n">
        <v>273.87</v>
      </c>
      <c r="K2221" t="n">
        <v>59.19</v>
      </c>
      <c r="L2221" t="n">
        <v>12.25</v>
      </c>
      <c r="M2221" t="n">
        <v>7</v>
      </c>
      <c r="N2221" t="n">
        <v>72.43000000000001</v>
      </c>
      <c r="O2221" t="n">
        <v>34011.74</v>
      </c>
      <c r="P2221" t="n">
        <v>128.5</v>
      </c>
      <c r="Q2221" t="n">
        <v>198.05</v>
      </c>
      <c r="R2221" t="n">
        <v>32.67</v>
      </c>
      <c r="S2221" t="n">
        <v>21.27</v>
      </c>
      <c r="T2221" t="n">
        <v>2979.37</v>
      </c>
      <c r="U2221" t="n">
        <v>0.65</v>
      </c>
      <c r="V2221" t="n">
        <v>0.76</v>
      </c>
      <c r="W2221" t="n">
        <v>0.12</v>
      </c>
      <c r="X2221" t="n">
        <v>0.17</v>
      </c>
      <c r="Y2221" t="n">
        <v>1</v>
      </c>
      <c r="Z2221" t="n">
        <v>10</v>
      </c>
    </row>
    <row r="2222">
      <c r="A2222" t="n">
        <v>46</v>
      </c>
      <c r="B2222" t="n">
        <v>130</v>
      </c>
      <c r="C2222" t="inlineStr">
        <is>
          <t xml:space="preserve">CONCLUIDO	</t>
        </is>
      </c>
      <c r="D2222" t="n">
        <v>8.877700000000001</v>
      </c>
      <c r="E2222" t="n">
        <v>11.26</v>
      </c>
      <c r="F2222" t="n">
        <v>8.02</v>
      </c>
      <c r="G2222" t="n">
        <v>53.46</v>
      </c>
      <c r="H2222" t="n">
        <v>0.8100000000000001</v>
      </c>
      <c r="I2222" t="n">
        <v>9</v>
      </c>
      <c r="J2222" t="n">
        <v>274.35</v>
      </c>
      <c r="K2222" t="n">
        <v>59.19</v>
      </c>
      <c r="L2222" t="n">
        <v>12.5</v>
      </c>
      <c r="M2222" t="n">
        <v>7</v>
      </c>
      <c r="N2222" t="n">
        <v>72.66</v>
      </c>
      <c r="O2222" t="n">
        <v>34071.31</v>
      </c>
      <c r="P2222" t="n">
        <v>128.22</v>
      </c>
      <c r="Q2222" t="n">
        <v>198.06</v>
      </c>
      <c r="R2222" t="n">
        <v>32.45</v>
      </c>
      <c r="S2222" t="n">
        <v>21.27</v>
      </c>
      <c r="T2222" t="n">
        <v>2867.41</v>
      </c>
      <c r="U2222" t="n">
        <v>0.66</v>
      </c>
      <c r="V2222" t="n">
        <v>0.76</v>
      </c>
      <c r="W2222" t="n">
        <v>0.12</v>
      </c>
      <c r="X2222" t="n">
        <v>0.17</v>
      </c>
      <c r="Y2222" t="n">
        <v>1</v>
      </c>
      <c r="Z2222" t="n">
        <v>10</v>
      </c>
    </row>
    <row r="2223">
      <c r="A2223" t="n">
        <v>47</v>
      </c>
      <c r="B2223" t="n">
        <v>130</v>
      </c>
      <c r="C2223" t="inlineStr">
        <is>
          <t xml:space="preserve">CONCLUIDO	</t>
        </is>
      </c>
      <c r="D2223" t="n">
        <v>8.8795</v>
      </c>
      <c r="E2223" t="n">
        <v>11.26</v>
      </c>
      <c r="F2223" t="n">
        <v>8.02</v>
      </c>
      <c r="G2223" t="n">
        <v>53.45</v>
      </c>
      <c r="H2223" t="n">
        <v>0.83</v>
      </c>
      <c r="I2223" t="n">
        <v>9</v>
      </c>
      <c r="J2223" t="n">
        <v>274.84</v>
      </c>
      <c r="K2223" t="n">
        <v>59.19</v>
      </c>
      <c r="L2223" t="n">
        <v>12.75</v>
      </c>
      <c r="M2223" t="n">
        <v>7</v>
      </c>
      <c r="N2223" t="n">
        <v>72.89</v>
      </c>
      <c r="O2223" t="n">
        <v>34130.98</v>
      </c>
      <c r="P2223" t="n">
        <v>128.01</v>
      </c>
      <c r="Q2223" t="n">
        <v>198.05</v>
      </c>
      <c r="R2223" t="n">
        <v>32.37</v>
      </c>
      <c r="S2223" t="n">
        <v>21.27</v>
      </c>
      <c r="T2223" t="n">
        <v>2826.46</v>
      </c>
      <c r="U2223" t="n">
        <v>0.66</v>
      </c>
      <c r="V2223" t="n">
        <v>0.76</v>
      </c>
      <c r="W2223" t="n">
        <v>0.12</v>
      </c>
      <c r="X2223" t="n">
        <v>0.16</v>
      </c>
      <c r="Y2223" t="n">
        <v>1</v>
      </c>
      <c r="Z2223" t="n">
        <v>10</v>
      </c>
    </row>
    <row r="2224">
      <c r="A2224" t="n">
        <v>48</v>
      </c>
      <c r="B2224" t="n">
        <v>130</v>
      </c>
      <c r="C2224" t="inlineStr">
        <is>
          <t xml:space="preserve">CONCLUIDO	</t>
        </is>
      </c>
      <c r="D2224" t="n">
        <v>8.876799999999999</v>
      </c>
      <c r="E2224" t="n">
        <v>11.27</v>
      </c>
      <c r="F2224" t="n">
        <v>8.02</v>
      </c>
      <c r="G2224" t="n">
        <v>53.47</v>
      </c>
      <c r="H2224" t="n">
        <v>0.84</v>
      </c>
      <c r="I2224" t="n">
        <v>9</v>
      </c>
      <c r="J2224" t="n">
        <v>275.32</v>
      </c>
      <c r="K2224" t="n">
        <v>59.19</v>
      </c>
      <c r="L2224" t="n">
        <v>13</v>
      </c>
      <c r="M2224" t="n">
        <v>7</v>
      </c>
      <c r="N2224" t="n">
        <v>73.13</v>
      </c>
      <c r="O2224" t="n">
        <v>34190.73</v>
      </c>
      <c r="P2224" t="n">
        <v>127.87</v>
      </c>
      <c r="Q2224" t="n">
        <v>198.06</v>
      </c>
      <c r="R2224" t="n">
        <v>32.54</v>
      </c>
      <c r="S2224" t="n">
        <v>21.27</v>
      </c>
      <c r="T2224" t="n">
        <v>2914.74</v>
      </c>
      <c r="U2224" t="n">
        <v>0.65</v>
      </c>
      <c r="V2224" t="n">
        <v>0.76</v>
      </c>
      <c r="W2224" t="n">
        <v>0.12</v>
      </c>
      <c r="X2224" t="n">
        <v>0.17</v>
      </c>
      <c r="Y2224" t="n">
        <v>1</v>
      </c>
      <c r="Z2224" t="n">
        <v>10</v>
      </c>
    </row>
    <row r="2225">
      <c r="A2225" t="n">
        <v>49</v>
      </c>
      <c r="B2225" t="n">
        <v>130</v>
      </c>
      <c r="C2225" t="inlineStr">
        <is>
          <t xml:space="preserve">CONCLUIDO	</t>
        </is>
      </c>
      <c r="D2225" t="n">
        <v>8.944800000000001</v>
      </c>
      <c r="E2225" t="n">
        <v>11.18</v>
      </c>
      <c r="F2225" t="n">
        <v>7.98</v>
      </c>
      <c r="G2225" t="n">
        <v>59.88</v>
      </c>
      <c r="H2225" t="n">
        <v>0.86</v>
      </c>
      <c r="I2225" t="n">
        <v>8</v>
      </c>
      <c r="J2225" t="n">
        <v>275.81</v>
      </c>
      <c r="K2225" t="n">
        <v>59.19</v>
      </c>
      <c r="L2225" t="n">
        <v>13.25</v>
      </c>
      <c r="M2225" t="n">
        <v>6</v>
      </c>
      <c r="N2225" t="n">
        <v>73.36</v>
      </c>
      <c r="O2225" t="n">
        <v>34250.57</v>
      </c>
      <c r="P2225" t="n">
        <v>127.42</v>
      </c>
      <c r="Q2225" t="n">
        <v>198.05</v>
      </c>
      <c r="R2225" t="n">
        <v>31.2</v>
      </c>
      <c r="S2225" t="n">
        <v>21.27</v>
      </c>
      <c r="T2225" t="n">
        <v>2248.4</v>
      </c>
      <c r="U2225" t="n">
        <v>0.68</v>
      </c>
      <c r="V2225" t="n">
        <v>0.76</v>
      </c>
      <c r="W2225" t="n">
        <v>0.12</v>
      </c>
      <c r="X2225" t="n">
        <v>0.13</v>
      </c>
      <c r="Y2225" t="n">
        <v>1</v>
      </c>
      <c r="Z2225" t="n">
        <v>10</v>
      </c>
    </row>
    <row r="2226">
      <c r="A2226" t="n">
        <v>50</v>
      </c>
      <c r="B2226" t="n">
        <v>130</v>
      </c>
      <c r="C2226" t="inlineStr">
        <is>
          <t xml:space="preserve">CONCLUIDO	</t>
        </is>
      </c>
      <c r="D2226" t="n">
        <v>8.9648</v>
      </c>
      <c r="E2226" t="n">
        <v>11.15</v>
      </c>
      <c r="F2226" t="n">
        <v>7.96</v>
      </c>
      <c r="G2226" t="n">
        <v>59.69</v>
      </c>
      <c r="H2226" t="n">
        <v>0.87</v>
      </c>
      <c r="I2226" t="n">
        <v>8</v>
      </c>
      <c r="J2226" t="n">
        <v>276.29</v>
      </c>
      <c r="K2226" t="n">
        <v>59.19</v>
      </c>
      <c r="L2226" t="n">
        <v>13.5</v>
      </c>
      <c r="M2226" t="n">
        <v>6</v>
      </c>
      <c r="N2226" t="n">
        <v>73.59999999999999</v>
      </c>
      <c r="O2226" t="n">
        <v>34310.51</v>
      </c>
      <c r="P2226" t="n">
        <v>127.01</v>
      </c>
      <c r="Q2226" t="n">
        <v>198.06</v>
      </c>
      <c r="R2226" t="n">
        <v>30.54</v>
      </c>
      <c r="S2226" t="n">
        <v>21.27</v>
      </c>
      <c r="T2226" t="n">
        <v>1915.62</v>
      </c>
      <c r="U2226" t="n">
        <v>0.7</v>
      </c>
      <c r="V2226" t="n">
        <v>0.76</v>
      </c>
      <c r="W2226" t="n">
        <v>0.12</v>
      </c>
      <c r="X2226" t="n">
        <v>0.11</v>
      </c>
      <c r="Y2226" t="n">
        <v>1</v>
      </c>
      <c r="Z2226" t="n">
        <v>10</v>
      </c>
    </row>
    <row r="2227">
      <c r="A2227" t="n">
        <v>51</v>
      </c>
      <c r="B2227" t="n">
        <v>130</v>
      </c>
      <c r="C2227" t="inlineStr">
        <is>
          <t xml:space="preserve">CONCLUIDO	</t>
        </is>
      </c>
      <c r="D2227" t="n">
        <v>8.9315</v>
      </c>
      <c r="E2227" t="n">
        <v>11.2</v>
      </c>
      <c r="F2227" t="n">
        <v>8</v>
      </c>
      <c r="G2227" t="n">
        <v>60</v>
      </c>
      <c r="H2227" t="n">
        <v>0.88</v>
      </c>
      <c r="I2227" t="n">
        <v>8</v>
      </c>
      <c r="J2227" t="n">
        <v>276.78</v>
      </c>
      <c r="K2227" t="n">
        <v>59.19</v>
      </c>
      <c r="L2227" t="n">
        <v>13.75</v>
      </c>
      <c r="M2227" t="n">
        <v>6</v>
      </c>
      <c r="N2227" t="n">
        <v>73.84</v>
      </c>
      <c r="O2227" t="n">
        <v>34370.54</v>
      </c>
      <c r="P2227" t="n">
        <v>127.67</v>
      </c>
      <c r="Q2227" t="n">
        <v>198.05</v>
      </c>
      <c r="R2227" t="n">
        <v>32.01</v>
      </c>
      <c r="S2227" t="n">
        <v>21.27</v>
      </c>
      <c r="T2227" t="n">
        <v>2654.64</v>
      </c>
      <c r="U2227" t="n">
        <v>0.66</v>
      </c>
      <c r="V2227" t="n">
        <v>0.76</v>
      </c>
      <c r="W2227" t="n">
        <v>0.12</v>
      </c>
      <c r="X2227" t="n">
        <v>0.15</v>
      </c>
      <c r="Y2227" t="n">
        <v>1</v>
      </c>
      <c r="Z2227" t="n">
        <v>10</v>
      </c>
    </row>
    <row r="2228">
      <c r="A2228" t="n">
        <v>52</v>
      </c>
      <c r="B2228" t="n">
        <v>130</v>
      </c>
      <c r="C2228" t="inlineStr">
        <is>
          <t xml:space="preserve">CONCLUIDO	</t>
        </is>
      </c>
      <c r="D2228" t="n">
        <v>8.9323</v>
      </c>
      <c r="E2228" t="n">
        <v>11.2</v>
      </c>
      <c r="F2228" t="n">
        <v>8</v>
      </c>
      <c r="G2228" t="n">
        <v>59.99</v>
      </c>
      <c r="H2228" t="n">
        <v>0.9</v>
      </c>
      <c r="I2228" t="n">
        <v>8</v>
      </c>
      <c r="J2228" t="n">
        <v>277.27</v>
      </c>
      <c r="K2228" t="n">
        <v>59.19</v>
      </c>
      <c r="L2228" t="n">
        <v>14</v>
      </c>
      <c r="M2228" t="n">
        <v>6</v>
      </c>
      <c r="N2228" t="n">
        <v>74.06999999999999</v>
      </c>
      <c r="O2228" t="n">
        <v>34430.66</v>
      </c>
      <c r="P2228" t="n">
        <v>127.65</v>
      </c>
      <c r="Q2228" t="n">
        <v>198.05</v>
      </c>
      <c r="R2228" t="n">
        <v>31.85</v>
      </c>
      <c r="S2228" t="n">
        <v>21.27</v>
      </c>
      <c r="T2228" t="n">
        <v>2570.57</v>
      </c>
      <c r="U2228" t="n">
        <v>0.67</v>
      </c>
      <c r="V2228" t="n">
        <v>0.76</v>
      </c>
      <c r="W2228" t="n">
        <v>0.12</v>
      </c>
      <c r="X2228" t="n">
        <v>0.15</v>
      </c>
      <c r="Y2228" t="n">
        <v>1</v>
      </c>
      <c r="Z2228" t="n">
        <v>10</v>
      </c>
    </row>
    <row r="2229">
      <c r="A2229" t="n">
        <v>53</v>
      </c>
      <c r="B2229" t="n">
        <v>130</v>
      </c>
      <c r="C2229" t="inlineStr">
        <is>
          <t xml:space="preserve">CONCLUIDO	</t>
        </is>
      </c>
      <c r="D2229" t="n">
        <v>8.928599999999999</v>
      </c>
      <c r="E2229" t="n">
        <v>11.2</v>
      </c>
      <c r="F2229" t="n">
        <v>8</v>
      </c>
      <c r="G2229" t="n">
        <v>60.03</v>
      </c>
      <c r="H2229" t="n">
        <v>0.91</v>
      </c>
      <c r="I2229" t="n">
        <v>8</v>
      </c>
      <c r="J2229" t="n">
        <v>277.76</v>
      </c>
      <c r="K2229" t="n">
        <v>59.19</v>
      </c>
      <c r="L2229" t="n">
        <v>14.25</v>
      </c>
      <c r="M2229" t="n">
        <v>6</v>
      </c>
      <c r="N2229" t="n">
        <v>74.31</v>
      </c>
      <c r="O2229" t="n">
        <v>34490.87</v>
      </c>
      <c r="P2229" t="n">
        <v>127.72</v>
      </c>
      <c r="Q2229" t="n">
        <v>198.05</v>
      </c>
      <c r="R2229" t="n">
        <v>32.02</v>
      </c>
      <c r="S2229" t="n">
        <v>21.27</v>
      </c>
      <c r="T2229" t="n">
        <v>2659.44</v>
      </c>
      <c r="U2229" t="n">
        <v>0.66</v>
      </c>
      <c r="V2229" t="n">
        <v>0.76</v>
      </c>
      <c r="W2229" t="n">
        <v>0.12</v>
      </c>
      <c r="X2229" t="n">
        <v>0.15</v>
      </c>
      <c r="Y2229" t="n">
        <v>1</v>
      </c>
      <c r="Z2229" t="n">
        <v>10</v>
      </c>
    </row>
    <row r="2230">
      <c r="A2230" t="n">
        <v>54</v>
      </c>
      <c r="B2230" t="n">
        <v>130</v>
      </c>
      <c r="C2230" t="inlineStr">
        <is>
          <t xml:space="preserve">CONCLUIDO	</t>
        </is>
      </c>
      <c r="D2230" t="n">
        <v>8.933199999999999</v>
      </c>
      <c r="E2230" t="n">
        <v>11.19</v>
      </c>
      <c r="F2230" t="n">
        <v>8</v>
      </c>
      <c r="G2230" t="n">
        <v>59.99</v>
      </c>
      <c r="H2230" t="n">
        <v>0.93</v>
      </c>
      <c r="I2230" t="n">
        <v>8</v>
      </c>
      <c r="J2230" t="n">
        <v>278.25</v>
      </c>
      <c r="K2230" t="n">
        <v>59.19</v>
      </c>
      <c r="L2230" t="n">
        <v>14.5</v>
      </c>
      <c r="M2230" t="n">
        <v>6</v>
      </c>
      <c r="N2230" t="n">
        <v>74.55</v>
      </c>
      <c r="O2230" t="n">
        <v>34551.18</v>
      </c>
      <c r="P2230" t="n">
        <v>127.47</v>
      </c>
      <c r="Q2230" t="n">
        <v>198.05</v>
      </c>
      <c r="R2230" t="n">
        <v>31.81</v>
      </c>
      <c r="S2230" t="n">
        <v>21.27</v>
      </c>
      <c r="T2230" t="n">
        <v>2552.13</v>
      </c>
      <c r="U2230" t="n">
        <v>0.67</v>
      </c>
      <c r="V2230" t="n">
        <v>0.76</v>
      </c>
      <c r="W2230" t="n">
        <v>0.12</v>
      </c>
      <c r="X2230" t="n">
        <v>0.15</v>
      </c>
      <c r="Y2230" t="n">
        <v>1</v>
      </c>
      <c r="Z2230" t="n">
        <v>10</v>
      </c>
    </row>
    <row r="2231">
      <c r="A2231" t="n">
        <v>55</v>
      </c>
      <c r="B2231" t="n">
        <v>130</v>
      </c>
      <c r="C2231" t="inlineStr">
        <is>
          <t xml:space="preserve">CONCLUIDO	</t>
        </is>
      </c>
      <c r="D2231" t="n">
        <v>8.9283</v>
      </c>
      <c r="E2231" t="n">
        <v>11.2</v>
      </c>
      <c r="F2231" t="n">
        <v>8</v>
      </c>
      <c r="G2231" t="n">
        <v>60.03</v>
      </c>
      <c r="H2231" t="n">
        <v>0.9399999999999999</v>
      </c>
      <c r="I2231" t="n">
        <v>8</v>
      </c>
      <c r="J2231" t="n">
        <v>278.74</v>
      </c>
      <c r="K2231" t="n">
        <v>59.19</v>
      </c>
      <c r="L2231" t="n">
        <v>14.75</v>
      </c>
      <c r="M2231" t="n">
        <v>6</v>
      </c>
      <c r="N2231" t="n">
        <v>74.79000000000001</v>
      </c>
      <c r="O2231" t="n">
        <v>34611.59</v>
      </c>
      <c r="P2231" t="n">
        <v>127.32</v>
      </c>
      <c r="Q2231" t="n">
        <v>198.05</v>
      </c>
      <c r="R2231" t="n">
        <v>31.96</v>
      </c>
      <c r="S2231" t="n">
        <v>21.27</v>
      </c>
      <c r="T2231" t="n">
        <v>2628.78</v>
      </c>
      <c r="U2231" t="n">
        <v>0.67</v>
      </c>
      <c r="V2231" t="n">
        <v>0.76</v>
      </c>
      <c r="W2231" t="n">
        <v>0.12</v>
      </c>
      <c r="X2231" t="n">
        <v>0.15</v>
      </c>
      <c r="Y2231" t="n">
        <v>1</v>
      </c>
      <c r="Z2231" t="n">
        <v>10</v>
      </c>
    </row>
    <row r="2232">
      <c r="A2232" t="n">
        <v>56</v>
      </c>
      <c r="B2232" t="n">
        <v>130</v>
      </c>
      <c r="C2232" t="inlineStr">
        <is>
          <t xml:space="preserve">CONCLUIDO	</t>
        </is>
      </c>
      <c r="D2232" t="n">
        <v>8.9312</v>
      </c>
      <c r="E2232" t="n">
        <v>11.2</v>
      </c>
      <c r="F2232" t="n">
        <v>8</v>
      </c>
      <c r="G2232" t="n">
        <v>60</v>
      </c>
      <c r="H2232" t="n">
        <v>0.96</v>
      </c>
      <c r="I2232" t="n">
        <v>8</v>
      </c>
      <c r="J2232" t="n">
        <v>279.23</v>
      </c>
      <c r="K2232" t="n">
        <v>59.19</v>
      </c>
      <c r="L2232" t="n">
        <v>15</v>
      </c>
      <c r="M2232" t="n">
        <v>6</v>
      </c>
      <c r="N2232" t="n">
        <v>75.03</v>
      </c>
      <c r="O2232" t="n">
        <v>34672.08</v>
      </c>
      <c r="P2232" t="n">
        <v>127.09</v>
      </c>
      <c r="Q2232" t="n">
        <v>198.05</v>
      </c>
      <c r="R2232" t="n">
        <v>31.88</v>
      </c>
      <c r="S2232" t="n">
        <v>21.27</v>
      </c>
      <c r="T2232" t="n">
        <v>2585.73</v>
      </c>
      <c r="U2232" t="n">
        <v>0.67</v>
      </c>
      <c r="V2232" t="n">
        <v>0.76</v>
      </c>
      <c r="W2232" t="n">
        <v>0.12</v>
      </c>
      <c r="X2232" t="n">
        <v>0.15</v>
      </c>
      <c r="Y2232" t="n">
        <v>1</v>
      </c>
      <c r="Z2232" t="n">
        <v>10</v>
      </c>
    </row>
    <row r="2233">
      <c r="A2233" t="n">
        <v>57</v>
      </c>
      <c r="B2233" t="n">
        <v>130</v>
      </c>
      <c r="C2233" t="inlineStr">
        <is>
          <t xml:space="preserve">CONCLUIDO	</t>
        </is>
      </c>
      <c r="D2233" t="n">
        <v>8.9948</v>
      </c>
      <c r="E2233" t="n">
        <v>11.12</v>
      </c>
      <c r="F2233" t="n">
        <v>7.97</v>
      </c>
      <c r="G2233" t="n">
        <v>68.31999999999999</v>
      </c>
      <c r="H2233" t="n">
        <v>0.97</v>
      </c>
      <c r="I2233" t="n">
        <v>7</v>
      </c>
      <c r="J2233" t="n">
        <v>279.72</v>
      </c>
      <c r="K2233" t="n">
        <v>59.19</v>
      </c>
      <c r="L2233" t="n">
        <v>15.25</v>
      </c>
      <c r="M2233" t="n">
        <v>5</v>
      </c>
      <c r="N2233" t="n">
        <v>75.27</v>
      </c>
      <c r="O2233" t="n">
        <v>34732.68</v>
      </c>
      <c r="P2233" t="n">
        <v>126.45</v>
      </c>
      <c r="Q2233" t="n">
        <v>198.06</v>
      </c>
      <c r="R2233" t="n">
        <v>30.91</v>
      </c>
      <c r="S2233" t="n">
        <v>21.27</v>
      </c>
      <c r="T2233" t="n">
        <v>2108.46</v>
      </c>
      <c r="U2233" t="n">
        <v>0.6899999999999999</v>
      </c>
      <c r="V2233" t="n">
        <v>0.76</v>
      </c>
      <c r="W2233" t="n">
        <v>0.12</v>
      </c>
      <c r="X2233" t="n">
        <v>0.12</v>
      </c>
      <c r="Y2233" t="n">
        <v>1</v>
      </c>
      <c r="Z2233" t="n">
        <v>10</v>
      </c>
    </row>
    <row r="2234">
      <c r="A2234" t="n">
        <v>58</v>
      </c>
      <c r="B2234" t="n">
        <v>130</v>
      </c>
      <c r="C2234" t="inlineStr">
        <is>
          <t xml:space="preserve">CONCLUIDO	</t>
        </is>
      </c>
      <c r="D2234" t="n">
        <v>8.996</v>
      </c>
      <c r="E2234" t="n">
        <v>11.12</v>
      </c>
      <c r="F2234" t="n">
        <v>7.97</v>
      </c>
      <c r="G2234" t="n">
        <v>68.3</v>
      </c>
      <c r="H2234" t="n">
        <v>0.98</v>
      </c>
      <c r="I2234" t="n">
        <v>7</v>
      </c>
      <c r="J2234" t="n">
        <v>280.21</v>
      </c>
      <c r="K2234" t="n">
        <v>59.19</v>
      </c>
      <c r="L2234" t="n">
        <v>15.5</v>
      </c>
      <c r="M2234" t="n">
        <v>5</v>
      </c>
      <c r="N2234" t="n">
        <v>75.52</v>
      </c>
      <c r="O2234" t="n">
        <v>34793.36</v>
      </c>
      <c r="P2234" t="n">
        <v>126.61</v>
      </c>
      <c r="Q2234" t="n">
        <v>198.05</v>
      </c>
      <c r="R2234" t="n">
        <v>30.86</v>
      </c>
      <c r="S2234" t="n">
        <v>21.27</v>
      </c>
      <c r="T2234" t="n">
        <v>2080.81</v>
      </c>
      <c r="U2234" t="n">
        <v>0.6899999999999999</v>
      </c>
      <c r="V2234" t="n">
        <v>0.76</v>
      </c>
      <c r="W2234" t="n">
        <v>0.12</v>
      </c>
      <c r="X2234" t="n">
        <v>0.12</v>
      </c>
      <c r="Y2234" t="n">
        <v>1</v>
      </c>
      <c r="Z2234" t="n">
        <v>10</v>
      </c>
    </row>
    <row r="2235">
      <c r="A2235" t="n">
        <v>59</v>
      </c>
      <c r="B2235" t="n">
        <v>130</v>
      </c>
      <c r="C2235" t="inlineStr">
        <is>
          <t xml:space="preserve">CONCLUIDO	</t>
        </is>
      </c>
      <c r="D2235" t="n">
        <v>8.9953</v>
      </c>
      <c r="E2235" t="n">
        <v>11.12</v>
      </c>
      <c r="F2235" t="n">
        <v>7.97</v>
      </c>
      <c r="G2235" t="n">
        <v>68.31</v>
      </c>
      <c r="H2235" t="n">
        <v>1</v>
      </c>
      <c r="I2235" t="n">
        <v>7</v>
      </c>
      <c r="J2235" t="n">
        <v>280.7</v>
      </c>
      <c r="K2235" t="n">
        <v>59.19</v>
      </c>
      <c r="L2235" t="n">
        <v>15.75</v>
      </c>
      <c r="M2235" t="n">
        <v>5</v>
      </c>
      <c r="N2235" t="n">
        <v>75.76000000000001</v>
      </c>
      <c r="O2235" t="n">
        <v>34854.15</v>
      </c>
      <c r="P2235" t="n">
        <v>126.69</v>
      </c>
      <c r="Q2235" t="n">
        <v>198.05</v>
      </c>
      <c r="R2235" t="n">
        <v>30.76</v>
      </c>
      <c r="S2235" t="n">
        <v>21.27</v>
      </c>
      <c r="T2235" t="n">
        <v>2032.77</v>
      </c>
      <c r="U2235" t="n">
        <v>0.6899999999999999</v>
      </c>
      <c r="V2235" t="n">
        <v>0.76</v>
      </c>
      <c r="W2235" t="n">
        <v>0.12</v>
      </c>
      <c r="X2235" t="n">
        <v>0.12</v>
      </c>
      <c r="Y2235" t="n">
        <v>1</v>
      </c>
      <c r="Z2235" t="n">
        <v>10</v>
      </c>
    </row>
    <row r="2236">
      <c r="A2236" t="n">
        <v>60</v>
      </c>
      <c r="B2236" t="n">
        <v>130</v>
      </c>
      <c r="C2236" t="inlineStr">
        <is>
          <t xml:space="preserve">CONCLUIDO	</t>
        </is>
      </c>
      <c r="D2236" t="n">
        <v>9.0158</v>
      </c>
      <c r="E2236" t="n">
        <v>11.09</v>
      </c>
      <c r="F2236" t="n">
        <v>7.94</v>
      </c>
      <c r="G2236" t="n">
        <v>68.09999999999999</v>
      </c>
      <c r="H2236" t="n">
        <v>1.01</v>
      </c>
      <c r="I2236" t="n">
        <v>7</v>
      </c>
      <c r="J2236" t="n">
        <v>281.2</v>
      </c>
      <c r="K2236" t="n">
        <v>59.19</v>
      </c>
      <c r="L2236" t="n">
        <v>16</v>
      </c>
      <c r="M2236" t="n">
        <v>5</v>
      </c>
      <c r="N2236" t="n">
        <v>76</v>
      </c>
      <c r="O2236" t="n">
        <v>34915.03</v>
      </c>
      <c r="P2236" t="n">
        <v>126.14</v>
      </c>
      <c r="Q2236" t="n">
        <v>198.05</v>
      </c>
      <c r="R2236" t="n">
        <v>30.04</v>
      </c>
      <c r="S2236" t="n">
        <v>21.27</v>
      </c>
      <c r="T2236" t="n">
        <v>1670.83</v>
      </c>
      <c r="U2236" t="n">
        <v>0.71</v>
      </c>
      <c r="V2236" t="n">
        <v>0.76</v>
      </c>
      <c r="W2236" t="n">
        <v>0.12</v>
      </c>
      <c r="X2236" t="n">
        <v>0.09</v>
      </c>
      <c r="Y2236" t="n">
        <v>1</v>
      </c>
      <c r="Z2236" t="n">
        <v>10</v>
      </c>
    </row>
    <row r="2237">
      <c r="A2237" t="n">
        <v>61</v>
      </c>
      <c r="B2237" t="n">
        <v>130</v>
      </c>
      <c r="C2237" t="inlineStr">
        <is>
          <t xml:space="preserve">CONCLUIDO	</t>
        </is>
      </c>
      <c r="D2237" t="n">
        <v>8.997999999999999</v>
      </c>
      <c r="E2237" t="n">
        <v>11.11</v>
      </c>
      <c r="F2237" t="n">
        <v>7.97</v>
      </c>
      <c r="G2237" t="n">
        <v>68.28</v>
      </c>
      <c r="H2237" t="n">
        <v>1.03</v>
      </c>
      <c r="I2237" t="n">
        <v>7</v>
      </c>
      <c r="J2237" t="n">
        <v>281.69</v>
      </c>
      <c r="K2237" t="n">
        <v>59.19</v>
      </c>
      <c r="L2237" t="n">
        <v>16.25</v>
      </c>
      <c r="M2237" t="n">
        <v>5</v>
      </c>
      <c r="N2237" t="n">
        <v>76.25</v>
      </c>
      <c r="O2237" t="n">
        <v>34976</v>
      </c>
      <c r="P2237" t="n">
        <v>126.6</v>
      </c>
      <c r="Q2237" t="n">
        <v>198.05</v>
      </c>
      <c r="R2237" t="n">
        <v>30.87</v>
      </c>
      <c r="S2237" t="n">
        <v>21.27</v>
      </c>
      <c r="T2237" t="n">
        <v>2085.74</v>
      </c>
      <c r="U2237" t="n">
        <v>0.6899999999999999</v>
      </c>
      <c r="V2237" t="n">
        <v>0.76</v>
      </c>
      <c r="W2237" t="n">
        <v>0.12</v>
      </c>
      <c r="X2237" t="n">
        <v>0.11</v>
      </c>
      <c r="Y2237" t="n">
        <v>1</v>
      </c>
      <c r="Z2237" t="n">
        <v>10</v>
      </c>
    </row>
    <row r="2238">
      <c r="A2238" t="n">
        <v>62</v>
      </c>
      <c r="B2238" t="n">
        <v>130</v>
      </c>
      <c r="C2238" t="inlineStr">
        <is>
          <t xml:space="preserve">CONCLUIDO	</t>
        </is>
      </c>
      <c r="D2238" t="n">
        <v>8.9811</v>
      </c>
      <c r="E2238" t="n">
        <v>11.13</v>
      </c>
      <c r="F2238" t="n">
        <v>7.99</v>
      </c>
      <c r="G2238" t="n">
        <v>68.45999999999999</v>
      </c>
      <c r="H2238" t="n">
        <v>1.04</v>
      </c>
      <c r="I2238" t="n">
        <v>7</v>
      </c>
      <c r="J2238" t="n">
        <v>282.19</v>
      </c>
      <c r="K2238" t="n">
        <v>59.19</v>
      </c>
      <c r="L2238" t="n">
        <v>16.5</v>
      </c>
      <c r="M2238" t="n">
        <v>5</v>
      </c>
      <c r="N2238" t="n">
        <v>76.48999999999999</v>
      </c>
      <c r="O2238" t="n">
        <v>35037.08</v>
      </c>
      <c r="P2238" t="n">
        <v>126.98</v>
      </c>
      <c r="Q2238" t="n">
        <v>198.05</v>
      </c>
      <c r="R2238" t="n">
        <v>31.53</v>
      </c>
      <c r="S2238" t="n">
        <v>21.27</v>
      </c>
      <c r="T2238" t="n">
        <v>2419.56</v>
      </c>
      <c r="U2238" t="n">
        <v>0.67</v>
      </c>
      <c r="V2238" t="n">
        <v>0.76</v>
      </c>
      <c r="W2238" t="n">
        <v>0.12</v>
      </c>
      <c r="X2238" t="n">
        <v>0.13</v>
      </c>
      <c r="Y2238" t="n">
        <v>1</v>
      </c>
      <c r="Z2238" t="n">
        <v>10</v>
      </c>
    </row>
    <row r="2239">
      <c r="A2239" t="n">
        <v>63</v>
      </c>
      <c r="B2239" t="n">
        <v>130</v>
      </c>
      <c r="C2239" t="inlineStr">
        <is>
          <t xml:space="preserve">CONCLUIDO	</t>
        </is>
      </c>
      <c r="D2239" t="n">
        <v>8.991</v>
      </c>
      <c r="E2239" t="n">
        <v>11.12</v>
      </c>
      <c r="F2239" t="n">
        <v>7.97</v>
      </c>
      <c r="G2239" t="n">
        <v>68.36</v>
      </c>
      <c r="H2239" t="n">
        <v>1.06</v>
      </c>
      <c r="I2239" t="n">
        <v>7</v>
      </c>
      <c r="J2239" t="n">
        <v>282.68</v>
      </c>
      <c r="K2239" t="n">
        <v>59.19</v>
      </c>
      <c r="L2239" t="n">
        <v>16.75</v>
      </c>
      <c r="M2239" t="n">
        <v>5</v>
      </c>
      <c r="N2239" t="n">
        <v>76.73999999999999</v>
      </c>
      <c r="O2239" t="n">
        <v>35098.25</v>
      </c>
      <c r="P2239" t="n">
        <v>126.55</v>
      </c>
      <c r="Q2239" t="n">
        <v>198.06</v>
      </c>
      <c r="R2239" t="n">
        <v>31.12</v>
      </c>
      <c r="S2239" t="n">
        <v>21.27</v>
      </c>
      <c r="T2239" t="n">
        <v>2211.94</v>
      </c>
      <c r="U2239" t="n">
        <v>0.68</v>
      </c>
      <c r="V2239" t="n">
        <v>0.76</v>
      </c>
      <c r="W2239" t="n">
        <v>0.12</v>
      </c>
      <c r="X2239" t="n">
        <v>0.12</v>
      </c>
      <c r="Y2239" t="n">
        <v>1</v>
      </c>
      <c r="Z2239" t="n">
        <v>10</v>
      </c>
    </row>
    <row r="2240">
      <c r="A2240" t="n">
        <v>64</v>
      </c>
      <c r="B2240" t="n">
        <v>130</v>
      </c>
      <c r="C2240" t="inlineStr">
        <is>
          <t xml:space="preserve">CONCLUIDO	</t>
        </is>
      </c>
      <c r="D2240" t="n">
        <v>8.985799999999999</v>
      </c>
      <c r="E2240" t="n">
        <v>11.13</v>
      </c>
      <c r="F2240" t="n">
        <v>7.98</v>
      </c>
      <c r="G2240" t="n">
        <v>68.41</v>
      </c>
      <c r="H2240" t="n">
        <v>1.07</v>
      </c>
      <c r="I2240" t="n">
        <v>7</v>
      </c>
      <c r="J2240" t="n">
        <v>283.18</v>
      </c>
      <c r="K2240" t="n">
        <v>59.19</v>
      </c>
      <c r="L2240" t="n">
        <v>17</v>
      </c>
      <c r="M2240" t="n">
        <v>5</v>
      </c>
      <c r="N2240" t="n">
        <v>76.98</v>
      </c>
      <c r="O2240" t="n">
        <v>35159.52</v>
      </c>
      <c r="P2240" t="n">
        <v>126.57</v>
      </c>
      <c r="Q2240" t="n">
        <v>198.06</v>
      </c>
      <c r="R2240" t="n">
        <v>31.31</v>
      </c>
      <c r="S2240" t="n">
        <v>21.27</v>
      </c>
      <c r="T2240" t="n">
        <v>2306.56</v>
      </c>
      <c r="U2240" t="n">
        <v>0.68</v>
      </c>
      <c r="V2240" t="n">
        <v>0.76</v>
      </c>
      <c r="W2240" t="n">
        <v>0.12</v>
      </c>
      <c r="X2240" t="n">
        <v>0.13</v>
      </c>
      <c r="Y2240" t="n">
        <v>1</v>
      </c>
      <c r="Z2240" t="n">
        <v>10</v>
      </c>
    </row>
    <row r="2241">
      <c r="A2241" t="n">
        <v>65</v>
      </c>
      <c r="B2241" t="n">
        <v>130</v>
      </c>
      <c r="C2241" t="inlineStr">
        <is>
          <t xml:space="preserve">CONCLUIDO	</t>
        </is>
      </c>
      <c r="D2241" t="n">
        <v>8.988099999999999</v>
      </c>
      <c r="E2241" t="n">
        <v>11.13</v>
      </c>
      <c r="F2241" t="n">
        <v>7.98</v>
      </c>
      <c r="G2241" t="n">
        <v>68.39</v>
      </c>
      <c r="H2241" t="n">
        <v>1.08</v>
      </c>
      <c r="I2241" t="n">
        <v>7</v>
      </c>
      <c r="J2241" t="n">
        <v>283.68</v>
      </c>
      <c r="K2241" t="n">
        <v>59.19</v>
      </c>
      <c r="L2241" t="n">
        <v>17.25</v>
      </c>
      <c r="M2241" t="n">
        <v>5</v>
      </c>
      <c r="N2241" t="n">
        <v>77.23</v>
      </c>
      <c r="O2241" t="n">
        <v>35220.89</v>
      </c>
      <c r="P2241" t="n">
        <v>126.43</v>
      </c>
      <c r="Q2241" t="n">
        <v>198.05</v>
      </c>
      <c r="R2241" t="n">
        <v>31.28</v>
      </c>
      <c r="S2241" t="n">
        <v>21.27</v>
      </c>
      <c r="T2241" t="n">
        <v>2290.62</v>
      </c>
      <c r="U2241" t="n">
        <v>0.68</v>
      </c>
      <c r="V2241" t="n">
        <v>0.76</v>
      </c>
      <c r="W2241" t="n">
        <v>0.12</v>
      </c>
      <c r="X2241" t="n">
        <v>0.13</v>
      </c>
      <c r="Y2241" t="n">
        <v>1</v>
      </c>
      <c r="Z2241" t="n">
        <v>10</v>
      </c>
    </row>
    <row r="2242">
      <c r="A2242" t="n">
        <v>66</v>
      </c>
      <c r="B2242" t="n">
        <v>130</v>
      </c>
      <c r="C2242" t="inlineStr">
        <is>
          <t xml:space="preserve">CONCLUIDO	</t>
        </is>
      </c>
      <c r="D2242" t="n">
        <v>8.987399999999999</v>
      </c>
      <c r="E2242" t="n">
        <v>11.13</v>
      </c>
      <c r="F2242" t="n">
        <v>7.98</v>
      </c>
      <c r="G2242" t="n">
        <v>68.40000000000001</v>
      </c>
      <c r="H2242" t="n">
        <v>1.1</v>
      </c>
      <c r="I2242" t="n">
        <v>7</v>
      </c>
      <c r="J2242" t="n">
        <v>284.17</v>
      </c>
      <c r="K2242" t="n">
        <v>59.19</v>
      </c>
      <c r="L2242" t="n">
        <v>17.5</v>
      </c>
      <c r="M2242" t="n">
        <v>5</v>
      </c>
      <c r="N2242" t="n">
        <v>77.48</v>
      </c>
      <c r="O2242" t="n">
        <v>35282.36</v>
      </c>
      <c r="P2242" t="n">
        <v>126.31</v>
      </c>
      <c r="Q2242" t="n">
        <v>198.05</v>
      </c>
      <c r="R2242" t="n">
        <v>31.2</v>
      </c>
      <c r="S2242" t="n">
        <v>21.27</v>
      </c>
      <c r="T2242" t="n">
        <v>2255.33</v>
      </c>
      <c r="U2242" t="n">
        <v>0.68</v>
      </c>
      <c r="V2242" t="n">
        <v>0.76</v>
      </c>
      <c r="W2242" t="n">
        <v>0.12</v>
      </c>
      <c r="X2242" t="n">
        <v>0.13</v>
      </c>
      <c r="Y2242" t="n">
        <v>1</v>
      </c>
      <c r="Z2242" t="n">
        <v>10</v>
      </c>
    </row>
    <row r="2243">
      <c r="A2243" t="n">
        <v>67</v>
      </c>
      <c r="B2243" t="n">
        <v>130</v>
      </c>
      <c r="C2243" t="inlineStr">
        <is>
          <t xml:space="preserve">CONCLUIDO	</t>
        </is>
      </c>
      <c r="D2243" t="n">
        <v>8.989000000000001</v>
      </c>
      <c r="E2243" t="n">
        <v>11.12</v>
      </c>
      <c r="F2243" t="n">
        <v>7.98</v>
      </c>
      <c r="G2243" t="n">
        <v>68.38</v>
      </c>
      <c r="H2243" t="n">
        <v>1.11</v>
      </c>
      <c r="I2243" t="n">
        <v>7</v>
      </c>
      <c r="J2243" t="n">
        <v>284.67</v>
      </c>
      <c r="K2243" t="n">
        <v>59.19</v>
      </c>
      <c r="L2243" t="n">
        <v>17.75</v>
      </c>
      <c r="M2243" t="n">
        <v>5</v>
      </c>
      <c r="N2243" t="n">
        <v>77.73</v>
      </c>
      <c r="O2243" t="n">
        <v>35343.92</v>
      </c>
      <c r="P2243" t="n">
        <v>126.1</v>
      </c>
      <c r="Q2243" t="n">
        <v>198.05</v>
      </c>
      <c r="R2243" t="n">
        <v>31.2</v>
      </c>
      <c r="S2243" t="n">
        <v>21.27</v>
      </c>
      <c r="T2243" t="n">
        <v>2252.29</v>
      </c>
      <c r="U2243" t="n">
        <v>0.68</v>
      </c>
      <c r="V2243" t="n">
        <v>0.76</v>
      </c>
      <c r="W2243" t="n">
        <v>0.12</v>
      </c>
      <c r="X2243" t="n">
        <v>0.12</v>
      </c>
      <c r="Y2243" t="n">
        <v>1</v>
      </c>
      <c r="Z2243" t="n">
        <v>10</v>
      </c>
    </row>
    <row r="2244">
      <c r="A2244" t="n">
        <v>68</v>
      </c>
      <c r="B2244" t="n">
        <v>130</v>
      </c>
      <c r="C2244" t="inlineStr">
        <is>
          <t xml:space="preserve">CONCLUIDO	</t>
        </is>
      </c>
      <c r="D2244" t="n">
        <v>9.049799999999999</v>
      </c>
      <c r="E2244" t="n">
        <v>11.05</v>
      </c>
      <c r="F2244" t="n">
        <v>7.95</v>
      </c>
      <c r="G2244" t="n">
        <v>79.52</v>
      </c>
      <c r="H2244" t="n">
        <v>1.12</v>
      </c>
      <c r="I2244" t="n">
        <v>6</v>
      </c>
      <c r="J2244" t="n">
        <v>285.17</v>
      </c>
      <c r="K2244" t="n">
        <v>59.19</v>
      </c>
      <c r="L2244" t="n">
        <v>18</v>
      </c>
      <c r="M2244" t="n">
        <v>4</v>
      </c>
      <c r="N2244" t="n">
        <v>77.98</v>
      </c>
      <c r="O2244" t="n">
        <v>35405.59</v>
      </c>
      <c r="P2244" t="n">
        <v>125.39</v>
      </c>
      <c r="Q2244" t="n">
        <v>198.05</v>
      </c>
      <c r="R2244" t="n">
        <v>30.29</v>
      </c>
      <c r="S2244" t="n">
        <v>21.27</v>
      </c>
      <c r="T2244" t="n">
        <v>1802.08</v>
      </c>
      <c r="U2244" t="n">
        <v>0.7</v>
      </c>
      <c r="V2244" t="n">
        <v>0.76</v>
      </c>
      <c r="W2244" t="n">
        <v>0.12</v>
      </c>
      <c r="X2244" t="n">
        <v>0.1</v>
      </c>
      <c r="Y2244" t="n">
        <v>1</v>
      </c>
      <c r="Z2244" t="n">
        <v>10</v>
      </c>
    </row>
    <row r="2245">
      <c r="A2245" t="n">
        <v>69</v>
      </c>
      <c r="B2245" t="n">
        <v>130</v>
      </c>
      <c r="C2245" t="inlineStr">
        <is>
          <t xml:space="preserve">CONCLUIDO	</t>
        </is>
      </c>
      <c r="D2245" t="n">
        <v>9.051399999999999</v>
      </c>
      <c r="E2245" t="n">
        <v>11.05</v>
      </c>
      <c r="F2245" t="n">
        <v>7.95</v>
      </c>
      <c r="G2245" t="n">
        <v>79.5</v>
      </c>
      <c r="H2245" t="n">
        <v>1.14</v>
      </c>
      <c r="I2245" t="n">
        <v>6</v>
      </c>
      <c r="J2245" t="n">
        <v>285.67</v>
      </c>
      <c r="K2245" t="n">
        <v>59.19</v>
      </c>
      <c r="L2245" t="n">
        <v>18.25</v>
      </c>
      <c r="M2245" t="n">
        <v>4</v>
      </c>
      <c r="N2245" t="n">
        <v>78.23</v>
      </c>
      <c r="O2245" t="n">
        <v>35467.36</v>
      </c>
      <c r="P2245" t="n">
        <v>125.4</v>
      </c>
      <c r="Q2245" t="n">
        <v>198.05</v>
      </c>
      <c r="R2245" t="n">
        <v>30.18</v>
      </c>
      <c r="S2245" t="n">
        <v>21.27</v>
      </c>
      <c r="T2245" t="n">
        <v>1746.11</v>
      </c>
      <c r="U2245" t="n">
        <v>0.7</v>
      </c>
      <c r="V2245" t="n">
        <v>0.76</v>
      </c>
      <c r="W2245" t="n">
        <v>0.12</v>
      </c>
      <c r="X2245" t="n">
        <v>0.1</v>
      </c>
      <c r="Y2245" t="n">
        <v>1</v>
      </c>
      <c r="Z2245" t="n">
        <v>10</v>
      </c>
    </row>
    <row r="2246">
      <c r="A2246" t="n">
        <v>70</v>
      </c>
      <c r="B2246" t="n">
        <v>130</v>
      </c>
      <c r="C2246" t="inlineStr">
        <is>
          <t xml:space="preserve">CONCLUIDO	</t>
        </is>
      </c>
      <c r="D2246" t="n">
        <v>9.068899999999999</v>
      </c>
      <c r="E2246" t="n">
        <v>11.03</v>
      </c>
      <c r="F2246" t="n">
        <v>7.93</v>
      </c>
      <c r="G2246" t="n">
        <v>79.28</v>
      </c>
      <c r="H2246" t="n">
        <v>1.15</v>
      </c>
      <c r="I2246" t="n">
        <v>6</v>
      </c>
      <c r="J2246" t="n">
        <v>286.18</v>
      </c>
      <c r="K2246" t="n">
        <v>59.19</v>
      </c>
      <c r="L2246" t="n">
        <v>18.5</v>
      </c>
      <c r="M2246" t="n">
        <v>4</v>
      </c>
      <c r="N2246" t="n">
        <v>78.48</v>
      </c>
      <c r="O2246" t="n">
        <v>35529.23</v>
      </c>
      <c r="P2246" t="n">
        <v>125.07</v>
      </c>
      <c r="Q2246" t="n">
        <v>198.05</v>
      </c>
      <c r="R2246" t="n">
        <v>29.52</v>
      </c>
      <c r="S2246" t="n">
        <v>21.27</v>
      </c>
      <c r="T2246" t="n">
        <v>1416.45</v>
      </c>
      <c r="U2246" t="n">
        <v>0.72</v>
      </c>
      <c r="V2246" t="n">
        <v>0.77</v>
      </c>
      <c r="W2246" t="n">
        <v>0.12</v>
      </c>
      <c r="X2246" t="n">
        <v>0.08</v>
      </c>
      <c r="Y2246" t="n">
        <v>1</v>
      </c>
      <c r="Z2246" t="n">
        <v>10</v>
      </c>
    </row>
    <row r="2247">
      <c r="A2247" t="n">
        <v>71</v>
      </c>
      <c r="B2247" t="n">
        <v>130</v>
      </c>
      <c r="C2247" t="inlineStr">
        <is>
          <t xml:space="preserve">CONCLUIDO	</t>
        </is>
      </c>
      <c r="D2247" t="n">
        <v>9.0603</v>
      </c>
      <c r="E2247" t="n">
        <v>11.04</v>
      </c>
      <c r="F2247" t="n">
        <v>7.94</v>
      </c>
      <c r="G2247" t="n">
        <v>79.39</v>
      </c>
      <c r="H2247" t="n">
        <v>1.16</v>
      </c>
      <c r="I2247" t="n">
        <v>6</v>
      </c>
      <c r="J2247" t="n">
        <v>286.68</v>
      </c>
      <c r="K2247" t="n">
        <v>59.19</v>
      </c>
      <c r="L2247" t="n">
        <v>18.75</v>
      </c>
      <c r="M2247" t="n">
        <v>4</v>
      </c>
      <c r="N2247" t="n">
        <v>78.73999999999999</v>
      </c>
      <c r="O2247" t="n">
        <v>35591.33</v>
      </c>
      <c r="P2247" t="n">
        <v>125.47</v>
      </c>
      <c r="Q2247" t="n">
        <v>198.05</v>
      </c>
      <c r="R2247" t="n">
        <v>29.94</v>
      </c>
      <c r="S2247" t="n">
        <v>21.27</v>
      </c>
      <c r="T2247" t="n">
        <v>1629.6</v>
      </c>
      <c r="U2247" t="n">
        <v>0.71</v>
      </c>
      <c r="V2247" t="n">
        <v>0.76</v>
      </c>
      <c r="W2247" t="n">
        <v>0.12</v>
      </c>
      <c r="X2247" t="n">
        <v>0.09</v>
      </c>
      <c r="Y2247" t="n">
        <v>1</v>
      </c>
      <c r="Z2247" t="n">
        <v>10</v>
      </c>
    </row>
    <row r="2248">
      <c r="A2248" t="n">
        <v>72</v>
      </c>
      <c r="B2248" t="n">
        <v>130</v>
      </c>
      <c r="C2248" t="inlineStr">
        <is>
          <t xml:space="preserve">CONCLUIDO	</t>
        </is>
      </c>
      <c r="D2248" t="n">
        <v>9.0398</v>
      </c>
      <c r="E2248" t="n">
        <v>11.06</v>
      </c>
      <c r="F2248" t="n">
        <v>7.96</v>
      </c>
      <c r="G2248" t="n">
        <v>79.64</v>
      </c>
      <c r="H2248" t="n">
        <v>1.18</v>
      </c>
      <c r="I2248" t="n">
        <v>6</v>
      </c>
      <c r="J2248" t="n">
        <v>287.18</v>
      </c>
      <c r="K2248" t="n">
        <v>59.19</v>
      </c>
      <c r="L2248" t="n">
        <v>19</v>
      </c>
      <c r="M2248" t="n">
        <v>4</v>
      </c>
      <c r="N2248" t="n">
        <v>78.98999999999999</v>
      </c>
      <c r="O2248" t="n">
        <v>35653.4</v>
      </c>
      <c r="P2248" t="n">
        <v>125.92</v>
      </c>
      <c r="Q2248" t="n">
        <v>198.05</v>
      </c>
      <c r="R2248" t="n">
        <v>30.84</v>
      </c>
      <c r="S2248" t="n">
        <v>21.27</v>
      </c>
      <c r="T2248" t="n">
        <v>2077.93</v>
      </c>
      <c r="U2248" t="n">
        <v>0.6899999999999999</v>
      </c>
      <c r="V2248" t="n">
        <v>0.76</v>
      </c>
      <c r="W2248" t="n">
        <v>0.12</v>
      </c>
      <c r="X2248" t="n">
        <v>0.11</v>
      </c>
      <c r="Y2248" t="n">
        <v>1</v>
      </c>
      <c r="Z2248" t="n">
        <v>10</v>
      </c>
    </row>
    <row r="2249">
      <c r="A2249" t="n">
        <v>73</v>
      </c>
      <c r="B2249" t="n">
        <v>130</v>
      </c>
      <c r="C2249" t="inlineStr">
        <is>
          <t xml:space="preserve">CONCLUIDO	</t>
        </is>
      </c>
      <c r="D2249" t="n">
        <v>9.0457</v>
      </c>
      <c r="E2249" t="n">
        <v>11.06</v>
      </c>
      <c r="F2249" t="n">
        <v>7.96</v>
      </c>
      <c r="G2249" t="n">
        <v>79.56999999999999</v>
      </c>
      <c r="H2249" t="n">
        <v>1.19</v>
      </c>
      <c r="I2249" t="n">
        <v>6</v>
      </c>
      <c r="J2249" t="n">
        <v>287.69</v>
      </c>
      <c r="K2249" t="n">
        <v>59.19</v>
      </c>
      <c r="L2249" t="n">
        <v>19.25</v>
      </c>
      <c r="M2249" t="n">
        <v>4</v>
      </c>
      <c r="N2249" t="n">
        <v>79.23999999999999</v>
      </c>
      <c r="O2249" t="n">
        <v>35715.58</v>
      </c>
      <c r="P2249" t="n">
        <v>125.77</v>
      </c>
      <c r="Q2249" t="n">
        <v>198.05</v>
      </c>
      <c r="R2249" t="n">
        <v>30.48</v>
      </c>
      <c r="S2249" t="n">
        <v>21.27</v>
      </c>
      <c r="T2249" t="n">
        <v>1895.64</v>
      </c>
      <c r="U2249" t="n">
        <v>0.7</v>
      </c>
      <c r="V2249" t="n">
        <v>0.76</v>
      </c>
      <c r="W2249" t="n">
        <v>0.12</v>
      </c>
      <c r="X2249" t="n">
        <v>0.1</v>
      </c>
      <c r="Y2249" t="n">
        <v>1</v>
      </c>
      <c r="Z2249" t="n">
        <v>10</v>
      </c>
    </row>
    <row r="2250">
      <c r="A2250" t="n">
        <v>74</v>
      </c>
      <c r="B2250" t="n">
        <v>130</v>
      </c>
      <c r="C2250" t="inlineStr">
        <is>
          <t xml:space="preserve">CONCLUIDO	</t>
        </is>
      </c>
      <c r="D2250" t="n">
        <v>9.047499999999999</v>
      </c>
      <c r="E2250" t="n">
        <v>11.05</v>
      </c>
      <c r="F2250" t="n">
        <v>7.95</v>
      </c>
      <c r="G2250" t="n">
        <v>79.54000000000001</v>
      </c>
      <c r="H2250" t="n">
        <v>1.2</v>
      </c>
      <c r="I2250" t="n">
        <v>6</v>
      </c>
      <c r="J2250" t="n">
        <v>288.19</v>
      </c>
      <c r="K2250" t="n">
        <v>59.19</v>
      </c>
      <c r="L2250" t="n">
        <v>19.5</v>
      </c>
      <c r="M2250" t="n">
        <v>4</v>
      </c>
      <c r="N2250" t="n">
        <v>79.5</v>
      </c>
      <c r="O2250" t="n">
        <v>35777.86</v>
      </c>
      <c r="P2250" t="n">
        <v>125.81</v>
      </c>
      <c r="Q2250" t="n">
        <v>198.05</v>
      </c>
      <c r="R2250" t="n">
        <v>30.49</v>
      </c>
      <c r="S2250" t="n">
        <v>21.27</v>
      </c>
      <c r="T2250" t="n">
        <v>1904.41</v>
      </c>
      <c r="U2250" t="n">
        <v>0.7</v>
      </c>
      <c r="V2250" t="n">
        <v>0.76</v>
      </c>
      <c r="W2250" t="n">
        <v>0.12</v>
      </c>
      <c r="X2250" t="n">
        <v>0.1</v>
      </c>
      <c r="Y2250" t="n">
        <v>1</v>
      </c>
      <c r="Z2250" t="n">
        <v>10</v>
      </c>
    </row>
    <row r="2251">
      <c r="A2251" t="n">
        <v>75</v>
      </c>
      <c r="B2251" t="n">
        <v>130</v>
      </c>
      <c r="C2251" t="inlineStr">
        <is>
          <t xml:space="preserve">CONCLUIDO	</t>
        </is>
      </c>
      <c r="D2251" t="n">
        <v>9.041600000000001</v>
      </c>
      <c r="E2251" t="n">
        <v>11.06</v>
      </c>
      <c r="F2251" t="n">
        <v>7.96</v>
      </c>
      <c r="G2251" t="n">
        <v>79.62</v>
      </c>
      <c r="H2251" t="n">
        <v>1.22</v>
      </c>
      <c r="I2251" t="n">
        <v>6</v>
      </c>
      <c r="J2251" t="n">
        <v>288.7</v>
      </c>
      <c r="K2251" t="n">
        <v>59.19</v>
      </c>
      <c r="L2251" t="n">
        <v>19.75</v>
      </c>
      <c r="M2251" t="n">
        <v>4</v>
      </c>
      <c r="N2251" t="n">
        <v>79.75</v>
      </c>
      <c r="O2251" t="n">
        <v>35840.25</v>
      </c>
      <c r="P2251" t="n">
        <v>126.1</v>
      </c>
      <c r="Q2251" t="n">
        <v>198.06</v>
      </c>
      <c r="R2251" t="n">
        <v>30.67</v>
      </c>
      <c r="S2251" t="n">
        <v>21.27</v>
      </c>
      <c r="T2251" t="n">
        <v>1993.98</v>
      </c>
      <c r="U2251" t="n">
        <v>0.6899999999999999</v>
      </c>
      <c r="V2251" t="n">
        <v>0.76</v>
      </c>
      <c r="W2251" t="n">
        <v>0.12</v>
      </c>
      <c r="X2251" t="n">
        <v>0.11</v>
      </c>
      <c r="Y2251" t="n">
        <v>1</v>
      </c>
      <c r="Z2251" t="n">
        <v>10</v>
      </c>
    </row>
    <row r="2252">
      <c r="A2252" t="n">
        <v>76</v>
      </c>
      <c r="B2252" t="n">
        <v>130</v>
      </c>
      <c r="C2252" t="inlineStr">
        <is>
          <t xml:space="preserve">CONCLUIDO	</t>
        </is>
      </c>
      <c r="D2252" t="n">
        <v>9.047700000000001</v>
      </c>
      <c r="E2252" t="n">
        <v>11.05</v>
      </c>
      <c r="F2252" t="n">
        <v>7.95</v>
      </c>
      <c r="G2252" t="n">
        <v>79.54000000000001</v>
      </c>
      <c r="H2252" t="n">
        <v>1.23</v>
      </c>
      <c r="I2252" t="n">
        <v>6</v>
      </c>
      <c r="J2252" t="n">
        <v>289.2</v>
      </c>
      <c r="K2252" t="n">
        <v>59.19</v>
      </c>
      <c r="L2252" t="n">
        <v>20</v>
      </c>
      <c r="M2252" t="n">
        <v>4</v>
      </c>
      <c r="N2252" t="n">
        <v>80.01000000000001</v>
      </c>
      <c r="O2252" t="n">
        <v>35902.74</v>
      </c>
      <c r="P2252" t="n">
        <v>125.85</v>
      </c>
      <c r="Q2252" t="n">
        <v>198.06</v>
      </c>
      <c r="R2252" t="n">
        <v>30.42</v>
      </c>
      <c r="S2252" t="n">
        <v>21.27</v>
      </c>
      <c r="T2252" t="n">
        <v>1868.36</v>
      </c>
      <c r="U2252" t="n">
        <v>0.7</v>
      </c>
      <c r="V2252" t="n">
        <v>0.76</v>
      </c>
      <c r="W2252" t="n">
        <v>0.12</v>
      </c>
      <c r="X2252" t="n">
        <v>0.1</v>
      </c>
      <c r="Y2252" t="n">
        <v>1</v>
      </c>
      <c r="Z2252" t="n">
        <v>10</v>
      </c>
    </row>
    <row r="2253">
      <c r="A2253" t="n">
        <v>77</v>
      </c>
      <c r="B2253" t="n">
        <v>130</v>
      </c>
      <c r="C2253" t="inlineStr">
        <is>
          <t xml:space="preserve">CONCLUIDO	</t>
        </is>
      </c>
      <c r="D2253" t="n">
        <v>9.0436</v>
      </c>
      <c r="E2253" t="n">
        <v>11.06</v>
      </c>
      <c r="F2253" t="n">
        <v>7.96</v>
      </c>
      <c r="G2253" t="n">
        <v>79.59</v>
      </c>
      <c r="H2253" t="n">
        <v>1.24</v>
      </c>
      <c r="I2253" t="n">
        <v>6</v>
      </c>
      <c r="J2253" t="n">
        <v>289.71</v>
      </c>
      <c r="K2253" t="n">
        <v>59.19</v>
      </c>
      <c r="L2253" t="n">
        <v>20.25</v>
      </c>
      <c r="M2253" t="n">
        <v>4</v>
      </c>
      <c r="N2253" t="n">
        <v>80.27</v>
      </c>
      <c r="O2253" t="n">
        <v>35965.33</v>
      </c>
      <c r="P2253" t="n">
        <v>125.76</v>
      </c>
      <c r="Q2253" t="n">
        <v>198.05</v>
      </c>
      <c r="R2253" t="n">
        <v>30.64</v>
      </c>
      <c r="S2253" t="n">
        <v>21.27</v>
      </c>
      <c r="T2253" t="n">
        <v>1977.14</v>
      </c>
      <c r="U2253" t="n">
        <v>0.6899999999999999</v>
      </c>
      <c r="V2253" t="n">
        <v>0.76</v>
      </c>
      <c r="W2253" t="n">
        <v>0.12</v>
      </c>
      <c r="X2253" t="n">
        <v>0.11</v>
      </c>
      <c r="Y2253" t="n">
        <v>1</v>
      </c>
      <c r="Z2253" t="n">
        <v>10</v>
      </c>
    </row>
    <row r="2254">
      <c r="A2254" t="n">
        <v>78</v>
      </c>
      <c r="B2254" t="n">
        <v>130</v>
      </c>
      <c r="C2254" t="inlineStr">
        <is>
          <t xml:space="preserve">CONCLUIDO	</t>
        </is>
      </c>
      <c r="D2254" t="n">
        <v>9.0441</v>
      </c>
      <c r="E2254" t="n">
        <v>11.06</v>
      </c>
      <c r="F2254" t="n">
        <v>7.96</v>
      </c>
      <c r="G2254" t="n">
        <v>79.59</v>
      </c>
      <c r="H2254" t="n">
        <v>1.26</v>
      </c>
      <c r="I2254" t="n">
        <v>6</v>
      </c>
      <c r="J2254" t="n">
        <v>290.22</v>
      </c>
      <c r="K2254" t="n">
        <v>59.19</v>
      </c>
      <c r="L2254" t="n">
        <v>20.5</v>
      </c>
      <c r="M2254" t="n">
        <v>4</v>
      </c>
      <c r="N2254" t="n">
        <v>80.53</v>
      </c>
      <c r="O2254" t="n">
        <v>36028.03</v>
      </c>
      <c r="P2254" t="n">
        <v>125.65</v>
      </c>
      <c r="Q2254" t="n">
        <v>198.05</v>
      </c>
      <c r="R2254" t="n">
        <v>30.56</v>
      </c>
      <c r="S2254" t="n">
        <v>21.27</v>
      </c>
      <c r="T2254" t="n">
        <v>1939.14</v>
      </c>
      <c r="U2254" t="n">
        <v>0.7</v>
      </c>
      <c r="V2254" t="n">
        <v>0.76</v>
      </c>
      <c r="W2254" t="n">
        <v>0.12</v>
      </c>
      <c r="X2254" t="n">
        <v>0.11</v>
      </c>
      <c r="Y2254" t="n">
        <v>1</v>
      </c>
      <c r="Z2254" t="n">
        <v>10</v>
      </c>
    </row>
    <row r="2255">
      <c r="A2255" t="n">
        <v>79</v>
      </c>
      <c r="B2255" t="n">
        <v>130</v>
      </c>
      <c r="C2255" t="inlineStr">
        <is>
          <t xml:space="preserve">CONCLUIDO	</t>
        </is>
      </c>
      <c r="D2255" t="n">
        <v>9.047499999999999</v>
      </c>
      <c r="E2255" t="n">
        <v>11.05</v>
      </c>
      <c r="F2255" t="n">
        <v>7.95</v>
      </c>
      <c r="G2255" t="n">
        <v>79.54000000000001</v>
      </c>
      <c r="H2255" t="n">
        <v>1.27</v>
      </c>
      <c r="I2255" t="n">
        <v>6</v>
      </c>
      <c r="J2255" t="n">
        <v>290.73</v>
      </c>
      <c r="K2255" t="n">
        <v>59.19</v>
      </c>
      <c r="L2255" t="n">
        <v>20.75</v>
      </c>
      <c r="M2255" t="n">
        <v>4</v>
      </c>
      <c r="N2255" t="n">
        <v>80.79000000000001</v>
      </c>
      <c r="O2255" t="n">
        <v>36090.84</v>
      </c>
      <c r="P2255" t="n">
        <v>125.62</v>
      </c>
      <c r="Q2255" t="n">
        <v>198.05</v>
      </c>
      <c r="R2255" t="n">
        <v>30.37</v>
      </c>
      <c r="S2255" t="n">
        <v>21.27</v>
      </c>
      <c r="T2255" t="n">
        <v>1843.88</v>
      </c>
      <c r="U2255" t="n">
        <v>0.7</v>
      </c>
      <c r="V2255" t="n">
        <v>0.76</v>
      </c>
      <c r="W2255" t="n">
        <v>0.12</v>
      </c>
      <c r="X2255" t="n">
        <v>0.1</v>
      </c>
      <c r="Y2255" t="n">
        <v>1</v>
      </c>
      <c r="Z2255" t="n">
        <v>10</v>
      </c>
    </row>
    <row r="2256">
      <c r="A2256" t="n">
        <v>80</v>
      </c>
      <c r="B2256" t="n">
        <v>130</v>
      </c>
      <c r="C2256" t="inlineStr">
        <is>
          <t xml:space="preserve">CONCLUIDO	</t>
        </is>
      </c>
      <c r="D2256" t="n">
        <v>9.060499999999999</v>
      </c>
      <c r="E2256" t="n">
        <v>11.04</v>
      </c>
      <c r="F2256" t="n">
        <v>7.94</v>
      </c>
      <c r="G2256" t="n">
        <v>79.39</v>
      </c>
      <c r="H2256" t="n">
        <v>1.28</v>
      </c>
      <c r="I2256" t="n">
        <v>6</v>
      </c>
      <c r="J2256" t="n">
        <v>291.24</v>
      </c>
      <c r="K2256" t="n">
        <v>59.19</v>
      </c>
      <c r="L2256" t="n">
        <v>21</v>
      </c>
      <c r="M2256" t="n">
        <v>4</v>
      </c>
      <c r="N2256" t="n">
        <v>81.05</v>
      </c>
      <c r="O2256" t="n">
        <v>36153.75</v>
      </c>
      <c r="P2256" t="n">
        <v>125.17</v>
      </c>
      <c r="Q2256" t="n">
        <v>198.05</v>
      </c>
      <c r="R2256" t="n">
        <v>29.82</v>
      </c>
      <c r="S2256" t="n">
        <v>21.27</v>
      </c>
      <c r="T2256" t="n">
        <v>1568.8</v>
      </c>
      <c r="U2256" t="n">
        <v>0.71</v>
      </c>
      <c r="V2256" t="n">
        <v>0.76</v>
      </c>
      <c r="W2256" t="n">
        <v>0.12</v>
      </c>
      <c r="X2256" t="n">
        <v>0.09</v>
      </c>
      <c r="Y2256" t="n">
        <v>1</v>
      </c>
      <c r="Z2256" t="n">
        <v>10</v>
      </c>
    </row>
    <row r="2257">
      <c r="A2257" t="n">
        <v>81</v>
      </c>
      <c r="B2257" t="n">
        <v>130</v>
      </c>
      <c r="C2257" t="inlineStr">
        <is>
          <t xml:space="preserve">CONCLUIDO	</t>
        </is>
      </c>
      <c r="D2257" t="n">
        <v>9.0603</v>
      </c>
      <c r="E2257" t="n">
        <v>11.04</v>
      </c>
      <c r="F2257" t="n">
        <v>7.94</v>
      </c>
      <c r="G2257" t="n">
        <v>79.39</v>
      </c>
      <c r="H2257" t="n">
        <v>1.3</v>
      </c>
      <c r="I2257" t="n">
        <v>6</v>
      </c>
      <c r="J2257" t="n">
        <v>291.75</v>
      </c>
      <c r="K2257" t="n">
        <v>59.19</v>
      </c>
      <c r="L2257" t="n">
        <v>21.25</v>
      </c>
      <c r="M2257" t="n">
        <v>4</v>
      </c>
      <c r="N2257" t="n">
        <v>81.31</v>
      </c>
      <c r="O2257" t="n">
        <v>36216.77</v>
      </c>
      <c r="P2257" t="n">
        <v>124.98</v>
      </c>
      <c r="Q2257" t="n">
        <v>198.05</v>
      </c>
      <c r="R2257" t="n">
        <v>29.96</v>
      </c>
      <c r="S2257" t="n">
        <v>21.27</v>
      </c>
      <c r="T2257" t="n">
        <v>1639.14</v>
      </c>
      <c r="U2257" t="n">
        <v>0.71</v>
      </c>
      <c r="V2257" t="n">
        <v>0.76</v>
      </c>
      <c r="W2257" t="n">
        <v>0.12</v>
      </c>
      <c r="X2257" t="n">
        <v>0.09</v>
      </c>
      <c r="Y2257" t="n">
        <v>1</v>
      </c>
      <c r="Z2257" t="n">
        <v>10</v>
      </c>
    </row>
    <row r="2258">
      <c r="A2258" t="n">
        <v>82</v>
      </c>
      <c r="B2258" t="n">
        <v>130</v>
      </c>
      <c r="C2258" t="inlineStr">
        <is>
          <t xml:space="preserve">CONCLUIDO	</t>
        </is>
      </c>
      <c r="D2258" t="n">
        <v>9.042999999999999</v>
      </c>
      <c r="E2258" t="n">
        <v>11.06</v>
      </c>
      <c r="F2258" t="n">
        <v>7.96</v>
      </c>
      <c r="G2258" t="n">
        <v>79.59999999999999</v>
      </c>
      <c r="H2258" t="n">
        <v>1.31</v>
      </c>
      <c r="I2258" t="n">
        <v>6</v>
      </c>
      <c r="J2258" t="n">
        <v>292.26</v>
      </c>
      <c r="K2258" t="n">
        <v>59.19</v>
      </c>
      <c r="L2258" t="n">
        <v>21.5</v>
      </c>
      <c r="M2258" t="n">
        <v>4</v>
      </c>
      <c r="N2258" t="n">
        <v>81.56999999999999</v>
      </c>
      <c r="O2258" t="n">
        <v>36279.9</v>
      </c>
      <c r="P2258" t="n">
        <v>125.23</v>
      </c>
      <c r="Q2258" t="n">
        <v>198.07</v>
      </c>
      <c r="R2258" t="n">
        <v>30.7</v>
      </c>
      <c r="S2258" t="n">
        <v>21.27</v>
      </c>
      <c r="T2258" t="n">
        <v>2007.81</v>
      </c>
      <c r="U2258" t="n">
        <v>0.6899999999999999</v>
      </c>
      <c r="V2258" t="n">
        <v>0.76</v>
      </c>
      <c r="W2258" t="n">
        <v>0.12</v>
      </c>
      <c r="X2258" t="n">
        <v>0.11</v>
      </c>
      <c r="Y2258" t="n">
        <v>1</v>
      </c>
      <c r="Z2258" t="n">
        <v>10</v>
      </c>
    </row>
    <row r="2259">
      <c r="A2259" t="n">
        <v>83</v>
      </c>
      <c r="B2259" t="n">
        <v>130</v>
      </c>
      <c r="C2259" t="inlineStr">
        <is>
          <t xml:space="preserve">CONCLUIDO	</t>
        </is>
      </c>
      <c r="D2259" t="n">
        <v>9.041399999999999</v>
      </c>
      <c r="E2259" t="n">
        <v>11.06</v>
      </c>
      <c r="F2259" t="n">
        <v>7.96</v>
      </c>
      <c r="G2259" t="n">
        <v>79.62</v>
      </c>
      <c r="H2259" t="n">
        <v>1.32</v>
      </c>
      <c r="I2259" t="n">
        <v>6</v>
      </c>
      <c r="J2259" t="n">
        <v>292.77</v>
      </c>
      <c r="K2259" t="n">
        <v>59.19</v>
      </c>
      <c r="L2259" t="n">
        <v>21.75</v>
      </c>
      <c r="M2259" t="n">
        <v>4</v>
      </c>
      <c r="N2259" t="n">
        <v>81.83</v>
      </c>
      <c r="O2259" t="n">
        <v>36343.13</v>
      </c>
      <c r="P2259" t="n">
        <v>125.17</v>
      </c>
      <c r="Q2259" t="n">
        <v>198.05</v>
      </c>
      <c r="R2259" t="n">
        <v>30.72</v>
      </c>
      <c r="S2259" t="n">
        <v>21.27</v>
      </c>
      <c r="T2259" t="n">
        <v>2020.36</v>
      </c>
      <c r="U2259" t="n">
        <v>0.6899999999999999</v>
      </c>
      <c r="V2259" t="n">
        <v>0.76</v>
      </c>
      <c r="W2259" t="n">
        <v>0.12</v>
      </c>
      <c r="X2259" t="n">
        <v>0.11</v>
      </c>
      <c r="Y2259" t="n">
        <v>1</v>
      </c>
      <c r="Z2259" t="n">
        <v>10</v>
      </c>
    </row>
    <row r="2260">
      <c r="A2260" t="n">
        <v>84</v>
      </c>
      <c r="B2260" t="n">
        <v>130</v>
      </c>
      <c r="C2260" t="inlineStr">
        <is>
          <t xml:space="preserve">CONCLUIDO	</t>
        </is>
      </c>
      <c r="D2260" t="n">
        <v>9.043200000000001</v>
      </c>
      <c r="E2260" t="n">
        <v>11.06</v>
      </c>
      <c r="F2260" t="n">
        <v>7.96</v>
      </c>
      <c r="G2260" t="n">
        <v>79.59999999999999</v>
      </c>
      <c r="H2260" t="n">
        <v>1.34</v>
      </c>
      <c r="I2260" t="n">
        <v>6</v>
      </c>
      <c r="J2260" t="n">
        <v>293.29</v>
      </c>
      <c r="K2260" t="n">
        <v>59.19</v>
      </c>
      <c r="L2260" t="n">
        <v>22</v>
      </c>
      <c r="M2260" t="n">
        <v>4</v>
      </c>
      <c r="N2260" t="n">
        <v>82.09</v>
      </c>
      <c r="O2260" t="n">
        <v>36406.47</v>
      </c>
      <c r="P2260" t="n">
        <v>124.94</v>
      </c>
      <c r="Q2260" t="n">
        <v>198.05</v>
      </c>
      <c r="R2260" t="n">
        <v>30.63</v>
      </c>
      <c r="S2260" t="n">
        <v>21.27</v>
      </c>
      <c r="T2260" t="n">
        <v>1974.95</v>
      </c>
      <c r="U2260" t="n">
        <v>0.6899999999999999</v>
      </c>
      <c r="V2260" t="n">
        <v>0.76</v>
      </c>
      <c r="W2260" t="n">
        <v>0.12</v>
      </c>
      <c r="X2260" t="n">
        <v>0.11</v>
      </c>
      <c r="Y2260" t="n">
        <v>1</v>
      </c>
      <c r="Z2260" t="n">
        <v>10</v>
      </c>
    </row>
    <row r="2261">
      <c r="A2261" t="n">
        <v>85</v>
      </c>
      <c r="B2261" t="n">
        <v>130</v>
      </c>
      <c r="C2261" t="inlineStr">
        <is>
          <t xml:space="preserve">CONCLUIDO	</t>
        </is>
      </c>
      <c r="D2261" t="n">
        <v>9.103999999999999</v>
      </c>
      <c r="E2261" t="n">
        <v>10.98</v>
      </c>
      <c r="F2261" t="n">
        <v>7.93</v>
      </c>
      <c r="G2261" t="n">
        <v>95.22</v>
      </c>
      <c r="H2261" t="n">
        <v>1.35</v>
      </c>
      <c r="I2261" t="n">
        <v>5</v>
      </c>
      <c r="J2261" t="n">
        <v>293.8</v>
      </c>
      <c r="K2261" t="n">
        <v>59.19</v>
      </c>
      <c r="L2261" t="n">
        <v>22.25</v>
      </c>
      <c r="M2261" t="n">
        <v>3</v>
      </c>
      <c r="N2261" t="n">
        <v>82.36</v>
      </c>
      <c r="O2261" t="n">
        <v>36469.92</v>
      </c>
      <c r="P2261" t="n">
        <v>124.12</v>
      </c>
      <c r="Q2261" t="n">
        <v>198.05</v>
      </c>
      <c r="R2261" t="n">
        <v>29.83</v>
      </c>
      <c r="S2261" t="n">
        <v>21.27</v>
      </c>
      <c r="T2261" t="n">
        <v>1578.28</v>
      </c>
      <c r="U2261" t="n">
        <v>0.71</v>
      </c>
      <c r="V2261" t="n">
        <v>0.77</v>
      </c>
      <c r="W2261" t="n">
        <v>0.12</v>
      </c>
      <c r="X2261" t="n">
        <v>0.08</v>
      </c>
      <c r="Y2261" t="n">
        <v>1</v>
      </c>
      <c r="Z2261" t="n">
        <v>10</v>
      </c>
    </row>
    <row r="2262">
      <c r="A2262" t="n">
        <v>86</v>
      </c>
      <c r="B2262" t="n">
        <v>130</v>
      </c>
      <c r="C2262" t="inlineStr">
        <is>
          <t xml:space="preserve">CONCLUIDO	</t>
        </is>
      </c>
      <c r="D2262" t="n">
        <v>9.102399999999999</v>
      </c>
      <c r="E2262" t="n">
        <v>10.99</v>
      </c>
      <c r="F2262" t="n">
        <v>7.94</v>
      </c>
      <c r="G2262" t="n">
        <v>95.23999999999999</v>
      </c>
      <c r="H2262" t="n">
        <v>1.36</v>
      </c>
      <c r="I2262" t="n">
        <v>5</v>
      </c>
      <c r="J2262" t="n">
        <v>294.32</v>
      </c>
      <c r="K2262" t="n">
        <v>59.19</v>
      </c>
      <c r="L2262" t="n">
        <v>22.5</v>
      </c>
      <c r="M2262" t="n">
        <v>3</v>
      </c>
      <c r="N2262" t="n">
        <v>82.62</v>
      </c>
      <c r="O2262" t="n">
        <v>36533.49</v>
      </c>
      <c r="P2262" t="n">
        <v>124.25</v>
      </c>
      <c r="Q2262" t="n">
        <v>198.05</v>
      </c>
      <c r="R2262" t="n">
        <v>29.86</v>
      </c>
      <c r="S2262" t="n">
        <v>21.27</v>
      </c>
      <c r="T2262" t="n">
        <v>1591.95</v>
      </c>
      <c r="U2262" t="n">
        <v>0.71</v>
      </c>
      <c r="V2262" t="n">
        <v>0.77</v>
      </c>
      <c r="W2262" t="n">
        <v>0.12</v>
      </c>
      <c r="X2262" t="n">
        <v>0.08</v>
      </c>
      <c r="Y2262" t="n">
        <v>1</v>
      </c>
      <c r="Z2262" t="n">
        <v>10</v>
      </c>
    </row>
    <row r="2263">
      <c r="A2263" t="n">
        <v>87</v>
      </c>
      <c r="B2263" t="n">
        <v>130</v>
      </c>
      <c r="C2263" t="inlineStr">
        <is>
          <t xml:space="preserve">CONCLUIDO	</t>
        </is>
      </c>
      <c r="D2263" t="n">
        <v>9.109500000000001</v>
      </c>
      <c r="E2263" t="n">
        <v>10.98</v>
      </c>
      <c r="F2263" t="n">
        <v>7.93</v>
      </c>
      <c r="G2263" t="n">
        <v>95.14</v>
      </c>
      <c r="H2263" t="n">
        <v>1.37</v>
      </c>
      <c r="I2263" t="n">
        <v>5</v>
      </c>
      <c r="J2263" t="n">
        <v>294.83</v>
      </c>
      <c r="K2263" t="n">
        <v>59.19</v>
      </c>
      <c r="L2263" t="n">
        <v>22.75</v>
      </c>
      <c r="M2263" t="n">
        <v>3</v>
      </c>
      <c r="N2263" t="n">
        <v>82.89</v>
      </c>
      <c r="O2263" t="n">
        <v>36597.16</v>
      </c>
      <c r="P2263" t="n">
        <v>124.17</v>
      </c>
      <c r="Q2263" t="n">
        <v>198.05</v>
      </c>
      <c r="R2263" t="n">
        <v>29.56</v>
      </c>
      <c r="S2263" t="n">
        <v>21.27</v>
      </c>
      <c r="T2263" t="n">
        <v>1440.53</v>
      </c>
      <c r="U2263" t="n">
        <v>0.72</v>
      </c>
      <c r="V2263" t="n">
        <v>0.77</v>
      </c>
      <c r="W2263" t="n">
        <v>0.12</v>
      </c>
      <c r="X2263" t="n">
        <v>0.08</v>
      </c>
      <c r="Y2263" t="n">
        <v>1</v>
      </c>
      <c r="Z2263" t="n">
        <v>10</v>
      </c>
    </row>
    <row r="2264">
      <c r="A2264" t="n">
        <v>88</v>
      </c>
      <c r="B2264" t="n">
        <v>130</v>
      </c>
      <c r="C2264" t="inlineStr">
        <is>
          <t xml:space="preserve">CONCLUIDO	</t>
        </is>
      </c>
      <c r="D2264" t="n">
        <v>9.106299999999999</v>
      </c>
      <c r="E2264" t="n">
        <v>10.98</v>
      </c>
      <c r="F2264" t="n">
        <v>7.93</v>
      </c>
      <c r="G2264" t="n">
        <v>95.18000000000001</v>
      </c>
      <c r="H2264" t="n">
        <v>1.39</v>
      </c>
      <c r="I2264" t="n">
        <v>5</v>
      </c>
      <c r="J2264" t="n">
        <v>295.35</v>
      </c>
      <c r="K2264" t="n">
        <v>59.19</v>
      </c>
      <c r="L2264" t="n">
        <v>23</v>
      </c>
      <c r="M2264" t="n">
        <v>3</v>
      </c>
      <c r="N2264" t="n">
        <v>83.16</v>
      </c>
      <c r="O2264" t="n">
        <v>36660.94</v>
      </c>
      <c r="P2264" t="n">
        <v>124.46</v>
      </c>
      <c r="Q2264" t="n">
        <v>198.05</v>
      </c>
      <c r="R2264" t="n">
        <v>29.74</v>
      </c>
      <c r="S2264" t="n">
        <v>21.27</v>
      </c>
      <c r="T2264" t="n">
        <v>1533.24</v>
      </c>
      <c r="U2264" t="n">
        <v>0.72</v>
      </c>
      <c r="V2264" t="n">
        <v>0.77</v>
      </c>
      <c r="W2264" t="n">
        <v>0.12</v>
      </c>
      <c r="X2264" t="n">
        <v>0.08</v>
      </c>
      <c r="Y2264" t="n">
        <v>1</v>
      </c>
      <c r="Z2264" t="n">
        <v>10</v>
      </c>
    </row>
    <row r="2265">
      <c r="A2265" t="n">
        <v>89</v>
      </c>
      <c r="B2265" t="n">
        <v>130</v>
      </c>
      <c r="C2265" t="inlineStr">
        <is>
          <t xml:space="preserve">CONCLUIDO	</t>
        </is>
      </c>
      <c r="D2265" t="n">
        <v>9.104200000000001</v>
      </c>
      <c r="E2265" t="n">
        <v>10.98</v>
      </c>
      <c r="F2265" t="n">
        <v>7.93</v>
      </c>
      <c r="G2265" t="n">
        <v>95.20999999999999</v>
      </c>
      <c r="H2265" t="n">
        <v>1.4</v>
      </c>
      <c r="I2265" t="n">
        <v>5</v>
      </c>
      <c r="J2265" t="n">
        <v>295.87</v>
      </c>
      <c r="K2265" t="n">
        <v>59.19</v>
      </c>
      <c r="L2265" t="n">
        <v>23.25</v>
      </c>
      <c r="M2265" t="n">
        <v>3</v>
      </c>
      <c r="N2265" t="n">
        <v>83.43000000000001</v>
      </c>
      <c r="O2265" t="n">
        <v>36724.83</v>
      </c>
      <c r="P2265" t="n">
        <v>124.61</v>
      </c>
      <c r="Q2265" t="n">
        <v>198.05</v>
      </c>
      <c r="R2265" t="n">
        <v>29.74</v>
      </c>
      <c r="S2265" t="n">
        <v>21.27</v>
      </c>
      <c r="T2265" t="n">
        <v>1531.41</v>
      </c>
      <c r="U2265" t="n">
        <v>0.72</v>
      </c>
      <c r="V2265" t="n">
        <v>0.77</v>
      </c>
      <c r="W2265" t="n">
        <v>0.12</v>
      </c>
      <c r="X2265" t="n">
        <v>0.08</v>
      </c>
      <c r="Y2265" t="n">
        <v>1</v>
      </c>
      <c r="Z2265" t="n">
        <v>10</v>
      </c>
    </row>
    <row r="2266">
      <c r="A2266" t="n">
        <v>90</v>
      </c>
      <c r="B2266" t="n">
        <v>130</v>
      </c>
      <c r="C2266" t="inlineStr">
        <is>
          <t xml:space="preserve">CONCLUIDO	</t>
        </is>
      </c>
      <c r="D2266" t="n">
        <v>9.119199999999999</v>
      </c>
      <c r="E2266" t="n">
        <v>10.97</v>
      </c>
      <c r="F2266" t="n">
        <v>7.92</v>
      </c>
      <c r="G2266" t="n">
        <v>95</v>
      </c>
      <c r="H2266" t="n">
        <v>1.41</v>
      </c>
      <c r="I2266" t="n">
        <v>5</v>
      </c>
      <c r="J2266" t="n">
        <v>296.39</v>
      </c>
      <c r="K2266" t="n">
        <v>59.19</v>
      </c>
      <c r="L2266" t="n">
        <v>23.5</v>
      </c>
      <c r="M2266" t="n">
        <v>3</v>
      </c>
      <c r="N2266" t="n">
        <v>83.69</v>
      </c>
      <c r="O2266" t="n">
        <v>36788.84</v>
      </c>
      <c r="P2266" t="n">
        <v>124.35</v>
      </c>
      <c r="Q2266" t="n">
        <v>198.05</v>
      </c>
      <c r="R2266" t="n">
        <v>29.12</v>
      </c>
      <c r="S2266" t="n">
        <v>21.27</v>
      </c>
      <c r="T2266" t="n">
        <v>1223.37</v>
      </c>
      <c r="U2266" t="n">
        <v>0.73</v>
      </c>
      <c r="V2266" t="n">
        <v>0.77</v>
      </c>
      <c r="W2266" t="n">
        <v>0.12</v>
      </c>
      <c r="X2266" t="n">
        <v>0.06</v>
      </c>
      <c r="Y2266" t="n">
        <v>1</v>
      </c>
      <c r="Z2266" t="n">
        <v>10</v>
      </c>
    </row>
    <row r="2267">
      <c r="A2267" t="n">
        <v>91</v>
      </c>
      <c r="B2267" t="n">
        <v>130</v>
      </c>
      <c r="C2267" t="inlineStr">
        <is>
          <t xml:space="preserve">CONCLUIDO	</t>
        </is>
      </c>
      <c r="D2267" t="n">
        <v>9.1188</v>
      </c>
      <c r="E2267" t="n">
        <v>10.97</v>
      </c>
      <c r="F2267" t="n">
        <v>7.92</v>
      </c>
      <c r="G2267" t="n">
        <v>95</v>
      </c>
      <c r="H2267" t="n">
        <v>1.42</v>
      </c>
      <c r="I2267" t="n">
        <v>5</v>
      </c>
      <c r="J2267" t="n">
        <v>296.91</v>
      </c>
      <c r="K2267" t="n">
        <v>59.19</v>
      </c>
      <c r="L2267" t="n">
        <v>23.75</v>
      </c>
      <c r="M2267" t="n">
        <v>3</v>
      </c>
      <c r="N2267" t="n">
        <v>83.95999999999999</v>
      </c>
      <c r="O2267" t="n">
        <v>36852.96</v>
      </c>
      <c r="P2267" t="n">
        <v>124.52</v>
      </c>
      <c r="Q2267" t="n">
        <v>198.05</v>
      </c>
      <c r="R2267" t="n">
        <v>29.23</v>
      </c>
      <c r="S2267" t="n">
        <v>21.27</v>
      </c>
      <c r="T2267" t="n">
        <v>1278.17</v>
      </c>
      <c r="U2267" t="n">
        <v>0.73</v>
      </c>
      <c r="V2267" t="n">
        <v>0.77</v>
      </c>
      <c r="W2267" t="n">
        <v>0.11</v>
      </c>
      <c r="X2267" t="n">
        <v>0.06</v>
      </c>
      <c r="Y2267" t="n">
        <v>1</v>
      </c>
      <c r="Z2267" t="n">
        <v>10</v>
      </c>
    </row>
    <row r="2268">
      <c r="A2268" t="n">
        <v>92</v>
      </c>
      <c r="B2268" t="n">
        <v>130</v>
      </c>
      <c r="C2268" t="inlineStr">
        <is>
          <t xml:space="preserve">CONCLUIDO	</t>
        </is>
      </c>
      <c r="D2268" t="n">
        <v>9.1068</v>
      </c>
      <c r="E2268" t="n">
        <v>10.98</v>
      </c>
      <c r="F2268" t="n">
        <v>7.93</v>
      </c>
      <c r="G2268" t="n">
        <v>95.18000000000001</v>
      </c>
      <c r="H2268" t="n">
        <v>1.44</v>
      </c>
      <c r="I2268" t="n">
        <v>5</v>
      </c>
      <c r="J2268" t="n">
        <v>297.43</v>
      </c>
      <c r="K2268" t="n">
        <v>59.19</v>
      </c>
      <c r="L2268" t="n">
        <v>24</v>
      </c>
      <c r="M2268" t="n">
        <v>3</v>
      </c>
      <c r="N2268" t="n">
        <v>84.23999999999999</v>
      </c>
      <c r="O2268" t="n">
        <v>36917.19</v>
      </c>
      <c r="P2268" t="n">
        <v>124.77</v>
      </c>
      <c r="Q2268" t="n">
        <v>198.05</v>
      </c>
      <c r="R2268" t="n">
        <v>29.75</v>
      </c>
      <c r="S2268" t="n">
        <v>21.27</v>
      </c>
      <c r="T2268" t="n">
        <v>1535.53</v>
      </c>
      <c r="U2268" t="n">
        <v>0.72</v>
      </c>
      <c r="V2268" t="n">
        <v>0.77</v>
      </c>
      <c r="W2268" t="n">
        <v>0.11</v>
      </c>
      <c r="X2268" t="n">
        <v>0.08</v>
      </c>
      <c r="Y2268" t="n">
        <v>1</v>
      </c>
      <c r="Z2268" t="n">
        <v>10</v>
      </c>
    </row>
    <row r="2269">
      <c r="A2269" t="n">
        <v>93</v>
      </c>
      <c r="B2269" t="n">
        <v>130</v>
      </c>
      <c r="C2269" t="inlineStr">
        <is>
          <t xml:space="preserve">CONCLUIDO	</t>
        </is>
      </c>
      <c r="D2269" t="n">
        <v>9.0983</v>
      </c>
      <c r="E2269" t="n">
        <v>10.99</v>
      </c>
      <c r="F2269" t="n">
        <v>7.94</v>
      </c>
      <c r="G2269" t="n">
        <v>95.3</v>
      </c>
      <c r="H2269" t="n">
        <v>1.45</v>
      </c>
      <c r="I2269" t="n">
        <v>5</v>
      </c>
      <c r="J2269" t="n">
        <v>297.95</v>
      </c>
      <c r="K2269" t="n">
        <v>59.19</v>
      </c>
      <c r="L2269" t="n">
        <v>24.25</v>
      </c>
      <c r="M2269" t="n">
        <v>3</v>
      </c>
      <c r="N2269" t="n">
        <v>84.51000000000001</v>
      </c>
      <c r="O2269" t="n">
        <v>36981.53</v>
      </c>
      <c r="P2269" t="n">
        <v>124.92</v>
      </c>
      <c r="Q2269" t="n">
        <v>198.05</v>
      </c>
      <c r="R2269" t="n">
        <v>30.09</v>
      </c>
      <c r="S2269" t="n">
        <v>21.27</v>
      </c>
      <c r="T2269" t="n">
        <v>1708.05</v>
      </c>
      <c r="U2269" t="n">
        <v>0.71</v>
      </c>
      <c r="V2269" t="n">
        <v>0.76</v>
      </c>
      <c r="W2269" t="n">
        <v>0.12</v>
      </c>
      <c r="X2269" t="n">
        <v>0.09</v>
      </c>
      <c r="Y2269" t="n">
        <v>1</v>
      </c>
      <c r="Z2269" t="n">
        <v>10</v>
      </c>
    </row>
    <row r="2270">
      <c r="A2270" t="n">
        <v>94</v>
      </c>
      <c r="B2270" t="n">
        <v>130</v>
      </c>
      <c r="C2270" t="inlineStr">
        <is>
          <t xml:space="preserve">CONCLUIDO	</t>
        </is>
      </c>
      <c r="D2270" t="n">
        <v>9.1045</v>
      </c>
      <c r="E2270" t="n">
        <v>10.98</v>
      </c>
      <c r="F2270" t="n">
        <v>7.93</v>
      </c>
      <c r="G2270" t="n">
        <v>95.20999999999999</v>
      </c>
      <c r="H2270" t="n">
        <v>1.46</v>
      </c>
      <c r="I2270" t="n">
        <v>5</v>
      </c>
      <c r="J2270" t="n">
        <v>298.47</v>
      </c>
      <c r="K2270" t="n">
        <v>59.19</v>
      </c>
      <c r="L2270" t="n">
        <v>24.5</v>
      </c>
      <c r="M2270" t="n">
        <v>3</v>
      </c>
      <c r="N2270" t="n">
        <v>84.78</v>
      </c>
      <c r="O2270" t="n">
        <v>37045.99</v>
      </c>
      <c r="P2270" t="n">
        <v>124.9</v>
      </c>
      <c r="Q2270" t="n">
        <v>198.05</v>
      </c>
      <c r="R2270" t="n">
        <v>29.78</v>
      </c>
      <c r="S2270" t="n">
        <v>21.27</v>
      </c>
      <c r="T2270" t="n">
        <v>1553.86</v>
      </c>
      <c r="U2270" t="n">
        <v>0.71</v>
      </c>
      <c r="V2270" t="n">
        <v>0.77</v>
      </c>
      <c r="W2270" t="n">
        <v>0.12</v>
      </c>
      <c r="X2270" t="n">
        <v>0.08</v>
      </c>
      <c r="Y2270" t="n">
        <v>1</v>
      </c>
      <c r="Z2270" t="n">
        <v>10</v>
      </c>
    </row>
    <row r="2271">
      <c r="A2271" t="n">
        <v>95</v>
      </c>
      <c r="B2271" t="n">
        <v>130</v>
      </c>
      <c r="C2271" t="inlineStr">
        <is>
          <t xml:space="preserve">CONCLUIDO	</t>
        </is>
      </c>
      <c r="D2271" t="n">
        <v>9.103999999999999</v>
      </c>
      <c r="E2271" t="n">
        <v>10.98</v>
      </c>
      <c r="F2271" t="n">
        <v>7.93</v>
      </c>
      <c r="G2271" t="n">
        <v>95.22</v>
      </c>
      <c r="H2271" t="n">
        <v>1.47</v>
      </c>
      <c r="I2271" t="n">
        <v>5</v>
      </c>
      <c r="J2271" t="n">
        <v>299</v>
      </c>
      <c r="K2271" t="n">
        <v>59.19</v>
      </c>
      <c r="L2271" t="n">
        <v>24.75</v>
      </c>
      <c r="M2271" t="n">
        <v>3</v>
      </c>
      <c r="N2271" t="n">
        <v>85.05</v>
      </c>
      <c r="O2271" t="n">
        <v>37110.57</v>
      </c>
      <c r="P2271" t="n">
        <v>124.91</v>
      </c>
      <c r="Q2271" t="n">
        <v>198.05</v>
      </c>
      <c r="R2271" t="n">
        <v>29.85</v>
      </c>
      <c r="S2271" t="n">
        <v>21.27</v>
      </c>
      <c r="T2271" t="n">
        <v>1589.57</v>
      </c>
      <c r="U2271" t="n">
        <v>0.71</v>
      </c>
      <c r="V2271" t="n">
        <v>0.77</v>
      </c>
      <c r="W2271" t="n">
        <v>0.12</v>
      </c>
      <c r="X2271" t="n">
        <v>0.08</v>
      </c>
      <c r="Y2271" t="n">
        <v>1</v>
      </c>
      <c r="Z2271" t="n">
        <v>10</v>
      </c>
    </row>
    <row r="2272">
      <c r="A2272" t="n">
        <v>96</v>
      </c>
      <c r="B2272" t="n">
        <v>130</v>
      </c>
      <c r="C2272" t="inlineStr">
        <is>
          <t xml:space="preserve">CONCLUIDO	</t>
        </is>
      </c>
      <c r="D2272" t="n">
        <v>9.097799999999999</v>
      </c>
      <c r="E2272" t="n">
        <v>10.99</v>
      </c>
      <c r="F2272" t="n">
        <v>7.94</v>
      </c>
      <c r="G2272" t="n">
        <v>95.31</v>
      </c>
      <c r="H2272" t="n">
        <v>1.49</v>
      </c>
      <c r="I2272" t="n">
        <v>5</v>
      </c>
      <c r="J2272" t="n">
        <v>299.52</v>
      </c>
      <c r="K2272" t="n">
        <v>59.19</v>
      </c>
      <c r="L2272" t="n">
        <v>25</v>
      </c>
      <c r="M2272" t="n">
        <v>3</v>
      </c>
      <c r="N2272" t="n">
        <v>85.33</v>
      </c>
      <c r="O2272" t="n">
        <v>37175.38</v>
      </c>
      <c r="P2272" t="n">
        <v>125.09</v>
      </c>
      <c r="Q2272" t="n">
        <v>198.05</v>
      </c>
      <c r="R2272" t="n">
        <v>30.08</v>
      </c>
      <c r="S2272" t="n">
        <v>21.27</v>
      </c>
      <c r="T2272" t="n">
        <v>1705.14</v>
      </c>
      <c r="U2272" t="n">
        <v>0.71</v>
      </c>
      <c r="V2272" t="n">
        <v>0.76</v>
      </c>
      <c r="W2272" t="n">
        <v>0.12</v>
      </c>
      <c r="X2272" t="n">
        <v>0.09</v>
      </c>
      <c r="Y2272" t="n">
        <v>1</v>
      </c>
      <c r="Z2272" t="n">
        <v>10</v>
      </c>
    </row>
    <row r="2273">
      <c r="A2273" t="n">
        <v>97</v>
      </c>
      <c r="B2273" t="n">
        <v>130</v>
      </c>
      <c r="C2273" t="inlineStr">
        <is>
          <t xml:space="preserve">CONCLUIDO	</t>
        </is>
      </c>
      <c r="D2273" t="n">
        <v>9.1045</v>
      </c>
      <c r="E2273" t="n">
        <v>10.98</v>
      </c>
      <c r="F2273" t="n">
        <v>7.93</v>
      </c>
      <c r="G2273" t="n">
        <v>95.20999999999999</v>
      </c>
      <c r="H2273" t="n">
        <v>1.5</v>
      </c>
      <c r="I2273" t="n">
        <v>5</v>
      </c>
      <c r="J2273" t="n">
        <v>300.05</v>
      </c>
      <c r="K2273" t="n">
        <v>59.19</v>
      </c>
      <c r="L2273" t="n">
        <v>25.25</v>
      </c>
      <c r="M2273" t="n">
        <v>3</v>
      </c>
      <c r="N2273" t="n">
        <v>85.59999999999999</v>
      </c>
      <c r="O2273" t="n">
        <v>37240.19</v>
      </c>
      <c r="P2273" t="n">
        <v>125.03</v>
      </c>
      <c r="Q2273" t="n">
        <v>198.05</v>
      </c>
      <c r="R2273" t="n">
        <v>29.79</v>
      </c>
      <c r="S2273" t="n">
        <v>21.27</v>
      </c>
      <c r="T2273" t="n">
        <v>1560.08</v>
      </c>
      <c r="U2273" t="n">
        <v>0.71</v>
      </c>
      <c r="V2273" t="n">
        <v>0.77</v>
      </c>
      <c r="W2273" t="n">
        <v>0.12</v>
      </c>
      <c r="X2273" t="n">
        <v>0.08</v>
      </c>
      <c r="Y2273" t="n">
        <v>1</v>
      </c>
      <c r="Z2273" t="n">
        <v>10</v>
      </c>
    </row>
    <row r="2274">
      <c r="A2274" t="n">
        <v>98</v>
      </c>
      <c r="B2274" t="n">
        <v>130</v>
      </c>
      <c r="C2274" t="inlineStr">
        <is>
          <t xml:space="preserve">CONCLUIDO	</t>
        </is>
      </c>
      <c r="D2274" t="n">
        <v>9.1036</v>
      </c>
      <c r="E2274" t="n">
        <v>10.98</v>
      </c>
      <c r="F2274" t="n">
        <v>7.94</v>
      </c>
      <c r="G2274" t="n">
        <v>95.22</v>
      </c>
      <c r="H2274" t="n">
        <v>1.51</v>
      </c>
      <c r="I2274" t="n">
        <v>5</v>
      </c>
      <c r="J2274" t="n">
        <v>300.57</v>
      </c>
      <c r="K2274" t="n">
        <v>59.19</v>
      </c>
      <c r="L2274" t="n">
        <v>25.5</v>
      </c>
      <c r="M2274" t="n">
        <v>3</v>
      </c>
      <c r="N2274" t="n">
        <v>85.88</v>
      </c>
      <c r="O2274" t="n">
        <v>37305.12</v>
      </c>
      <c r="P2274" t="n">
        <v>125.1</v>
      </c>
      <c r="Q2274" t="n">
        <v>198.05</v>
      </c>
      <c r="R2274" t="n">
        <v>29.86</v>
      </c>
      <c r="S2274" t="n">
        <v>21.27</v>
      </c>
      <c r="T2274" t="n">
        <v>1594.29</v>
      </c>
      <c r="U2274" t="n">
        <v>0.71</v>
      </c>
      <c r="V2274" t="n">
        <v>0.77</v>
      </c>
      <c r="W2274" t="n">
        <v>0.12</v>
      </c>
      <c r="X2274" t="n">
        <v>0.08</v>
      </c>
      <c r="Y2274" t="n">
        <v>1</v>
      </c>
      <c r="Z2274" t="n">
        <v>10</v>
      </c>
    </row>
    <row r="2275">
      <c r="A2275" t="n">
        <v>99</v>
      </c>
      <c r="B2275" t="n">
        <v>130</v>
      </c>
      <c r="C2275" t="inlineStr">
        <is>
          <t xml:space="preserve">CONCLUIDO	</t>
        </is>
      </c>
      <c r="D2275" t="n">
        <v>9.1068</v>
      </c>
      <c r="E2275" t="n">
        <v>10.98</v>
      </c>
      <c r="F2275" t="n">
        <v>7.93</v>
      </c>
      <c r="G2275" t="n">
        <v>95.18000000000001</v>
      </c>
      <c r="H2275" t="n">
        <v>1.52</v>
      </c>
      <c r="I2275" t="n">
        <v>5</v>
      </c>
      <c r="J2275" t="n">
        <v>301.1</v>
      </c>
      <c r="K2275" t="n">
        <v>59.19</v>
      </c>
      <c r="L2275" t="n">
        <v>25.75</v>
      </c>
      <c r="M2275" t="n">
        <v>3</v>
      </c>
      <c r="N2275" t="n">
        <v>86.16</v>
      </c>
      <c r="O2275" t="n">
        <v>37370.16</v>
      </c>
      <c r="P2275" t="n">
        <v>125.08</v>
      </c>
      <c r="Q2275" t="n">
        <v>198.05</v>
      </c>
      <c r="R2275" t="n">
        <v>29.67</v>
      </c>
      <c r="S2275" t="n">
        <v>21.27</v>
      </c>
      <c r="T2275" t="n">
        <v>1499.94</v>
      </c>
      <c r="U2275" t="n">
        <v>0.72</v>
      </c>
      <c r="V2275" t="n">
        <v>0.77</v>
      </c>
      <c r="W2275" t="n">
        <v>0.12</v>
      </c>
      <c r="X2275" t="n">
        <v>0.08</v>
      </c>
      <c r="Y2275" t="n">
        <v>1</v>
      </c>
      <c r="Z2275" t="n">
        <v>10</v>
      </c>
    </row>
    <row r="2276">
      <c r="A2276" t="n">
        <v>100</v>
      </c>
      <c r="B2276" t="n">
        <v>130</v>
      </c>
      <c r="C2276" t="inlineStr">
        <is>
          <t xml:space="preserve">CONCLUIDO	</t>
        </is>
      </c>
      <c r="D2276" t="n">
        <v>9.1153</v>
      </c>
      <c r="E2276" t="n">
        <v>10.97</v>
      </c>
      <c r="F2276" t="n">
        <v>7.92</v>
      </c>
      <c r="G2276" t="n">
        <v>95.05</v>
      </c>
      <c r="H2276" t="n">
        <v>1.54</v>
      </c>
      <c r="I2276" t="n">
        <v>5</v>
      </c>
      <c r="J2276" t="n">
        <v>301.63</v>
      </c>
      <c r="K2276" t="n">
        <v>59.19</v>
      </c>
      <c r="L2276" t="n">
        <v>26</v>
      </c>
      <c r="M2276" t="n">
        <v>3</v>
      </c>
      <c r="N2276" t="n">
        <v>86.44</v>
      </c>
      <c r="O2276" t="n">
        <v>37435.32</v>
      </c>
      <c r="P2276" t="n">
        <v>124.77</v>
      </c>
      <c r="Q2276" t="n">
        <v>198.06</v>
      </c>
      <c r="R2276" t="n">
        <v>29.33</v>
      </c>
      <c r="S2276" t="n">
        <v>21.27</v>
      </c>
      <c r="T2276" t="n">
        <v>1327.99</v>
      </c>
      <c r="U2276" t="n">
        <v>0.73</v>
      </c>
      <c r="V2276" t="n">
        <v>0.77</v>
      </c>
      <c r="W2276" t="n">
        <v>0.12</v>
      </c>
      <c r="X2276" t="n">
        <v>0.07000000000000001</v>
      </c>
      <c r="Y2276" t="n">
        <v>1</v>
      </c>
      <c r="Z2276" t="n">
        <v>10</v>
      </c>
    </row>
    <row r="2277">
      <c r="A2277" t="n">
        <v>101</v>
      </c>
      <c r="B2277" t="n">
        <v>130</v>
      </c>
      <c r="C2277" t="inlineStr">
        <is>
          <t xml:space="preserve">CONCLUIDO	</t>
        </is>
      </c>
      <c r="D2277" t="n">
        <v>9.1165</v>
      </c>
      <c r="E2277" t="n">
        <v>10.97</v>
      </c>
      <c r="F2277" t="n">
        <v>7.92</v>
      </c>
      <c r="G2277" t="n">
        <v>95.04000000000001</v>
      </c>
      <c r="H2277" t="n">
        <v>1.55</v>
      </c>
      <c r="I2277" t="n">
        <v>5</v>
      </c>
      <c r="J2277" t="n">
        <v>302.16</v>
      </c>
      <c r="K2277" t="n">
        <v>59.19</v>
      </c>
      <c r="L2277" t="n">
        <v>26.25</v>
      </c>
      <c r="M2277" t="n">
        <v>3</v>
      </c>
      <c r="N2277" t="n">
        <v>86.72</v>
      </c>
      <c r="O2277" t="n">
        <v>37500.6</v>
      </c>
      <c r="P2277" t="n">
        <v>124.66</v>
      </c>
      <c r="Q2277" t="n">
        <v>198.05</v>
      </c>
      <c r="R2277" t="n">
        <v>29.35</v>
      </c>
      <c r="S2277" t="n">
        <v>21.27</v>
      </c>
      <c r="T2277" t="n">
        <v>1339.04</v>
      </c>
      <c r="U2277" t="n">
        <v>0.72</v>
      </c>
      <c r="V2277" t="n">
        <v>0.77</v>
      </c>
      <c r="W2277" t="n">
        <v>0.11</v>
      </c>
      <c r="X2277" t="n">
        <v>0.07000000000000001</v>
      </c>
      <c r="Y2277" t="n">
        <v>1</v>
      </c>
      <c r="Z2277" t="n">
        <v>10</v>
      </c>
    </row>
    <row r="2278">
      <c r="A2278" t="n">
        <v>102</v>
      </c>
      <c r="B2278" t="n">
        <v>130</v>
      </c>
      <c r="C2278" t="inlineStr">
        <is>
          <t xml:space="preserve">CONCLUIDO	</t>
        </is>
      </c>
      <c r="D2278" t="n">
        <v>9.106299999999999</v>
      </c>
      <c r="E2278" t="n">
        <v>10.98</v>
      </c>
      <c r="F2278" t="n">
        <v>7.93</v>
      </c>
      <c r="G2278" t="n">
        <v>95.18000000000001</v>
      </c>
      <c r="H2278" t="n">
        <v>1.56</v>
      </c>
      <c r="I2278" t="n">
        <v>5</v>
      </c>
      <c r="J2278" t="n">
        <v>302.69</v>
      </c>
      <c r="K2278" t="n">
        <v>59.19</v>
      </c>
      <c r="L2278" t="n">
        <v>26.5</v>
      </c>
      <c r="M2278" t="n">
        <v>3</v>
      </c>
      <c r="N2278" t="n">
        <v>87</v>
      </c>
      <c r="O2278" t="n">
        <v>37566</v>
      </c>
      <c r="P2278" t="n">
        <v>124.79</v>
      </c>
      <c r="Q2278" t="n">
        <v>198.05</v>
      </c>
      <c r="R2278" t="n">
        <v>29.78</v>
      </c>
      <c r="S2278" t="n">
        <v>21.27</v>
      </c>
      <c r="T2278" t="n">
        <v>1551.13</v>
      </c>
      <c r="U2278" t="n">
        <v>0.71</v>
      </c>
      <c r="V2278" t="n">
        <v>0.77</v>
      </c>
      <c r="W2278" t="n">
        <v>0.11</v>
      </c>
      <c r="X2278" t="n">
        <v>0.08</v>
      </c>
      <c r="Y2278" t="n">
        <v>1</v>
      </c>
      <c r="Z2278" t="n">
        <v>10</v>
      </c>
    </row>
    <row r="2279">
      <c r="A2279" t="n">
        <v>103</v>
      </c>
      <c r="B2279" t="n">
        <v>130</v>
      </c>
      <c r="C2279" t="inlineStr">
        <is>
          <t xml:space="preserve">CONCLUIDO	</t>
        </is>
      </c>
      <c r="D2279" t="n">
        <v>9.094099999999999</v>
      </c>
      <c r="E2279" t="n">
        <v>11</v>
      </c>
      <c r="F2279" t="n">
        <v>7.95</v>
      </c>
      <c r="G2279" t="n">
        <v>95.36</v>
      </c>
      <c r="H2279" t="n">
        <v>1.57</v>
      </c>
      <c r="I2279" t="n">
        <v>5</v>
      </c>
      <c r="J2279" t="n">
        <v>303.22</v>
      </c>
      <c r="K2279" t="n">
        <v>59.19</v>
      </c>
      <c r="L2279" t="n">
        <v>26.75</v>
      </c>
      <c r="M2279" t="n">
        <v>3</v>
      </c>
      <c r="N2279" t="n">
        <v>87.28</v>
      </c>
      <c r="O2279" t="n">
        <v>37631.52</v>
      </c>
      <c r="P2279" t="n">
        <v>124.94</v>
      </c>
      <c r="Q2279" t="n">
        <v>198.06</v>
      </c>
      <c r="R2279" t="n">
        <v>30.28</v>
      </c>
      <c r="S2279" t="n">
        <v>21.27</v>
      </c>
      <c r="T2279" t="n">
        <v>1804.52</v>
      </c>
      <c r="U2279" t="n">
        <v>0.7</v>
      </c>
      <c r="V2279" t="n">
        <v>0.76</v>
      </c>
      <c r="W2279" t="n">
        <v>0.12</v>
      </c>
      <c r="X2279" t="n">
        <v>0.09</v>
      </c>
      <c r="Y2279" t="n">
        <v>1</v>
      </c>
      <c r="Z2279" t="n">
        <v>10</v>
      </c>
    </row>
    <row r="2280">
      <c r="A2280" t="n">
        <v>104</v>
      </c>
      <c r="B2280" t="n">
        <v>130</v>
      </c>
      <c r="C2280" t="inlineStr">
        <is>
          <t xml:space="preserve">CONCLUIDO	</t>
        </is>
      </c>
      <c r="D2280" t="n">
        <v>9.099600000000001</v>
      </c>
      <c r="E2280" t="n">
        <v>10.99</v>
      </c>
      <c r="F2280" t="n">
        <v>7.94</v>
      </c>
      <c r="G2280" t="n">
        <v>95.28</v>
      </c>
      <c r="H2280" t="n">
        <v>1.58</v>
      </c>
      <c r="I2280" t="n">
        <v>5</v>
      </c>
      <c r="J2280" t="n">
        <v>303.75</v>
      </c>
      <c r="K2280" t="n">
        <v>59.19</v>
      </c>
      <c r="L2280" t="n">
        <v>27</v>
      </c>
      <c r="M2280" t="n">
        <v>3</v>
      </c>
      <c r="N2280" t="n">
        <v>87.56</v>
      </c>
      <c r="O2280" t="n">
        <v>37697.16</v>
      </c>
      <c r="P2280" t="n">
        <v>124.78</v>
      </c>
      <c r="Q2280" t="n">
        <v>198.06</v>
      </c>
      <c r="R2280" t="n">
        <v>29.98</v>
      </c>
      <c r="S2280" t="n">
        <v>21.27</v>
      </c>
      <c r="T2280" t="n">
        <v>1651.44</v>
      </c>
      <c r="U2280" t="n">
        <v>0.71</v>
      </c>
      <c r="V2280" t="n">
        <v>0.76</v>
      </c>
      <c r="W2280" t="n">
        <v>0.12</v>
      </c>
      <c r="X2280" t="n">
        <v>0.09</v>
      </c>
      <c r="Y2280" t="n">
        <v>1</v>
      </c>
      <c r="Z2280" t="n">
        <v>10</v>
      </c>
    </row>
    <row r="2281">
      <c r="A2281" t="n">
        <v>105</v>
      </c>
      <c r="B2281" t="n">
        <v>130</v>
      </c>
      <c r="C2281" t="inlineStr">
        <is>
          <t xml:space="preserve">CONCLUIDO	</t>
        </is>
      </c>
      <c r="D2281" t="n">
        <v>9.101699999999999</v>
      </c>
      <c r="E2281" t="n">
        <v>10.99</v>
      </c>
      <c r="F2281" t="n">
        <v>7.94</v>
      </c>
      <c r="G2281" t="n">
        <v>95.25</v>
      </c>
      <c r="H2281" t="n">
        <v>1.6</v>
      </c>
      <c r="I2281" t="n">
        <v>5</v>
      </c>
      <c r="J2281" t="n">
        <v>304.29</v>
      </c>
      <c r="K2281" t="n">
        <v>59.19</v>
      </c>
      <c r="L2281" t="n">
        <v>27.25</v>
      </c>
      <c r="M2281" t="n">
        <v>3</v>
      </c>
      <c r="N2281" t="n">
        <v>87.84</v>
      </c>
      <c r="O2281" t="n">
        <v>37762.92</v>
      </c>
      <c r="P2281" t="n">
        <v>124.49</v>
      </c>
      <c r="Q2281" t="n">
        <v>198.05</v>
      </c>
      <c r="R2281" t="n">
        <v>29.94</v>
      </c>
      <c r="S2281" t="n">
        <v>21.27</v>
      </c>
      <c r="T2281" t="n">
        <v>1633.01</v>
      </c>
      <c r="U2281" t="n">
        <v>0.71</v>
      </c>
      <c r="V2281" t="n">
        <v>0.77</v>
      </c>
      <c r="W2281" t="n">
        <v>0.12</v>
      </c>
      <c r="X2281" t="n">
        <v>0.08</v>
      </c>
      <c r="Y2281" t="n">
        <v>1</v>
      </c>
      <c r="Z2281" t="n">
        <v>10</v>
      </c>
    </row>
    <row r="2282">
      <c r="A2282" t="n">
        <v>106</v>
      </c>
      <c r="B2282" t="n">
        <v>130</v>
      </c>
      <c r="C2282" t="inlineStr">
        <is>
          <t xml:space="preserve">CONCLUIDO	</t>
        </is>
      </c>
      <c r="D2282" t="n">
        <v>9.098000000000001</v>
      </c>
      <c r="E2282" t="n">
        <v>10.99</v>
      </c>
      <c r="F2282" t="n">
        <v>7.94</v>
      </c>
      <c r="G2282" t="n">
        <v>95.3</v>
      </c>
      <c r="H2282" t="n">
        <v>1.61</v>
      </c>
      <c r="I2282" t="n">
        <v>5</v>
      </c>
      <c r="J2282" t="n">
        <v>304.82</v>
      </c>
      <c r="K2282" t="n">
        <v>59.19</v>
      </c>
      <c r="L2282" t="n">
        <v>27.5</v>
      </c>
      <c r="M2282" t="n">
        <v>3</v>
      </c>
      <c r="N2282" t="n">
        <v>88.13</v>
      </c>
      <c r="O2282" t="n">
        <v>37828.81</v>
      </c>
      <c r="P2282" t="n">
        <v>124.57</v>
      </c>
      <c r="Q2282" t="n">
        <v>198.05</v>
      </c>
      <c r="R2282" t="n">
        <v>30.12</v>
      </c>
      <c r="S2282" t="n">
        <v>21.27</v>
      </c>
      <c r="T2282" t="n">
        <v>1722.68</v>
      </c>
      <c r="U2282" t="n">
        <v>0.71</v>
      </c>
      <c r="V2282" t="n">
        <v>0.76</v>
      </c>
      <c r="W2282" t="n">
        <v>0.12</v>
      </c>
      <c r="X2282" t="n">
        <v>0.09</v>
      </c>
      <c r="Y2282" t="n">
        <v>1</v>
      </c>
      <c r="Z2282" t="n">
        <v>10</v>
      </c>
    </row>
    <row r="2283">
      <c r="A2283" t="n">
        <v>107</v>
      </c>
      <c r="B2283" t="n">
        <v>130</v>
      </c>
      <c r="C2283" t="inlineStr">
        <is>
          <t xml:space="preserve">CONCLUIDO	</t>
        </is>
      </c>
      <c r="D2283" t="n">
        <v>9.1015</v>
      </c>
      <c r="E2283" t="n">
        <v>10.99</v>
      </c>
      <c r="F2283" t="n">
        <v>7.94</v>
      </c>
      <c r="G2283" t="n">
        <v>95.25</v>
      </c>
      <c r="H2283" t="n">
        <v>1.62</v>
      </c>
      <c r="I2283" t="n">
        <v>5</v>
      </c>
      <c r="J2283" t="n">
        <v>305.36</v>
      </c>
      <c r="K2283" t="n">
        <v>59.19</v>
      </c>
      <c r="L2283" t="n">
        <v>27.75</v>
      </c>
      <c r="M2283" t="n">
        <v>3</v>
      </c>
      <c r="N2283" t="n">
        <v>88.41</v>
      </c>
      <c r="O2283" t="n">
        <v>37894.82</v>
      </c>
      <c r="P2283" t="n">
        <v>124.32</v>
      </c>
      <c r="Q2283" t="n">
        <v>198.05</v>
      </c>
      <c r="R2283" t="n">
        <v>29.93</v>
      </c>
      <c r="S2283" t="n">
        <v>21.27</v>
      </c>
      <c r="T2283" t="n">
        <v>1629.26</v>
      </c>
      <c r="U2283" t="n">
        <v>0.71</v>
      </c>
      <c r="V2283" t="n">
        <v>0.76</v>
      </c>
      <c r="W2283" t="n">
        <v>0.12</v>
      </c>
      <c r="X2283" t="n">
        <v>0.09</v>
      </c>
      <c r="Y2283" t="n">
        <v>1</v>
      </c>
      <c r="Z2283" t="n">
        <v>10</v>
      </c>
    </row>
    <row r="2284">
      <c r="A2284" t="n">
        <v>108</v>
      </c>
      <c r="B2284" t="n">
        <v>130</v>
      </c>
      <c r="C2284" t="inlineStr">
        <is>
          <t xml:space="preserve">CONCLUIDO	</t>
        </is>
      </c>
      <c r="D2284" t="n">
        <v>9.101000000000001</v>
      </c>
      <c r="E2284" t="n">
        <v>10.99</v>
      </c>
      <c r="F2284" t="n">
        <v>7.94</v>
      </c>
      <c r="G2284" t="n">
        <v>95.26000000000001</v>
      </c>
      <c r="H2284" t="n">
        <v>1.63</v>
      </c>
      <c r="I2284" t="n">
        <v>5</v>
      </c>
      <c r="J2284" t="n">
        <v>305.89</v>
      </c>
      <c r="K2284" t="n">
        <v>59.19</v>
      </c>
      <c r="L2284" t="n">
        <v>28</v>
      </c>
      <c r="M2284" t="n">
        <v>3</v>
      </c>
      <c r="N2284" t="n">
        <v>88.7</v>
      </c>
      <c r="O2284" t="n">
        <v>37960.95</v>
      </c>
      <c r="P2284" t="n">
        <v>124.11</v>
      </c>
      <c r="Q2284" t="n">
        <v>198.05</v>
      </c>
      <c r="R2284" t="n">
        <v>29.96</v>
      </c>
      <c r="S2284" t="n">
        <v>21.27</v>
      </c>
      <c r="T2284" t="n">
        <v>1640.59</v>
      </c>
      <c r="U2284" t="n">
        <v>0.71</v>
      </c>
      <c r="V2284" t="n">
        <v>0.76</v>
      </c>
      <c r="W2284" t="n">
        <v>0.12</v>
      </c>
      <c r="X2284" t="n">
        <v>0.09</v>
      </c>
      <c r="Y2284" t="n">
        <v>1</v>
      </c>
      <c r="Z2284" t="n">
        <v>10</v>
      </c>
    </row>
    <row r="2285">
      <c r="A2285" t="n">
        <v>109</v>
      </c>
      <c r="B2285" t="n">
        <v>130</v>
      </c>
      <c r="C2285" t="inlineStr">
        <is>
          <t xml:space="preserve">CONCLUIDO	</t>
        </is>
      </c>
      <c r="D2285" t="n">
        <v>9.1038</v>
      </c>
      <c r="E2285" t="n">
        <v>10.98</v>
      </c>
      <c r="F2285" t="n">
        <v>7.93</v>
      </c>
      <c r="G2285" t="n">
        <v>95.22</v>
      </c>
      <c r="H2285" t="n">
        <v>1.64</v>
      </c>
      <c r="I2285" t="n">
        <v>5</v>
      </c>
      <c r="J2285" t="n">
        <v>306.43</v>
      </c>
      <c r="K2285" t="n">
        <v>59.19</v>
      </c>
      <c r="L2285" t="n">
        <v>28.25</v>
      </c>
      <c r="M2285" t="n">
        <v>3</v>
      </c>
      <c r="N2285" t="n">
        <v>88.98999999999999</v>
      </c>
      <c r="O2285" t="n">
        <v>38027.2</v>
      </c>
      <c r="P2285" t="n">
        <v>123.64</v>
      </c>
      <c r="Q2285" t="n">
        <v>198.07</v>
      </c>
      <c r="R2285" t="n">
        <v>29.78</v>
      </c>
      <c r="S2285" t="n">
        <v>21.27</v>
      </c>
      <c r="T2285" t="n">
        <v>1555.46</v>
      </c>
      <c r="U2285" t="n">
        <v>0.71</v>
      </c>
      <c r="V2285" t="n">
        <v>0.77</v>
      </c>
      <c r="W2285" t="n">
        <v>0.12</v>
      </c>
      <c r="X2285" t="n">
        <v>0.08</v>
      </c>
      <c r="Y2285" t="n">
        <v>1</v>
      </c>
      <c r="Z2285" t="n">
        <v>10</v>
      </c>
    </row>
    <row r="2286">
      <c r="A2286" t="n">
        <v>110</v>
      </c>
      <c r="B2286" t="n">
        <v>130</v>
      </c>
      <c r="C2286" t="inlineStr">
        <is>
          <t xml:space="preserve">CONCLUIDO	</t>
        </is>
      </c>
      <c r="D2286" t="n">
        <v>9.110200000000001</v>
      </c>
      <c r="E2286" t="n">
        <v>10.98</v>
      </c>
      <c r="F2286" t="n">
        <v>7.93</v>
      </c>
      <c r="G2286" t="n">
        <v>95.13</v>
      </c>
      <c r="H2286" t="n">
        <v>1.65</v>
      </c>
      <c r="I2286" t="n">
        <v>5</v>
      </c>
      <c r="J2286" t="n">
        <v>306.97</v>
      </c>
      <c r="K2286" t="n">
        <v>59.19</v>
      </c>
      <c r="L2286" t="n">
        <v>28.5</v>
      </c>
      <c r="M2286" t="n">
        <v>3</v>
      </c>
      <c r="N2286" t="n">
        <v>89.27</v>
      </c>
      <c r="O2286" t="n">
        <v>38093.58</v>
      </c>
      <c r="P2286" t="n">
        <v>123.53</v>
      </c>
      <c r="Q2286" t="n">
        <v>198.05</v>
      </c>
      <c r="R2286" t="n">
        <v>29.51</v>
      </c>
      <c r="S2286" t="n">
        <v>21.27</v>
      </c>
      <c r="T2286" t="n">
        <v>1415.71</v>
      </c>
      <c r="U2286" t="n">
        <v>0.72</v>
      </c>
      <c r="V2286" t="n">
        <v>0.77</v>
      </c>
      <c r="W2286" t="n">
        <v>0.12</v>
      </c>
      <c r="X2286" t="n">
        <v>0.07000000000000001</v>
      </c>
      <c r="Y2286" t="n">
        <v>1</v>
      </c>
      <c r="Z2286" t="n">
        <v>10</v>
      </c>
    </row>
    <row r="2287">
      <c r="A2287" t="n">
        <v>111</v>
      </c>
      <c r="B2287" t="n">
        <v>130</v>
      </c>
      <c r="C2287" t="inlineStr">
        <is>
          <t xml:space="preserve">CONCLUIDO	</t>
        </is>
      </c>
      <c r="D2287" t="n">
        <v>9.113</v>
      </c>
      <c r="E2287" t="n">
        <v>10.97</v>
      </c>
      <c r="F2287" t="n">
        <v>7.92</v>
      </c>
      <c r="G2287" t="n">
        <v>95.09</v>
      </c>
      <c r="H2287" t="n">
        <v>1.67</v>
      </c>
      <c r="I2287" t="n">
        <v>5</v>
      </c>
      <c r="J2287" t="n">
        <v>307.51</v>
      </c>
      <c r="K2287" t="n">
        <v>59.19</v>
      </c>
      <c r="L2287" t="n">
        <v>28.75</v>
      </c>
      <c r="M2287" t="n">
        <v>3</v>
      </c>
      <c r="N2287" t="n">
        <v>89.56</v>
      </c>
      <c r="O2287" t="n">
        <v>38160.09</v>
      </c>
      <c r="P2287" t="n">
        <v>123.21</v>
      </c>
      <c r="Q2287" t="n">
        <v>198.05</v>
      </c>
      <c r="R2287" t="n">
        <v>29.51</v>
      </c>
      <c r="S2287" t="n">
        <v>21.27</v>
      </c>
      <c r="T2287" t="n">
        <v>1419.13</v>
      </c>
      <c r="U2287" t="n">
        <v>0.72</v>
      </c>
      <c r="V2287" t="n">
        <v>0.77</v>
      </c>
      <c r="W2287" t="n">
        <v>0.11</v>
      </c>
      <c r="X2287" t="n">
        <v>0.07000000000000001</v>
      </c>
      <c r="Y2287" t="n">
        <v>1</v>
      </c>
      <c r="Z2287" t="n">
        <v>10</v>
      </c>
    </row>
    <row r="2288">
      <c r="A2288" t="n">
        <v>112</v>
      </c>
      <c r="B2288" t="n">
        <v>130</v>
      </c>
      <c r="C2288" t="inlineStr">
        <is>
          <t xml:space="preserve">CONCLUIDO	</t>
        </is>
      </c>
      <c r="D2288" t="n">
        <v>9.103300000000001</v>
      </c>
      <c r="E2288" t="n">
        <v>10.98</v>
      </c>
      <c r="F2288" t="n">
        <v>7.94</v>
      </c>
      <c r="G2288" t="n">
        <v>95.23</v>
      </c>
      <c r="H2288" t="n">
        <v>1.68</v>
      </c>
      <c r="I2288" t="n">
        <v>5</v>
      </c>
      <c r="J2288" t="n">
        <v>308.05</v>
      </c>
      <c r="K2288" t="n">
        <v>59.19</v>
      </c>
      <c r="L2288" t="n">
        <v>29</v>
      </c>
      <c r="M2288" t="n">
        <v>3</v>
      </c>
      <c r="N2288" t="n">
        <v>89.84999999999999</v>
      </c>
      <c r="O2288" t="n">
        <v>38226.72</v>
      </c>
      <c r="P2288" t="n">
        <v>123.25</v>
      </c>
      <c r="Q2288" t="n">
        <v>198.07</v>
      </c>
      <c r="R2288" t="n">
        <v>29.9</v>
      </c>
      <c r="S2288" t="n">
        <v>21.27</v>
      </c>
      <c r="T2288" t="n">
        <v>1611.12</v>
      </c>
      <c r="U2288" t="n">
        <v>0.71</v>
      </c>
      <c r="V2288" t="n">
        <v>0.77</v>
      </c>
      <c r="W2288" t="n">
        <v>0.11</v>
      </c>
      <c r="X2288" t="n">
        <v>0.08</v>
      </c>
      <c r="Y2288" t="n">
        <v>1</v>
      </c>
      <c r="Z2288" t="n">
        <v>10</v>
      </c>
    </row>
    <row r="2289">
      <c r="A2289" t="n">
        <v>113</v>
      </c>
      <c r="B2289" t="n">
        <v>130</v>
      </c>
      <c r="C2289" t="inlineStr">
        <is>
          <t xml:space="preserve">CONCLUIDO	</t>
        </is>
      </c>
      <c r="D2289" t="n">
        <v>9.160500000000001</v>
      </c>
      <c r="E2289" t="n">
        <v>10.92</v>
      </c>
      <c r="F2289" t="n">
        <v>7.92</v>
      </c>
      <c r="G2289" t="n">
        <v>118.74</v>
      </c>
      <c r="H2289" t="n">
        <v>1.69</v>
      </c>
      <c r="I2289" t="n">
        <v>4</v>
      </c>
      <c r="J2289" t="n">
        <v>308.59</v>
      </c>
      <c r="K2289" t="n">
        <v>59.19</v>
      </c>
      <c r="L2289" t="n">
        <v>29.25</v>
      </c>
      <c r="M2289" t="n">
        <v>2</v>
      </c>
      <c r="N2289" t="n">
        <v>90.14</v>
      </c>
      <c r="O2289" t="n">
        <v>38293.47</v>
      </c>
      <c r="P2289" t="n">
        <v>122.62</v>
      </c>
      <c r="Q2289" t="n">
        <v>198.05</v>
      </c>
      <c r="R2289" t="n">
        <v>29.25</v>
      </c>
      <c r="S2289" t="n">
        <v>21.27</v>
      </c>
      <c r="T2289" t="n">
        <v>1291.79</v>
      </c>
      <c r="U2289" t="n">
        <v>0.73</v>
      </c>
      <c r="V2289" t="n">
        <v>0.77</v>
      </c>
      <c r="W2289" t="n">
        <v>0.11</v>
      </c>
      <c r="X2289" t="n">
        <v>0.06</v>
      </c>
      <c r="Y2289" t="n">
        <v>1</v>
      </c>
      <c r="Z2289" t="n">
        <v>10</v>
      </c>
    </row>
    <row r="2290">
      <c r="A2290" t="n">
        <v>114</v>
      </c>
      <c r="B2290" t="n">
        <v>130</v>
      </c>
      <c r="C2290" t="inlineStr">
        <is>
          <t xml:space="preserve">CONCLUIDO	</t>
        </is>
      </c>
      <c r="D2290" t="n">
        <v>9.1631</v>
      </c>
      <c r="E2290" t="n">
        <v>10.91</v>
      </c>
      <c r="F2290" t="n">
        <v>7.91</v>
      </c>
      <c r="G2290" t="n">
        <v>118.69</v>
      </c>
      <c r="H2290" t="n">
        <v>1.7</v>
      </c>
      <c r="I2290" t="n">
        <v>4</v>
      </c>
      <c r="J2290" t="n">
        <v>309.13</v>
      </c>
      <c r="K2290" t="n">
        <v>59.19</v>
      </c>
      <c r="L2290" t="n">
        <v>29.5</v>
      </c>
      <c r="M2290" t="n">
        <v>2</v>
      </c>
      <c r="N2290" t="n">
        <v>90.44</v>
      </c>
      <c r="O2290" t="n">
        <v>38360.36</v>
      </c>
      <c r="P2290" t="n">
        <v>122.72</v>
      </c>
      <c r="Q2290" t="n">
        <v>198.05</v>
      </c>
      <c r="R2290" t="n">
        <v>29.14</v>
      </c>
      <c r="S2290" t="n">
        <v>21.27</v>
      </c>
      <c r="T2290" t="n">
        <v>1236.41</v>
      </c>
      <c r="U2290" t="n">
        <v>0.73</v>
      </c>
      <c r="V2290" t="n">
        <v>0.77</v>
      </c>
      <c r="W2290" t="n">
        <v>0.11</v>
      </c>
      <c r="X2290" t="n">
        <v>0.06</v>
      </c>
      <c r="Y2290" t="n">
        <v>1</v>
      </c>
      <c r="Z2290" t="n">
        <v>10</v>
      </c>
    </row>
    <row r="2291">
      <c r="A2291" t="n">
        <v>115</v>
      </c>
      <c r="B2291" t="n">
        <v>130</v>
      </c>
      <c r="C2291" t="inlineStr">
        <is>
          <t xml:space="preserve">CONCLUIDO	</t>
        </is>
      </c>
      <c r="D2291" t="n">
        <v>9.162599999999999</v>
      </c>
      <c r="E2291" t="n">
        <v>10.91</v>
      </c>
      <c r="F2291" t="n">
        <v>7.91</v>
      </c>
      <c r="G2291" t="n">
        <v>118.7</v>
      </c>
      <c r="H2291" t="n">
        <v>1.71</v>
      </c>
      <c r="I2291" t="n">
        <v>4</v>
      </c>
      <c r="J2291" t="n">
        <v>309.67</v>
      </c>
      <c r="K2291" t="n">
        <v>59.19</v>
      </c>
      <c r="L2291" t="n">
        <v>29.75</v>
      </c>
      <c r="M2291" t="n">
        <v>2</v>
      </c>
      <c r="N2291" t="n">
        <v>90.73</v>
      </c>
      <c r="O2291" t="n">
        <v>38427.37</v>
      </c>
      <c r="P2291" t="n">
        <v>122.88</v>
      </c>
      <c r="Q2291" t="n">
        <v>198.05</v>
      </c>
      <c r="R2291" t="n">
        <v>29.17</v>
      </c>
      <c r="S2291" t="n">
        <v>21.27</v>
      </c>
      <c r="T2291" t="n">
        <v>1250.49</v>
      </c>
      <c r="U2291" t="n">
        <v>0.73</v>
      </c>
      <c r="V2291" t="n">
        <v>0.77</v>
      </c>
      <c r="W2291" t="n">
        <v>0.11</v>
      </c>
      <c r="X2291" t="n">
        <v>0.06</v>
      </c>
      <c r="Y2291" t="n">
        <v>1</v>
      </c>
      <c r="Z2291" t="n">
        <v>10</v>
      </c>
    </row>
    <row r="2292">
      <c r="A2292" t="n">
        <v>116</v>
      </c>
      <c r="B2292" t="n">
        <v>130</v>
      </c>
      <c r="C2292" t="inlineStr">
        <is>
          <t xml:space="preserve">CONCLUIDO	</t>
        </is>
      </c>
      <c r="D2292" t="n">
        <v>9.1633</v>
      </c>
      <c r="E2292" t="n">
        <v>10.91</v>
      </c>
      <c r="F2292" t="n">
        <v>7.91</v>
      </c>
      <c r="G2292" t="n">
        <v>118.69</v>
      </c>
      <c r="H2292" t="n">
        <v>1.72</v>
      </c>
      <c r="I2292" t="n">
        <v>4</v>
      </c>
      <c r="J2292" t="n">
        <v>310.22</v>
      </c>
      <c r="K2292" t="n">
        <v>59.19</v>
      </c>
      <c r="L2292" t="n">
        <v>30</v>
      </c>
      <c r="M2292" t="n">
        <v>2</v>
      </c>
      <c r="N2292" t="n">
        <v>91.02</v>
      </c>
      <c r="O2292" t="n">
        <v>38494.52</v>
      </c>
      <c r="P2292" t="n">
        <v>122.99</v>
      </c>
      <c r="Q2292" t="n">
        <v>198.05</v>
      </c>
      <c r="R2292" t="n">
        <v>29.14</v>
      </c>
      <c r="S2292" t="n">
        <v>21.27</v>
      </c>
      <c r="T2292" t="n">
        <v>1236.69</v>
      </c>
      <c r="U2292" t="n">
        <v>0.73</v>
      </c>
      <c r="V2292" t="n">
        <v>0.77</v>
      </c>
      <c r="W2292" t="n">
        <v>0.11</v>
      </c>
      <c r="X2292" t="n">
        <v>0.06</v>
      </c>
      <c r="Y2292" t="n">
        <v>1</v>
      </c>
      <c r="Z2292" t="n">
        <v>10</v>
      </c>
    </row>
    <row r="2293">
      <c r="A2293" t="n">
        <v>117</v>
      </c>
      <c r="B2293" t="n">
        <v>130</v>
      </c>
      <c r="C2293" t="inlineStr">
        <is>
          <t xml:space="preserve">CONCLUIDO	</t>
        </is>
      </c>
      <c r="D2293" t="n">
        <v>9.1624</v>
      </c>
      <c r="E2293" t="n">
        <v>10.91</v>
      </c>
      <c r="F2293" t="n">
        <v>7.91</v>
      </c>
      <c r="G2293" t="n">
        <v>118.7</v>
      </c>
      <c r="H2293" t="n">
        <v>1.73</v>
      </c>
      <c r="I2293" t="n">
        <v>4</v>
      </c>
      <c r="J2293" t="n">
        <v>310.76</v>
      </c>
      <c r="K2293" t="n">
        <v>59.19</v>
      </c>
      <c r="L2293" t="n">
        <v>30.25</v>
      </c>
      <c r="M2293" t="n">
        <v>2</v>
      </c>
      <c r="N2293" t="n">
        <v>91.31999999999999</v>
      </c>
      <c r="O2293" t="n">
        <v>38561.79</v>
      </c>
      <c r="P2293" t="n">
        <v>123.12</v>
      </c>
      <c r="Q2293" t="n">
        <v>198.05</v>
      </c>
      <c r="R2293" t="n">
        <v>29.15</v>
      </c>
      <c r="S2293" t="n">
        <v>21.27</v>
      </c>
      <c r="T2293" t="n">
        <v>1244.33</v>
      </c>
      <c r="U2293" t="n">
        <v>0.73</v>
      </c>
      <c r="V2293" t="n">
        <v>0.77</v>
      </c>
      <c r="W2293" t="n">
        <v>0.11</v>
      </c>
      <c r="X2293" t="n">
        <v>0.06</v>
      </c>
      <c r="Y2293" t="n">
        <v>1</v>
      </c>
      <c r="Z2293" t="n">
        <v>10</v>
      </c>
    </row>
    <row r="2294">
      <c r="A2294" t="n">
        <v>118</v>
      </c>
      <c r="B2294" t="n">
        <v>130</v>
      </c>
      <c r="C2294" t="inlineStr">
        <is>
          <t xml:space="preserve">CONCLUIDO	</t>
        </is>
      </c>
      <c r="D2294" t="n">
        <v>9.1622</v>
      </c>
      <c r="E2294" t="n">
        <v>10.91</v>
      </c>
      <c r="F2294" t="n">
        <v>7.91</v>
      </c>
      <c r="G2294" t="n">
        <v>118.71</v>
      </c>
      <c r="H2294" t="n">
        <v>1.75</v>
      </c>
      <c r="I2294" t="n">
        <v>4</v>
      </c>
      <c r="J2294" t="n">
        <v>311.31</v>
      </c>
      <c r="K2294" t="n">
        <v>59.19</v>
      </c>
      <c r="L2294" t="n">
        <v>30.5</v>
      </c>
      <c r="M2294" t="n">
        <v>2</v>
      </c>
      <c r="N2294" t="n">
        <v>91.62</v>
      </c>
      <c r="O2294" t="n">
        <v>38629.19</v>
      </c>
      <c r="P2294" t="n">
        <v>123.25</v>
      </c>
      <c r="Q2294" t="n">
        <v>198.05</v>
      </c>
      <c r="R2294" t="n">
        <v>29.13</v>
      </c>
      <c r="S2294" t="n">
        <v>21.27</v>
      </c>
      <c r="T2294" t="n">
        <v>1231.47</v>
      </c>
      <c r="U2294" t="n">
        <v>0.73</v>
      </c>
      <c r="V2294" t="n">
        <v>0.77</v>
      </c>
      <c r="W2294" t="n">
        <v>0.12</v>
      </c>
      <c r="X2294" t="n">
        <v>0.06</v>
      </c>
      <c r="Y2294" t="n">
        <v>1</v>
      </c>
      <c r="Z2294" t="n">
        <v>10</v>
      </c>
    </row>
    <row r="2295">
      <c r="A2295" t="n">
        <v>119</v>
      </c>
      <c r="B2295" t="n">
        <v>130</v>
      </c>
      <c r="C2295" t="inlineStr">
        <is>
          <t xml:space="preserve">CONCLUIDO	</t>
        </is>
      </c>
      <c r="D2295" t="n">
        <v>9.1717</v>
      </c>
      <c r="E2295" t="n">
        <v>10.9</v>
      </c>
      <c r="F2295" t="n">
        <v>7.9</v>
      </c>
      <c r="G2295" t="n">
        <v>118.54</v>
      </c>
      <c r="H2295" t="n">
        <v>1.76</v>
      </c>
      <c r="I2295" t="n">
        <v>4</v>
      </c>
      <c r="J2295" t="n">
        <v>311.86</v>
      </c>
      <c r="K2295" t="n">
        <v>59.19</v>
      </c>
      <c r="L2295" t="n">
        <v>30.75</v>
      </c>
      <c r="M2295" t="n">
        <v>2</v>
      </c>
      <c r="N2295" t="n">
        <v>91.91</v>
      </c>
      <c r="O2295" t="n">
        <v>38696.85</v>
      </c>
      <c r="P2295" t="n">
        <v>123.05</v>
      </c>
      <c r="Q2295" t="n">
        <v>198.05</v>
      </c>
      <c r="R2295" t="n">
        <v>28.73</v>
      </c>
      <c r="S2295" t="n">
        <v>21.27</v>
      </c>
      <c r="T2295" t="n">
        <v>1033.88</v>
      </c>
      <c r="U2295" t="n">
        <v>0.74</v>
      </c>
      <c r="V2295" t="n">
        <v>0.77</v>
      </c>
      <c r="W2295" t="n">
        <v>0.12</v>
      </c>
      <c r="X2295" t="n">
        <v>0.05</v>
      </c>
      <c r="Y2295" t="n">
        <v>1</v>
      </c>
      <c r="Z2295" t="n">
        <v>10</v>
      </c>
    </row>
    <row r="2296">
      <c r="A2296" t="n">
        <v>120</v>
      </c>
      <c r="B2296" t="n">
        <v>130</v>
      </c>
      <c r="C2296" t="inlineStr">
        <is>
          <t xml:space="preserve">CONCLUIDO	</t>
        </is>
      </c>
      <c r="D2296" t="n">
        <v>9.174099999999999</v>
      </c>
      <c r="E2296" t="n">
        <v>10.9</v>
      </c>
      <c r="F2296" t="n">
        <v>7.9</v>
      </c>
      <c r="G2296" t="n">
        <v>118.5</v>
      </c>
      <c r="H2296" t="n">
        <v>1.77</v>
      </c>
      <c r="I2296" t="n">
        <v>4</v>
      </c>
      <c r="J2296" t="n">
        <v>312.41</v>
      </c>
      <c r="K2296" t="n">
        <v>59.19</v>
      </c>
      <c r="L2296" t="n">
        <v>31</v>
      </c>
      <c r="M2296" t="n">
        <v>2</v>
      </c>
      <c r="N2296" t="n">
        <v>92.20999999999999</v>
      </c>
      <c r="O2296" t="n">
        <v>38764.53</v>
      </c>
      <c r="P2296" t="n">
        <v>123.05</v>
      </c>
      <c r="Q2296" t="n">
        <v>198.05</v>
      </c>
      <c r="R2296" t="n">
        <v>28.67</v>
      </c>
      <c r="S2296" t="n">
        <v>21.27</v>
      </c>
      <c r="T2296" t="n">
        <v>1004.17</v>
      </c>
      <c r="U2296" t="n">
        <v>0.74</v>
      </c>
      <c r="V2296" t="n">
        <v>0.77</v>
      </c>
      <c r="W2296" t="n">
        <v>0.11</v>
      </c>
      <c r="X2296" t="n">
        <v>0.05</v>
      </c>
      <c r="Y2296" t="n">
        <v>1</v>
      </c>
      <c r="Z2296" t="n">
        <v>10</v>
      </c>
    </row>
    <row r="2297">
      <c r="A2297" t="n">
        <v>121</v>
      </c>
      <c r="B2297" t="n">
        <v>130</v>
      </c>
      <c r="C2297" t="inlineStr">
        <is>
          <t xml:space="preserve">CONCLUIDO	</t>
        </is>
      </c>
      <c r="D2297" t="n">
        <v>9.170999999999999</v>
      </c>
      <c r="E2297" t="n">
        <v>10.9</v>
      </c>
      <c r="F2297" t="n">
        <v>7.9</v>
      </c>
      <c r="G2297" t="n">
        <v>118.55</v>
      </c>
      <c r="H2297" t="n">
        <v>1.78</v>
      </c>
      <c r="I2297" t="n">
        <v>4</v>
      </c>
      <c r="J2297" t="n">
        <v>312.96</v>
      </c>
      <c r="K2297" t="n">
        <v>59.19</v>
      </c>
      <c r="L2297" t="n">
        <v>31.25</v>
      </c>
      <c r="M2297" t="n">
        <v>2</v>
      </c>
      <c r="N2297" t="n">
        <v>92.51000000000001</v>
      </c>
      <c r="O2297" t="n">
        <v>38832.33</v>
      </c>
      <c r="P2297" t="n">
        <v>123.17</v>
      </c>
      <c r="Q2297" t="n">
        <v>198.05</v>
      </c>
      <c r="R2297" t="n">
        <v>28.83</v>
      </c>
      <c r="S2297" t="n">
        <v>21.27</v>
      </c>
      <c r="T2297" t="n">
        <v>1084.41</v>
      </c>
      <c r="U2297" t="n">
        <v>0.74</v>
      </c>
      <c r="V2297" t="n">
        <v>0.77</v>
      </c>
      <c r="W2297" t="n">
        <v>0.11</v>
      </c>
      <c r="X2297" t="n">
        <v>0.05</v>
      </c>
      <c r="Y2297" t="n">
        <v>1</v>
      </c>
      <c r="Z2297" t="n">
        <v>10</v>
      </c>
    </row>
    <row r="2298">
      <c r="A2298" t="n">
        <v>122</v>
      </c>
      <c r="B2298" t="n">
        <v>130</v>
      </c>
      <c r="C2298" t="inlineStr">
        <is>
          <t xml:space="preserve">CONCLUIDO	</t>
        </is>
      </c>
      <c r="D2298" t="n">
        <v>9.1631</v>
      </c>
      <c r="E2298" t="n">
        <v>10.91</v>
      </c>
      <c r="F2298" t="n">
        <v>7.91</v>
      </c>
      <c r="G2298" t="n">
        <v>118.69</v>
      </c>
      <c r="H2298" t="n">
        <v>1.79</v>
      </c>
      <c r="I2298" t="n">
        <v>4</v>
      </c>
      <c r="J2298" t="n">
        <v>313.51</v>
      </c>
      <c r="K2298" t="n">
        <v>59.19</v>
      </c>
      <c r="L2298" t="n">
        <v>31.5</v>
      </c>
      <c r="M2298" t="n">
        <v>2</v>
      </c>
      <c r="N2298" t="n">
        <v>92.81</v>
      </c>
      <c r="O2298" t="n">
        <v>38900.27</v>
      </c>
      <c r="P2298" t="n">
        <v>123.31</v>
      </c>
      <c r="Q2298" t="n">
        <v>198.05</v>
      </c>
      <c r="R2298" t="n">
        <v>29.14</v>
      </c>
      <c r="S2298" t="n">
        <v>21.27</v>
      </c>
      <c r="T2298" t="n">
        <v>1239.02</v>
      </c>
      <c r="U2298" t="n">
        <v>0.73</v>
      </c>
      <c r="V2298" t="n">
        <v>0.77</v>
      </c>
      <c r="W2298" t="n">
        <v>0.11</v>
      </c>
      <c r="X2298" t="n">
        <v>0.06</v>
      </c>
      <c r="Y2298" t="n">
        <v>1</v>
      </c>
      <c r="Z2298" t="n">
        <v>10</v>
      </c>
    </row>
    <row r="2299">
      <c r="A2299" t="n">
        <v>123</v>
      </c>
      <c r="B2299" t="n">
        <v>130</v>
      </c>
      <c r="C2299" t="inlineStr">
        <is>
          <t xml:space="preserve">CONCLUIDO	</t>
        </is>
      </c>
      <c r="D2299" t="n">
        <v>9.161</v>
      </c>
      <c r="E2299" t="n">
        <v>10.92</v>
      </c>
      <c r="F2299" t="n">
        <v>7.92</v>
      </c>
      <c r="G2299" t="n">
        <v>118.73</v>
      </c>
      <c r="H2299" t="n">
        <v>1.8</v>
      </c>
      <c r="I2299" t="n">
        <v>4</v>
      </c>
      <c r="J2299" t="n">
        <v>314.06</v>
      </c>
      <c r="K2299" t="n">
        <v>59.19</v>
      </c>
      <c r="L2299" t="n">
        <v>31.75</v>
      </c>
      <c r="M2299" t="n">
        <v>2</v>
      </c>
      <c r="N2299" t="n">
        <v>93.12</v>
      </c>
      <c r="O2299" t="n">
        <v>38968.34</v>
      </c>
      <c r="P2299" t="n">
        <v>123.5</v>
      </c>
      <c r="Q2299" t="n">
        <v>198.05</v>
      </c>
      <c r="R2299" t="n">
        <v>29.22</v>
      </c>
      <c r="S2299" t="n">
        <v>21.27</v>
      </c>
      <c r="T2299" t="n">
        <v>1278.62</v>
      </c>
      <c r="U2299" t="n">
        <v>0.73</v>
      </c>
      <c r="V2299" t="n">
        <v>0.77</v>
      </c>
      <c r="W2299" t="n">
        <v>0.11</v>
      </c>
      <c r="X2299" t="n">
        <v>0.06</v>
      </c>
      <c r="Y2299" t="n">
        <v>1</v>
      </c>
      <c r="Z2299" t="n">
        <v>10</v>
      </c>
    </row>
    <row r="2300">
      <c r="A2300" t="n">
        <v>124</v>
      </c>
      <c r="B2300" t="n">
        <v>130</v>
      </c>
      <c r="C2300" t="inlineStr">
        <is>
          <t xml:space="preserve">CONCLUIDO	</t>
        </is>
      </c>
      <c r="D2300" t="n">
        <v>9.162599999999999</v>
      </c>
      <c r="E2300" t="n">
        <v>10.91</v>
      </c>
      <c r="F2300" t="n">
        <v>7.91</v>
      </c>
      <c r="G2300" t="n">
        <v>118.7</v>
      </c>
      <c r="H2300" t="n">
        <v>1.81</v>
      </c>
      <c r="I2300" t="n">
        <v>4</v>
      </c>
      <c r="J2300" t="n">
        <v>314.61</v>
      </c>
      <c r="K2300" t="n">
        <v>59.19</v>
      </c>
      <c r="L2300" t="n">
        <v>32</v>
      </c>
      <c r="M2300" t="n">
        <v>2</v>
      </c>
      <c r="N2300" t="n">
        <v>93.42</v>
      </c>
      <c r="O2300" t="n">
        <v>39036.55</v>
      </c>
      <c r="P2300" t="n">
        <v>123.48</v>
      </c>
      <c r="Q2300" t="n">
        <v>198.05</v>
      </c>
      <c r="R2300" t="n">
        <v>29.15</v>
      </c>
      <c r="S2300" t="n">
        <v>21.27</v>
      </c>
      <c r="T2300" t="n">
        <v>1242.16</v>
      </c>
      <c r="U2300" t="n">
        <v>0.73</v>
      </c>
      <c r="V2300" t="n">
        <v>0.77</v>
      </c>
      <c r="W2300" t="n">
        <v>0.11</v>
      </c>
      <c r="X2300" t="n">
        <v>0.06</v>
      </c>
      <c r="Y2300" t="n">
        <v>1</v>
      </c>
      <c r="Z2300" t="n">
        <v>10</v>
      </c>
    </row>
    <row r="2301">
      <c r="A2301" t="n">
        <v>125</v>
      </c>
      <c r="B2301" t="n">
        <v>130</v>
      </c>
      <c r="C2301" t="inlineStr">
        <is>
          <t xml:space="preserve">CONCLUIDO	</t>
        </is>
      </c>
      <c r="D2301" t="n">
        <v>9.161199999999999</v>
      </c>
      <c r="E2301" t="n">
        <v>10.92</v>
      </c>
      <c r="F2301" t="n">
        <v>7.92</v>
      </c>
      <c r="G2301" t="n">
        <v>118.72</v>
      </c>
      <c r="H2301" t="n">
        <v>1.82</v>
      </c>
      <c r="I2301" t="n">
        <v>4</v>
      </c>
      <c r="J2301" t="n">
        <v>315.17</v>
      </c>
      <c r="K2301" t="n">
        <v>59.19</v>
      </c>
      <c r="L2301" t="n">
        <v>32.25</v>
      </c>
      <c r="M2301" t="n">
        <v>2</v>
      </c>
      <c r="N2301" t="n">
        <v>93.72</v>
      </c>
      <c r="O2301" t="n">
        <v>39104.89</v>
      </c>
      <c r="P2301" t="n">
        <v>123.53</v>
      </c>
      <c r="Q2301" t="n">
        <v>198.05</v>
      </c>
      <c r="R2301" t="n">
        <v>29.25</v>
      </c>
      <c r="S2301" t="n">
        <v>21.27</v>
      </c>
      <c r="T2301" t="n">
        <v>1290.63</v>
      </c>
      <c r="U2301" t="n">
        <v>0.73</v>
      </c>
      <c r="V2301" t="n">
        <v>0.77</v>
      </c>
      <c r="W2301" t="n">
        <v>0.11</v>
      </c>
      <c r="X2301" t="n">
        <v>0.06</v>
      </c>
      <c r="Y2301" t="n">
        <v>1</v>
      </c>
      <c r="Z2301" t="n">
        <v>10</v>
      </c>
    </row>
    <row r="2302">
      <c r="A2302" t="n">
        <v>126</v>
      </c>
      <c r="B2302" t="n">
        <v>130</v>
      </c>
      <c r="C2302" t="inlineStr">
        <is>
          <t xml:space="preserve">CONCLUIDO	</t>
        </is>
      </c>
      <c r="D2302" t="n">
        <v>9.161199999999999</v>
      </c>
      <c r="E2302" t="n">
        <v>10.92</v>
      </c>
      <c r="F2302" t="n">
        <v>7.92</v>
      </c>
      <c r="G2302" t="n">
        <v>118.72</v>
      </c>
      <c r="H2302" t="n">
        <v>1.83</v>
      </c>
      <c r="I2302" t="n">
        <v>4</v>
      </c>
      <c r="J2302" t="n">
        <v>315.72</v>
      </c>
      <c r="K2302" t="n">
        <v>59.19</v>
      </c>
      <c r="L2302" t="n">
        <v>32.5</v>
      </c>
      <c r="M2302" t="n">
        <v>2</v>
      </c>
      <c r="N2302" t="n">
        <v>94.03</v>
      </c>
      <c r="O2302" t="n">
        <v>39173.37</v>
      </c>
      <c r="P2302" t="n">
        <v>123.48</v>
      </c>
      <c r="Q2302" t="n">
        <v>198.05</v>
      </c>
      <c r="R2302" t="n">
        <v>29.23</v>
      </c>
      <c r="S2302" t="n">
        <v>21.27</v>
      </c>
      <c r="T2302" t="n">
        <v>1281.77</v>
      </c>
      <c r="U2302" t="n">
        <v>0.73</v>
      </c>
      <c r="V2302" t="n">
        <v>0.77</v>
      </c>
      <c r="W2302" t="n">
        <v>0.11</v>
      </c>
      <c r="X2302" t="n">
        <v>0.06</v>
      </c>
      <c r="Y2302" t="n">
        <v>1</v>
      </c>
      <c r="Z2302" t="n">
        <v>10</v>
      </c>
    </row>
    <row r="2303">
      <c r="A2303" t="n">
        <v>127</v>
      </c>
      <c r="B2303" t="n">
        <v>130</v>
      </c>
      <c r="C2303" t="inlineStr">
        <is>
          <t xml:space="preserve">CONCLUIDO	</t>
        </is>
      </c>
      <c r="D2303" t="n">
        <v>9.1594</v>
      </c>
      <c r="E2303" t="n">
        <v>10.92</v>
      </c>
      <c r="F2303" t="n">
        <v>7.92</v>
      </c>
      <c r="G2303" t="n">
        <v>118.76</v>
      </c>
      <c r="H2303" t="n">
        <v>1.84</v>
      </c>
      <c r="I2303" t="n">
        <v>4</v>
      </c>
      <c r="J2303" t="n">
        <v>316.28</v>
      </c>
      <c r="K2303" t="n">
        <v>59.19</v>
      </c>
      <c r="L2303" t="n">
        <v>32.75</v>
      </c>
      <c r="M2303" t="n">
        <v>2</v>
      </c>
      <c r="N2303" t="n">
        <v>94.33</v>
      </c>
      <c r="O2303" t="n">
        <v>39241.99</v>
      </c>
      <c r="P2303" t="n">
        <v>123.57</v>
      </c>
      <c r="Q2303" t="n">
        <v>198.05</v>
      </c>
      <c r="R2303" t="n">
        <v>29.3</v>
      </c>
      <c r="S2303" t="n">
        <v>21.27</v>
      </c>
      <c r="T2303" t="n">
        <v>1316.61</v>
      </c>
      <c r="U2303" t="n">
        <v>0.73</v>
      </c>
      <c r="V2303" t="n">
        <v>0.77</v>
      </c>
      <c r="W2303" t="n">
        <v>0.11</v>
      </c>
      <c r="X2303" t="n">
        <v>0.06</v>
      </c>
      <c r="Y2303" t="n">
        <v>1</v>
      </c>
      <c r="Z2303" t="n">
        <v>10</v>
      </c>
    </row>
    <row r="2304">
      <c r="A2304" t="n">
        <v>128</v>
      </c>
      <c r="B2304" t="n">
        <v>130</v>
      </c>
      <c r="C2304" t="inlineStr">
        <is>
          <t xml:space="preserve">CONCLUIDO	</t>
        </is>
      </c>
      <c r="D2304" t="n">
        <v>9.164999999999999</v>
      </c>
      <c r="E2304" t="n">
        <v>10.91</v>
      </c>
      <c r="F2304" t="n">
        <v>7.91</v>
      </c>
      <c r="G2304" t="n">
        <v>118.66</v>
      </c>
      <c r="H2304" t="n">
        <v>1.86</v>
      </c>
      <c r="I2304" t="n">
        <v>4</v>
      </c>
      <c r="J2304" t="n">
        <v>316.84</v>
      </c>
      <c r="K2304" t="n">
        <v>59.19</v>
      </c>
      <c r="L2304" t="n">
        <v>33</v>
      </c>
      <c r="M2304" t="n">
        <v>2</v>
      </c>
      <c r="N2304" t="n">
        <v>94.64</v>
      </c>
      <c r="O2304" t="n">
        <v>39310.75</v>
      </c>
      <c r="P2304" t="n">
        <v>123.43</v>
      </c>
      <c r="Q2304" t="n">
        <v>198.05</v>
      </c>
      <c r="R2304" t="n">
        <v>28.99</v>
      </c>
      <c r="S2304" t="n">
        <v>21.27</v>
      </c>
      <c r="T2304" t="n">
        <v>1163.79</v>
      </c>
      <c r="U2304" t="n">
        <v>0.73</v>
      </c>
      <c r="V2304" t="n">
        <v>0.77</v>
      </c>
      <c r="W2304" t="n">
        <v>0.12</v>
      </c>
      <c r="X2304" t="n">
        <v>0.06</v>
      </c>
      <c r="Y2304" t="n">
        <v>1</v>
      </c>
      <c r="Z2304" t="n">
        <v>10</v>
      </c>
    </row>
    <row r="2305">
      <c r="A2305" t="n">
        <v>129</v>
      </c>
      <c r="B2305" t="n">
        <v>130</v>
      </c>
      <c r="C2305" t="inlineStr">
        <is>
          <t xml:space="preserve">CONCLUIDO	</t>
        </is>
      </c>
      <c r="D2305" t="n">
        <v>9.170299999999999</v>
      </c>
      <c r="E2305" t="n">
        <v>10.9</v>
      </c>
      <c r="F2305" t="n">
        <v>7.9</v>
      </c>
      <c r="G2305" t="n">
        <v>118.56</v>
      </c>
      <c r="H2305" t="n">
        <v>1.87</v>
      </c>
      <c r="I2305" t="n">
        <v>4</v>
      </c>
      <c r="J2305" t="n">
        <v>317.39</v>
      </c>
      <c r="K2305" t="n">
        <v>59.19</v>
      </c>
      <c r="L2305" t="n">
        <v>33.25</v>
      </c>
      <c r="M2305" t="n">
        <v>2</v>
      </c>
      <c r="N2305" t="n">
        <v>94.95</v>
      </c>
      <c r="O2305" t="n">
        <v>39379.65</v>
      </c>
      <c r="P2305" t="n">
        <v>123.3</v>
      </c>
      <c r="Q2305" t="n">
        <v>198.05</v>
      </c>
      <c r="R2305" t="n">
        <v>28.74</v>
      </c>
      <c r="S2305" t="n">
        <v>21.27</v>
      </c>
      <c r="T2305" t="n">
        <v>1037.92</v>
      </c>
      <c r="U2305" t="n">
        <v>0.74</v>
      </c>
      <c r="V2305" t="n">
        <v>0.77</v>
      </c>
      <c r="W2305" t="n">
        <v>0.12</v>
      </c>
      <c r="X2305" t="n">
        <v>0.05</v>
      </c>
      <c r="Y2305" t="n">
        <v>1</v>
      </c>
      <c r="Z2305" t="n">
        <v>10</v>
      </c>
    </row>
    <row r="2306">
      <c r="A2306" t="n">
        <v>130</v>
      </c>
      <c r="B2306" t="n">
        <v>130</v>
      </c>
      <c r="C2306" t="inlineStr">
        <is>
          <t xml:space="preserve">CONCLUIDO	</t>
        </is>
      </c>
      <c r="D2306" t="n">
        <v>9.172000000000001</v>
      </c>
      <c r="E2306" t="n">
        <v>10.9</v>
      </c>
      <c r="F2306" t="n">
        <v>7.9</v>
      </c>
      <c r="G2306" t="n">
        <v>118.53</v>
      </c>
      <c r="H2306" t="n">
        <v>1.88</v>
      </c>
      <c r="I2306" t="n">
        <v>4</v>
      </c>
      <c r="J2306" t="n">
        <v>317.95</v>
      </c>
      <c r="K2306" t="n">
        <v>59.19</v>
      </c>
      <c r="L2306" t="n">
        <v>33.5</v>
      </c>
      <c r="M2306" t="n">
        <v>2</v>
      </c>
      <c r="N2306" t="n">
        <v>95.26000000000001</v>
      </c>
      <c r="O2306" t="n">
        <v>39448.69</v>
      </c>
      <c r="P2306" t="n">
        <v>123.35</v>
      </c>
      <c r="Q2306" t="n">
        <v>198.05</v>
      </c>
      <c r="R2306" t="n">
        <v>28.78</v>
      </c>
      <c r="S2306" t="n">
        <v>21.27</v>
      </c>
      <c r="T2306" t="n">
        <v>1058.73</v>
      </c>
      <c r="U2306" t="n">
        <v>0.74</v>
      </c>
      <c r="V2306" t="n">
        <v>0.77</v>
      </c>
      <c r="W2306" t="n">
        <v>0.11</v>
      </c>
      <c r="X2306" t="n">
        <v>0.05</v>
      </c>
      <c r="Y2306" t="n">
        <v>1</v>
      </c>
      <c r="Z2306" t="n">
        <v>10</v>
      </c>
    </row>
    <row r="2307">
      <c r="A2307" t="n">
        <v>131</v>
      </c>
      <c r="B2307" t="n">
        <v>130</v>
      </c>
      <c r="C2307" t="inlineStr">
        <is>
          <t xml:space="preserve">CONCLUIDO	</t>
        </is>
      </c>
      <c r="D2307" t="n">
        <v>9.167999999999999</v>
      </c>
      <c r="E2307" t="n">
        <v>10.91</v>
      </c>
      <c r="F2307" t="n">
        <v>7.91</v>
      </c>
      <c r="G2307" t="n">
        <v>118.6</v>
      </c>
      <c r="H2307" t="n">
        <v>1.89</v>
      </c>
      <c r="I2307" t="n">
        <v>4</v>
      </c>
      <c r="J2307" t="n">
        <v>318.52</v>
      </c>
      <c r="K2307" t="n">
        <v>59.19</v>
      </c>
      <c r="L2307" t="n">
        <v>33.75</v>
      </c>
      <c r="M2307" t="n">
        <v>2</v>
      </c>
      <c r="N2307" t="n">
        <v>95.56999999999999</v>
      </c>
      <c r="O2307" t="n">
        <v>39517.87</v>
      </c>
      <c r="P2307" t="n">
        <v>123.48</v>
      </c>
      <c r="Q2307" t="n">
        <v>198.05</v>
      </c>
      <c r="R2307" t="n">
        <v>28.98</v>
      </c>
      <c r="S2307" t="n">
        <v>21.27</v>
      </c>
      <c r="T2307" t="n">
        <v>1159.43</v>
      </c>
      <c r="U2307" t="n">
        <v>0.73</v>
      </c>
      <c r="V2307" t="n">
        <v>0.77</v>
      </c>
      <c r="W2307" t="n">
        <v>0.11</v>
      </c>
      <c r="X2307" t="n">
        <v>0.05</v>
      </c>
      <c r="Y2307" t="n">
        <v>1</v>
      </c>
      <c r="Z2307" t="n">
        <v>10</v>
      </c>
    </row>
    <row r="2308">
      <c r="A2308" t="n">
        <v>132</v>
      </c>
      <c r="B2308" t="n">
        <v>130</v>
      </c>
      <c r="C2308" t="inlineStr">
        <is>
          <t xml:space="preserve">CONCLUIDO	</t>
        </is>
      </c>
      <c r="D2308" t="n">
        <v>9.1608</v>
      </c>
      <c r="E2308" t="n">
        <v>10.92</v>
      </c>
      <c r="F2308" t="n">
        <v>7.92</v>
      </c>
      <c r="G2308" t="n">
        <v>118.73</v>
      </c>
      <c r="H2308" t="n">
        <v>1.9</v>
      </c>
      <c r="I2308" t="n">
        <v>4</v>
      </c>
      <c r="J2308" t="n">
        <v>319.08</v>
      </c>
      <c r="K2308" t="n">
        <v>59.19</v>
      </c>
      <c r="L2308" t="n">
        <v>34</v>
      </c>
      <c r="M2308" t="n">
        <v>2</v>
      </c>
      <c r="N2308" t="n">
        <v>95.88</v>
      </c>
      <c r="O2308" t="n">
        <v>39587.19</v>
      </c>
      <c r="P2308" t="n">
        <v>123.73</v>
      </c>
      <c r="Q2308" t="n">
        <v>198.05</v>
      </c>
      <c r="R2308" t="n">
        <v>29.28</v>
      </c>
      <c r="S2308" t="n">
        <v>21.27</v>
      </c>
      <c r="T2308" t="n">
        <v>1306.4</v>
      </c>
      <c r="U2308" t="n">
        <v>0.73</v>
      </c>
      <c r="V2308" t="n">
        <v>0.77</v>
      </c>
      <c r="W2308" t="n">
        <v>0.11</v>
      </c>
      <c r="X2308" t="n">
        <v>0.06</v>
      </c>
      <c r="Y2308" t="n">
        <v>1</v>
      </c>
      <c r="Z2308" t="n">
        <v>10</v>
      </c>
    </row>
    <row r="2309">
      <c r="A2309" t="n">
        <v>133</v>
      </c>
      <c r="B2309" t="n">
        <v>130</v>
      </c>
      <c r="C2309" t="inlineStr">
        <is>
          <t xml:space="preserve">CONCLUIDO	</t>
        </is>
      </c>
      <c r="D2309" t="n">
        <v>9.1608</v>
      </c>
      <c r="E2309" t="n">
        <v>10.92</v>
      </c>
      <c r="F2309" t="n">
        <v>7.92</v>
      </c>
      <c r="G2309" t="n">
        <v>118.73</v>
      </c>
      <c r="H2309" t="n">
        <v>1.91</v>
      </c>
      <c r="I2309" t="n">
        <v>4</v>
      </c>
      <c r="J2309" t="n">
        <v>319.64</v>
      </c>
      <c r="K2309" t="n">
        <v>59.19</v>
      </c>
      <c r="L2309" t="n">
        <v>34.25</v>
      </c>
      <c r="M2309" t="n">
        <v>2</v>
      </c>
      <c r="N2309" t="n">
        <v>96.2</v>
      </c>
      <c r="O2309" t="n">
        <v>39656.65</v>
      </c>
      <c r="P2309" t="n">
        <v>123.73</v>
      </c>
      <c r="Q2309" t="n">
        <v>198.05</v>
      </c>
      <c r="R2309" t="n">
        <v>29.21</v>
      </c>
      <c r="S2309" t="n">
        <v>21.27</v>
      </c>
      <c r="T2309" t="n">
        <v>1273.71</v>
      </c>
      <c r="U2309" t="n">
        <v>0.73</v>
      </c>
      <c r="V2309" t="n">
        <v>0.77</v>
      </c>
      <c r="W2309" t="n">
        <v>0.12</v>
      </c>
      <c r="X2309" t="n">
        <v>0.06</v>
      </c>
      <c r="Y2309" t="n">
        <v>1</v>
      </c>
      <c r="Z2309" t="n">
        <v>10</v>
      </c>
    </row>
    <row r="2310">
      <c r="A2310" t="n">
        <v>134</v>
      </c>
      <c r="B2310" t="n">
        <v>130</v>
      </c>
      <c r="C2310" t="inlineStr">
        <is>
          <t xml:space="preserve">CONCLUIDO	</t>
        </is>
      </c>
      <c r="D2310" t="n">
        <v>9.161199999999999</v>
      </c>
      <c r="E2310" t="n">
        <v>10.92</v>
      </c>
      <c r="F2310" t="n">
        <v>7.92</v>
      </c>
      <c r="G2310" t="n">
        <v>118.72</v>
      </c>
      <c r="H2310" t="n">
        <v>1.92</v>
      </c>
      <c r="I2310" t="n">
        <v>4</v>
      </c>
      <c r="J2310" t="n">
        <v>320.21</v>
      </c>
      <c r="K2310" t="n">
        <v>59.19</v>
      </c>
      <c r="L2310" t="n">
        <v>34.5</v>
      </c>
      <c r="M2310" t="n">
        <v>2</v>
      </c>
      <c r="N2310" t="n">
        <v>96.51000000000001</v>
      </c>
      <c r="O2310" t="n">
        <v>39726.26</v>
      </c>
      <c r="P2310" t="n">
        <v>123.83</v>
      </c>
      <c r="Q2310" t="n">
        <v>198.05</v>
      </c>
      <c r="R2310" t="n">
        <v>29.22</v>
      </c>
      <c r="S2310" t="n">
        <v>21.27</v>
      </c>
      <c r="T2310" t="n">
        <v>1275.84</v>
      </c>
      <c r="U2310" t="n">
        <v>0.73</v>
      </c>
      <c r="V2310" t="n">
        <v>0.77</v>
      </c>
      <c r="W2310" t="n">
        <v>0.11</v>
      </c>
      <c r="X2310" t="n">
        <v>0.06</v>
      </c>
      <c r="Y2310" t="n">
        <v>1</v>
      </c>
      <c r="Z2310" t="n">
        <v>10</v>
      </c>
    </row>
    <row r="2311">
      <c r="A2311" t="n">
        <v>135</v>
      </c>
      <c r="B2311" t="n">
        <v>130</v>
      </c>
      <c r="C2311" t="inlineStr">
        <is>
          <t xml:space="preserve">CONCLUIDO	</t>
        </is>
      </c>
      <c r="D2311" t="n">
        <v>9.159800000000001</v>
      </c>
      <c r="E2311" t="n">
        <v>10.92</v>
      </c>
      <c r="F2311" t="n">
        <v>7.92</v>
      </c>
      <c r="G2311" t="n">
        <v>118.75</v>
      </c>
      <c r="H2311" t="n">
        <v>1.93</v>
      </c>
      <c r="I2311" t="n">
        <v>4</v>
      </c>
      <c r="J2311" t="n">
        <v>320.77</v>
      </c>
      <c r="K2311" t="n">
        <v>59.19</v>
      </c>
      <c r="L2311" t="n">
        <v>34.75</v>
      </c>
      <c r="M2311" t="n">
        <v>2</v>
      </c>
      <c r="N2311" t="n">
        <v>96.83</v>
      </c>
      <c r="O2311" t="n">
        <v>39796.01</v>
      </c>
      <c r="P2311" t="n">
        <v>123.81</v>
      </c>
      <c r="Q2311" t="n">
        <v>198.05</v>
      </c>
      <c r="R2311" t="n">
        <v>29.31</v>
      </c>
      <c r="S2311" t="n">
        <v>21.27</v>
      </c>
      <c r="T2311" t="n">
        <v>1324.25</v>
      </c>
      <c r="U2311" t="n">
        <v>0.73</v>
      </c>
      <c r="V2311" t="n">
        <v>0.77</v>
      </c>
      <c r="W2311" t="n">
        <v>0.11</v>
      </c>
      <c r="X2311" t="n">
        <v>0.06</v>
      </c>
      <c r="Y2311" t="n">
        <v>1</v>
      </c>
      <c r="Z2311" t="n">
        <v>10</v>
      </c>
    </row>
    <row r="2312">
      <c r="A2312" t="n">
        <v>136</v>
      </c>
      <c r="B2312" t="n">
        <v>130</v>
      </c>
      <c r="C2312" t="inlineStr">
        <is>
          <t xml:space="preserve">CONCLUIDO	</t>
        </is>
      </c>
      <c r="D2312" t="n">
        <v>9.1601</v>
      </c>
      <c r="E2312" t="n">
        <v>10.92</v>
      </c>
      <c r="F2312" t="n">
        <v>7.92</v>
      </c>
      <c r="G2312" t="n">
        <v>118.75</v>
      </c>
      <c r="H2312" t="n">
        <v>1.94</v>
      </c>
      <c r="I2312" t="n">
        <v>4</v>
      </c>
      <c r="J2312" t="n">
        <v>321.34</v>
      </c>
      <c r="K2312" t="n">
        <v>59.19</v>
      </c>
      <c r="L2312" t="n">
        <v>35</v>
      </c>
      <c r="M2312" t="n">
        <v>2</v>
      </c>
      <c r="N2312" t="n">
        <v>97.14</v>
      </c>
      <c r="O2312" t="n">
        <v>39865.91</v>
      </c>
      <c r="P2312" t="n">
        <v>123.72</v>
      </c>
      <c r="Q2312" t="n">
        <v>198.05</v>
      </c>
      <c r="R2312" t="n">
        <v>29.28</v>
      </c>
      <c r="S2312" t="n">
        <v>21.27</v>
      </c>
      <c r="T2312" t="n">
        <v>1305.77</v>
      </c>
      <c r="U2312" t="n">
        <v>0.73</v>
      </c>
      <c r="V2312" t="n">
        <v>0.77</v>
      </c>
      <c r="W2312" t="n">
        <v>0.11</v>
      </c>
      <c r="X2312" t="n">
        <v>0.06</v>
      </c>
      <c r="Y2312" t="n">
        <v>1</v>
      </c>
      <c r="Z2312" t="n">
        <v>10</v>
      </c>
    </row>
    <row r="2313">
      <c r="A2313" t="n">
        <v>137</v>
      </c>
      <c r="B2313" t="n">
        <v>130</v>
      </c>
      <c r="C2313" t="inlineStr">
        <is>
          <t xml:space="preserve">CONCLUIDO	</t>
        </is>
      </c>
      <c r="D2313" t="n">
        <v>9.1584</v>
      </c>
      <c r="E2313" t="n">
        <v>10.92</v>
      </c>
      <c r="F2313" t="n">
        <v>7.92</v>
      </c>
      <c r="G2313" t="n">
        <v>118.78</v>
      </c>
      <c r="H2313" t="n">
        <v>1.95</v>
      </c>
      <c r="I2313" t="n">
        <v>4</v>
      </c>
      <c r="J2313" t="n">
        <v>321.91</v>
      </c>
      <c r="K2313" t="n">
        <v>59.19</v>
      </c>
      <c r="L2313" t="n">
        <v>35.25</v>
      </c>
      <c r="M2313" t="n">
        <v>2</v>
      </c>
      <c r="N2313" t="n">
        <v>97.45999999999999</v>
      </c>
      <c r="O2313" t="n">
        <v>39935.96</v>
      </c>
      <c r="P2313" t="n">
        <v>123.83</v>
      </c>
      <c r="Q2313" t="n">
        <v>198.05</v>
      </c>
      <c r="R2313" t="n">
        <v>29.31</v>
      </c>
      <c r="S2313" t="n">
        <v>21.27</v>
      </c>
      <c r="T2313" t="n">
        <v>1324.46</v>
      </c>
      <c r="U2313" t="n">
        <v>0.73</v>
      </c>
      <c r="V2313" t="n">
        <v>0.77</v>
      </c>
      <c r="W2313" t="n">
        <v>0.12</v>
      </c>
      <c r="X2313" t="n">
        <v>0.07000000000000001</v>
      </c>
      <c r="Y2313" t="n">
        <v>1</v>
      </c>
      <c r="Z2313" t="n">
        <v>10</v>
      </c>
    </row>
    <row r="2314">
      <c r="A2314" t="n">
        <v>138</v>
      </c>
      <c r="B2314" t="n">
        <v>130</v>
      </c>
      <c r="C2314" t="inlineStr">
        <is>
          <t xml:space="preserve">CONCLUIDO	</t>
        </is>
      </c>
      <c r="D2314" t="n">
        <v>9.1645</v>
      </c>
      <c r="E2314" t="n">
        <v>10.91</v>
      </c>
      <c r="F2314" t="n">
        <v>7.91</v>
      </c>
      <c r="G2314" t="n">
        <v>118.67</v>
      </c>
      <c r="H2314" t="n">
        <v>1.96</v>
      </c>
      <c r="I2314" t="n">
        <v>4</v>
      </c>
      <c r="J2314" t="n">
        <v>322.47</v>
      </c>
      <c r="K2314" t="n">
        <v>59.19</v>
      </c>
      <c r="L2314" t="n">
        <v>35.5</v>
      </c>
      <c r="M2314" t="n">
        <v>2</v>
      </c>
      <c r="N2314" t="n">
        <v>97.78</v>
      </c>
      <c r="O2314" t="n">
        <v>40006.15</v>
      </c>
      <c r="P2314" t="n">
        <v>123.57</v>
      </c>
      <c r="Q2314" t="n">
        <v>198.06</v>
      </c>
      <c r="R2314" t="n">
        <v>29.03</v>
      </c>
      <c r="S2314" t="n">
        <v>21.27</v>
      </c>
      <c r="T2314" t="n">
        <v>1182.34</v>
      </c>
      <c r="U2314" t="n">
        <v>0.73</v>
      </c>
      <c r="V2314" t="n">
        <v>0.77</v>
      </c>
      <c r="W2314" t="n">
        <v>0.12</v>
      </c>
      <c r="X2314" t="n">
        <v>0.06</v>
      </c>
      <c r="Y2314" t="n">
        <v>1</v>
      </c>
      <c r="Z2314" t="n">
        <v>10</v>
      </c>
    </row>
    <row r="2315">
      <c r="A2315" t="n">
        <v>139</v>
      </c>
      <c r="B2315" t="n">
        <v>130</v>
      </c>
      <c r="C2315" t="inlineStr">
        <is>
          <t xml:space="preserve">CONCLUIDO	</t>
        </is>
      </c>
      <c r="D2315" t="n">
        <v>9.1699</v>
      </c>
      <c r="E2315" t="n">
        <v>10.91</v>
      </c>
      <c r="F2315" t="n">
        <v>7.9</v>
      </c>
      <c r="G2315" t="n">
        <v>118.57</v>
      </c>
      <c r="H2315" t="n">
        <v>1.97</v>
      </c>
      <c r="I2315" t="n">
        <v>4</v>
      </c>
      <c r="J2315" t="n">
        <v>323.04</v>
      </c>
      <c r="K2315" t="n">
        <v>59.19</v>
      </c>
      <c r="L2315" t="n">
        <v>35.75</v>
      </c>
      <c r="M2315" t="n">
        <v>2</v>
      </c>
      <c r="N2315" t="n">
        <v>98.09999999999999</v>
      </c>
      <c r="O2315" t="n">
        <v>40076.49</v>
      </c>
      <c r="P2315" t="n">
        <v>123.35</v>
      </c>
      <c r="Q2315" t="n">
        <v>198.05</v>
      </c>
      <c r="R2315" t="n">
        <v>28.8</v>
      </c>
      <c r="S2315" t="n">
        <v>21.27</v>
      </c>
      <c r="T2315" t="n">
        <v>1068.65</v>
      </c>
      <c r="U2315" t="n">
        <v>0.74</v>
      </c>
      <c r="V2315" t="n">
        <v>0.77</v>
      </c>
      <c r="W2315" t="n">
        <v>0.12</v>
      </c>
      <c r="X2315" t="n">
        <v>0.05</v>
      </c>
      <c r="Y2315" t="n">
        <v>1</v>
      </c>
      <c r="Z2315" t="n">
        <v>10</v>
      </c>
    </row>
    <row r="2316">
      <c r="A2316" t="n">
        <v>140</v>
      </c>
      <c r="B2316" t="n">
        <v>130</v>
      </c>
      <c r="C2316" t="inlineStr">
        <is>
          <t xml:space="preserve">CONCLUIDO	</t>
        </is>
      </c>
      <c r="D2316" t="n">
        <v>9.170299999999999</v>
      </c>
      <c r="E2316" t="n">
        <v>10.9</v>
      </c>
      <c r="F2316" t="n">
        <v>7.9</v>
      </c>
      <c r="G2316" t="n">
        <v>118.56</v>
      </c>
      <c r="H2316" t="n">
        <v>1.98</v>
      </c>
      <c r="I2316" t="n">
        <v>4</v>
      </c>
      <c r="J2316" t="n">
        <v>323.62</v>
      </c>
      <c r="K2316" t="n">
        <v>59.19</v>
      </c>
      <c r="L2316" t="n">
        <v>36</v>
      </c>
      <c r="M2316" t="n">
        <v>2</v>
      </c>
      <c r="N2316" t="n">
        <v>98.42</v>
      </c>
      <c r="O2316" t="n">
        <v>40147.11</v>
      </c>
      <c r="P2316" t="n">
        <v>123.36</v>
      </c>
      <c r="Q2316" t="n">
        <v>198.05</v>
      </c>
      <c r="R2316" t="n">
        <v>28.85</v>
      </c>
      <c r="S2316" t="n">
        <v>21.27</v>
      </c>
      <c r="T2316" t="n">
        <v>1094.77</v>
      </c>
      <c r="U2316" t="n">
        <v>0.74</v>
      </c>
      <c r="V2316" t="n">
        <v>0.77</v>
      </c>
      <c r="W2316" t="n">
        <v>0.11</v>
      </c>
      <c r="X2316" t="n">
        <v>0.05</v>
      </c>
      <c r="Y2316" t="n">
        <v>1</v>
      </c>
      <c r="Z2316" t="n">
        <v>10</v>
      </c>
    </row>
    <row r="2317">
      <c r="A2317" t="n">
        <v>141</v>
      </c>
      <c r="B2317" t="n">
        <v>130</v>
      </c>
      <c r="C2317" t="inlineStr">
        <is>
          <t xml:space="preserve">CONCLUIDO	</t>
        </is>
      </c>
      <c r="D2317" t="n">
        <v>9.1654</v>
      </c>
      <c r="E2317" t="n">
        <v>10.91</v>
      </c>
      <c r="F2317" t="n">
        <v>7.91</v>
      </c>
      <c r="G2317" t="n">
        <v>118.65</v>
      </c>
      <c r="H2317" t="n">
        <v>1.99</v>
      </c>
      <c r="I2317" t="n">
        <v>4</v>
      </c>
      <c r="J2317" t="n">
        <v>324.19</v>
      </c>
      <c r="K2317" t="n">
        <v>59.19</v>
      </c>
      <c r="L2317" t="n">
        <v>36.25</v>
      </c>
      <c r="M2317" t="n">
        <v>2</v>
      </c>
      <c r="N2317" t="n">
        <v>98.75</v>
      </c>
      <c r="O2317" t="n">
        <v>40217.75</v>
      </c>
      <c r="P2317" t="n">
        <v>123.35</v>
      </c>
      <c r="Q2317" t="n">
        <v>198.05</v>
      </c>
      <c r="R2317" t="n">
        <v>29.07</v>
      </c>
      <c r="S2317" t="n">
        <v>21.27</v>
      </c>
      <c r="T2317" t="n">
        <v>1203.76</v>
      </c>
      <c r="U2317" t="n">
        <v>0.73</v>
      </c>
      <c r="V2317" t="n">
        <v>0.77</v>
      </c>
      <c r="W2317" t="n">
        <v>0.11</v>
      </c>
      <c r="X2317" t="n">
        <v>0.06</v>
      </c>
      <c r="Y2317" t="n">
        <v>1</v>
      </c>
      <c r="Z2317" t="n">
        <v>10</v>
      </c>
    </row>
    <row r="2318">
      <c r="A2318" t="n">
        <v>142</v>
      </c>
      <c r="B2318" t="n">
        <v>130</v>
      </c>
      <c r="C2318" t="inlineStr">
        <is>
          <t xml:space="preserve">CONCLUIDO	</t>
        </is>
      </c>
      <c r="D2318" t="n">
        <v>9.1591</v>
      </c>
      <c r="E2318" t="n">
        <v>10.92</v>
      </c>
      <c r="F2318" t="n">
        <v>7.92</v>
      </c>
      <c r="G2318" t="n">
        <v>118.76</v>
      </c>
      <c r="H2318" t="n">
        <v>2</v>
      </c>
      <c r="I2318" t="n">
        <v>4</v>
      </c>
      <c r="J2318" t="n">
        <v>324.76</v>
      </c>
      <c r="K2318" t="n">
        <v>59.19</v>
      </c>
      <c r="L2318" t="n">
        <v>36.5</v>
      </c>
      <c r="M2318" t="n">
        <v>2</v>
      </c>
      <c r="N2318" t="n">
        <v>99.06999999999999</v>
      </c>
      <c r="O2318" t="n">
        <v>40288.55</v>
      </c>
      <c r="P2318" t="n">
        <v>123.57</v>
      </c>
      <c r="Q2318" t="n">
        <v>198.05</v>
      </c>
      <c r="R2318" t="n">
        <v>29.34</v>
      </c>
      <c r="S2318" t="n">
        <v>21.27</v>
      </c>
      <c r="T2318" t="n">
        <v>1336.47</v>
      </c>
      <c r="U2318" t="n">
        <v>0.72</v>
      </c>
      <c r="V2318" t="n">
        <v>0.77</v>
      </c>
      <c r="W2318" t="n">
        <v>0.11</v>
      </c>
      <c r="X2318" t="n">
        <v>0.06</v>
      </c>
      <c r="Y2318" t="n">
        <v>1</v>
      </c>
      <c r="Z2318" t="n">
        <v>10</v>
      </c>
    </row>
    <row r="2319">
      <c r="A2319" t="n">
        <v>143</v>
      </c>
      <c r="B2319" t="n">
        <v>130</v>
      </c>
      <c r="C2319" t="inlineStr">
        <is>
          <t xml:space="preserve">CONCLUIDO	</t>
        </is>
      </c>
      <c r="D2319" t="n">
        <v>9.158899999999999</v>
      </c>
      <c r="E2319" t="n">
        <v>10.92</v>
      </c>
      <c r="F2319" t="n">
        <v>7.92</v>
      </c>
      <c r="G2319" t="n">
        <v>118.77</v>
      </c>
      <c r="H2319" t="n">
        <v>2.01</v>
      </c>
      <c r="I2319" t="n">
        <v>4</v>
      </c>
      <c r="J2319" t="n">
        <v>325.34</v>
      </c>
      <c r="K2319" t="n">
        <v>59.19</v>
      </c>
      <c r="L2319" t="n">
        <v>36.75</v>
      </c>
      <c r="M2319" t="n">
        <v>2</v>
      </c>
      <c r="N2319" t="n">
        <v>99.40000000000001</v>
      </c>
      <c r="O2319" t="n">
        <v>40359.5</v>
      </c>
      <c r="P2319" t="n">
        <v>123.54</v>
      </c>
      <c r="Q2319" t="n">
        <v>198.05</v>
      </c>
      <c r="R2319" t="n">
        <v>29.3</v>
      </c>
      <c r="S2319" t="n">
        <v>21.27</v>
      </c>
      <c r="T2319" t="n">
        <v>1317.76</v>
      </c>
      <c r="U2319" t="n">
        <v>0.73</v>
      </c>
      <c r="V2319" t="n">
        <v>0.77</v>
      </c>
      <c r="W2319" t="n">
        <v>0.12</v>
      </c>
      <c r="X2319" t="n">
        <v>0.07000000000000001</v>
      </c>
      <c r="Y2319" t="n">
        <v>1</v>
      </c>
      <c r="Z2319" t="n">
        <v>10</v>
      </c>
    </row>
    <row r="2320">
      <c r="A2320" t="n">
        <v>144</v>
      </c>
      <c r="B2320" t="n">
        <v>130</v>
      </c>
      <c r="C2320" t="inlineStr">
        <is>
          <t xml:space="preserve">CONCLUIDO	</t>
        </is>
      </c>
      <c r="D2320" t="n">
        <v>9.159800000000001</v>
      </c>
      <c r="E2320" t="n">
        <v>10.92</v>
      </c>
      <c r="F2320" t="n">
        <v>7.92</v>
      </c>
      <c r="G2320" t="n">
        <v>118.75</v>
      </c>
      <c r="H2320" t="n">
        <v>2.02</v>
      </c>
      <c r="I2320" t="n">
        <v>4</v>
      </c>
      <c r="J2320" t="n">
        <v>325.92</v>
      </c>
      <c r="K2320" t="n">
        <v>59.19</v>
      </c>
      <c r="L2320" t="n">
        <v>37</v>
      </c>
      <c r="M2320" t="n">
        <v>2</v>
      </c>
      <c r="N2320" t="n">
        <v>99.72</v>
      </c>
      <c r="O2320" t="n">
        <v>40430.6</v>
      </c>
      <c r="P2320" t="n">
        <v>123.36</v>
      </c>
      <c r="Q2320" t="n">
        <v>198.05</v>
      </c>
      <c r="R2320" t="n">
        <v>29.27</v>
      </c>
      <c r="S2320" t="n">
        <v>21.27</v>
      </c>
      <c r="T2320" t="n">
        <v>1302.83</v>
      </c>
      <c r="U2320" t="n">
        <v>0.73</v>
      </c>
      <c r="V2320" t="n">
        <v>0.77</v>
      </c>
      <c r="W2320" t="n">
        <v>0.11</v>
      </c>
      <c r="X2320" t="n">
        <v>0.06</v>
      </c>
      <c r="Y2320" t="n">
        <v>1</v>
      </c>
      <c r="Z2320" t="n">
        <v>10</v>
      </c>
    </row>
    <row r="2321">
      <c r="A2321" t="n">
        <v>145</v>
      </c>
      <c r="B2321" t="n">
        <v>130</v>
      </c>
      <c r="C2321" t="inlineStr">
        <is>
          <t xml:space="preserve">CONCLUIDO	</t>
        </is>
      </c>
      <c r="D2321" t="n">
        <v>9.157999999999999</v>
      </c>
      <c r="E2321" t="n">
        <v>10.92</v>
      </c>
      <c r="F2321" t="n">
        <v>7.92</v>
      </c>
      <c r="G2321" t="n">
        <v>118.78</v>
      </c>
      <c r="H2321" t="n">
        <v>2.03</v>
      </c>
      <c r="I2321" t="n">
        <v>4</v>
      </c>
      <c r="J2321" t="n">
        <v>326.49</v>
      </c>
      <c r="K2321" t="n">
        <v>59.19</v>
      </c>
      <c r="L2321" t="n">
        <v>37.25</v>
      </c>
      <c r="M2321" t="n">
        <v>2</v>
      </c>
      <c r="N2321" t="n">
        <v>100.05</v>
      </c>
      <c r="O2321" t="n">
        <v>40501.85</v>
      </c>
      <c r="P2321" t="n">
        <v>123.35</v>
      </c>
      <c r="Q2321" t="n">
        <v>198.05</v>
      </c>
      <c r="R2321" t="n">
        <v>29.36</v>
      </c>
      <c r="S2321" t="n">
        <v>21.27</v>
      </c>
      <c r="T2321" t="n">
        <v>1348.76</v>
      </c>
      <c r="U2321" t="n">
        <v>0.72</v>
      </c>
      <c r="V2321" t="n">
        <v>0.77</v>
      </c>
      <c r="W2321" t="n">
        <v>0.11</v>
      </c>
      <c r="X2321" t="n">
        <v>0.07000000000000001</v>
      </c>
      <c r="Y2321" t="n">
        <v>1</v>
      </c>
      <c r="Z2321" t="n">
        <v>10</v>
      </c>
    </row>
    <row r="2322">
      <c r="A2322" t="n">
        <v>146</v>
      </c>
      <c r="B2322" t="n">
        <v>130</v>
      </c>
      <c r="C2322" t="inlineStr">
        <is>
          <t xml:space="preserve">CONCLUIDO	</t>
        </is>
      </c>
      <c r="D2322" t="n">
        <v>9.157299999999999</v>
      </c>
      <c r="E2322" t="n">
        <v>10.92</v>
      </c>
      <c r="F2322" t="n">
        <v>7.92</v>
      </c>
      <c r="G2322" t="n">
        <v>118.8</v>
      </c>
      <c r="H2322" t="n">
        <v>2.04</v>
      </c>
      <c r="I2322" t="n">
        <v>4</v>
      </c>
      <c r="J2322" t="n">
        <v>327.07</v>
      </c>
      <c r="K2322" t="n">
        <v>59.19</v>
      </c>
      <c r="L2322" t="n">
        <v>37.5</v>
      </c>
      <c r="M2322" t="n">
        <v>2</v>
      </c>
      <c r="N2322" t="n">
        <v>100.38</v>
      </c>
      <c r="O2322" t="n">
        <v>40573.27</v>
      </c>
      <c r="P2322" t="n">
        <v>123.17</v>
      </c>
      <c r="Q2322" t="n">
        <v>198.05</v>
      </c>
      <c r="R2322" t="n">
        <v>29.37</v>
      </c>
      <c r="S2322" t="n">
        <v>21.27</v>
      </c>
      <c r="T2322" t="n">
        <v>1350.64</v>
      </c>
      <c r="U2322" t="n">
        <v>0.72</v>
      </c>
      <c r="V2322" t="n">
        <v>0.77</v>
      </c>
      <c r="W2322" t="n">
        <v>0.11</v>
      </c>
      <c r="X2322" t="n">
        <v>0.07000000000000001</v>
      </c>
      <c r="Y2322" t="n">
        <v>1</v>
      </c>
      <c r="Z2322" t="n">
        <v>10</v>
      </c>
    </row>
    <row r="2323">
      <c r="A2323" t="n">
        <v>147</v>
      </c>
      <c r="B2323" t="n">
        <v>130</v>
      </c>
      <c r="C2323" t="inlineStr">
        <is>
          <t xml:space="preserve">CONCLUIDO	</t>
        </is>
      </c>
      <c r="D2323" t="n">
        <v>9.157</v>
      </c>
      <c r="E2323" t="n">
        <v>10.92</v>
      </c>
      <c r="F2323" t="n">
        <v>7.92</v>
      </c>
      <c r="G2323" t="n">
        <v>118.8</v>
      </c>
      <c r="H2323" t="n">
        <v>2.05</v>
      </c>
      <c r="I2323" t="n">
        <v>4</v>
      </c>
      <c r="J2323" t="n">
        <v>327.65</v>
      </c>
      <c r="K2323" t="n">
        <v>59.19</v>
      </c>
      <c r="L2323" t="n">
        <v>37.75</v>
      </c>
      <c r="M2323" t="n">
        <v>2</v>
      </c>
      <c r="N2323" t="n">
        <v>100.71</v>
      </c>
      <c r="O2323" t="n">
        <v>40644.83</v>
      </c>
      <c r="P2323" t="n">
        <v>122.97</v>
      </c>
      <c r="Q2323" t="n">
        <v>198.05</v>
      </c>
      <c r="R2323" t="n">
        <v>29.33</v>
      </c>
      <c r="S2323" t="n">
        <v>21.27</v>
      </c>
      <c r="T2323" t="n">
        <v>1335.02</v>
      </c>
      <c r="U2323" t="n">
        <v>0.73</v>
      </c>
      <c r="V2323" t="n">
        <v>0.77</v>
      </c>
      <c r="W2323" t="n">
        <v>0.12</v>
      </c>
      <c r="X2323" t="n">
        <v>0.07000000000000001</v>
      </c>
      <c r="Y2323" t="n">
        <v>1</v>
      </c>
      <c r="Z2323" t="n">
        <v>10</v>
      </c>
    </row>
    <row r="2324">
      <c r="A2324" t="n">
        <v>148</v>
      </c>
      <c r="B2324" t="n">
        <v>130</v>
      </c>
      <c r="C2324" t="inlineStr">
        <is>
          <t xml:space="preserve">CONCLUIDO	</t>
        </is>
      </c>
      <c r="D2324" t="n">
        <v>9.1638</v>
      </c>
      <c r="E2324" t="n">
        <v>10.91</v>
      </c>
      <c r="F2324" t="n">
        <v>7.91</v>
      </c>
      <c r="G2324" t="n">
        <v>118.68</v>
      </c>
      <c r="H2324" t="n">
        <v>2.06</v>
      </c>
      <c r="I2324" t="n">
        <v>4</v>
      </c>
      <c r="J2324" t="n">
        <v>328.23</v>
      </c>
      <c r="K2324" t="n">
        <v>59.19</v>
      </c>
      <c r="L2324" t="n">
        <v>38</v>
      </c>
      <c r="M2324" t="n">
        <v>2</v>
      </c>
      <c r="N2324" t="n">
        <v>101.04</v>
      </c>
      <c r="O2324" t="n">
        <v>40716.56</v>
      </c>
      <c r="P2324" t="n">
        <v>123.06</v>
      </c>
      <c r="Q2324" t="n">
        <v>198.05</v>
      </c>
      <c r="R2324" t="n">
        <v>29.07</v>
      </c>
      <c r="S2324" t="n">
        <v>21.27</v>
      </c>
      <c r="T2324" t="n">
        <v>1200.86</v>
      </c>
      <c r="U2324" t="n">
        <v>0.73</v>
      </c>
      <c r="V2324" t="n">
        <v>0.77</v>
      </c>
      <c r="W2324" t="n">
        <v>0.12</v>
      </c>
      <c r="X2324" t="n">
        <v>0.06</v>
      </c>
      <c r="Y2324" t="n">
        <v>1</v>
      </c>
      <c r="Z2324" t="n">
        <v>10</v>
      </c>
    </row>
    <row r="2325">
      <c r="A2325" t="n">
        <v>149</v>
      </c>
      <c r="B2325" t="n">
        <v>130</v>
      </c>
      <c r="C2325" t="inlineStr">
        <is>
          <t xml:space="preserve">CONCLUIDO	</t>
        </is>
      </c>
      <c r="D2325" t="n">
        <v>9.1678</v>
      </c>
      <c r="E2325" t="n">
        <v>10.91</v>
      </c>
      <c r="F2325" t="n">
        <v>7.91</v>
      </c>
      <c r="G2325" t="n">
        <v>118.61</v>
      </c>
      <c r="H2325" t="n">
        <v>2.07</v>
      </c>
      <c r="I2325" t="n">
        <v>4</v>
      </c>
      <c r="J2325" t="n">
        <v>328.82</v>
      </c>
      <c r="K2325" t="n">
        <v>59.19</v>
      </c>
      <c r="L2325" t="n">
        <v>38.25</v>
      </c>
      <c r="M2325" t="n">
        <v>2</v>
      </c>
      <c r="N2325" t="n">
        <v>101.37</v>
      </c>
      <c r="O2325" t="n">
        <v>40788.44</v>
      </c>
      <c r="P2325" t="n">
        <v>122.93</v>
      </c>
      <c r="Q2325" t="n">
        <v>198.05</v>
      </c>
      <c r="R2325" t="n">
        <v>28.88</v>
      </c>
      <c r="S2325" t="n">
        <v>21.27</v>
      </c>
      <c r="T2325" t="n">
        <v>1106.38</v>
      </c>
      <c r="U2325" t="n">
        <v>0.74</v>
      </c>
      <c r="V2325" t="n">
        <v>0.77</v>
      </c>
      <c r="W2325" t="n">
        <v>0.12</v>
      </c>
      <c r="X2325" t="n">
        <v>0.05</v>
      </c>
      <c r="Y2325" t="n">
        <v>1</v>
      </c>
      <c r="Z2325" t="n">
        <v>10</v>
      </c>
    </row>
    <row r="2326">
      <c r="A2326" t="n">
        <v>150</v>
      </c>
      <c r="B2326" t="n">
        <v>130</v>
      </c>
      <c r="C2326" t="inlineStr">
        <is>
          <t xml:space="preserve">CONCLUIDO	</t>
        </is>
      </c>
      <c r="D2326" t="n">
        <v>9.1694</v>
      </c>
      <c r="E2326" t="n">
        <v>10.91</v>
      </c>
      <c r="F2326" t="n">
        <v>7.91</v>
      </c>
      <c r="G2326" t="n">
        <v>118.58</v>
      </c>
      <c r="H2326" t="n">
        <v>2.08</v>
      </c>
      <c r="I2326" t="n">
        <v>4</v>
      </c>
      <c r="J2326" t="n">
        <v>329.4</v>
      </c>
      <c r="K2326" t="n">
        <v>59.19</v>
      </c>
      <c r="L2326" t="n">
        <v>38.5</v>
      </c>
      <c r="M2326" t="n">
        <v>2</v>
      </c>
      <c r="N2326" t="n">
        <v>101.71</v>
      </c>
      <c r="O2326" t="n">
        <v>40860.49</v>
      </c>
      <c r="P2326" t="n">
        <v>122.69</v>
      </c>
      <c r="Q2326" t="n">
        <v>198.05</v>
      </c>
      <c r="R2326" t="n">
        <v>28.93</v>
      </c>
      <c r="S2326" t="n">
        <v>21.27</v>
      </c>
      <c r="T2326" t="n">
        <v>1133.61</v>
      </c>
      <c r="U2326" t="n">
        <v>0.74</v>
      </c>
      <c r="V2326" t="n">
        <v>0.77</v>
      </c>
      <c r="W2326" t="n">
        <v>0.11</v>
      </c>
      <c r="X2326" t="n">
        <v>0.05</v>
      </c>
      <c r="Y2326" t="n">
        <v>1</v>
      </c>
      <c r="Z2326" t="n">
        <v>10</v>
      </c>
    </row>
    <row r="2327">
      <c r="A2327" t="n">
        <v>151</v>
      </c>
      <c r="B2327" t="n">
        <v>130</v>
      </c>
      <c r="C2327" t="inlineStr">
        <is>
          <t xml:space="preserve">CONCLUIDO	</t>
        </is>
      </c>
      <c r="D2327" t="n">
        <v>9.164</v>
      </c>
      <c r="E2327" t="n">
        <v>10.91</v>
      </c>
      <c r="F2327" t="n">
        <v>7.91</v>
      </c>
      <c r="G2327" t="n">
        <v>118.67</v>
      </c>
      <c r="H2327" t="n">
        <v>2.09</v>
      </c>
      <c r="I2327" t="n">
        <v>4</v>
      </c>
      <c r="J2327" t="n">
        <v>329.99</v>
      </c>
      <c r="K2327" t="n">
        <v>59.19</v>
      </c>
      <c r="L2327" t="n">
        <v>38.75</v>
      </c>
      <c r="M2327" t="n">
        <v>2</v>
      </c>
      <c r="N2327" t="n">
        <v>102.04</v>
      </c>
      <c r="O2327" t="n">
        <v>40932.69</v>
      </c>
      <c r="P2327" t="n">
        <v>122.75</v>
      </c>
      <c r="Q2327" t="n">
        <v>198.05</v>
      </c>
      <c r="R2327" t="n">
        <v>29.12</v>
      </c>
      <c r="S2327" t="n">
        <v>21.27</v>
      </c>
      <c r="T2327" t="n">
        <v>1229.47</v>
      </c>
      <c r="U2327" t="n">
        <v>0.73</v>
      </c>
      <c r="V2327" t="n">
        <v>0.77</v>
      </c>
      <c r="W2327" t="n">
        <v>0.11</v>
      </c>
      <c r="X2327" t="n">
        <v>0.06</v>
      </c>
      <c r="Y2327" t="n">
        <v>1</v>
      </c>
      <c r="Z2327" t="n">
        <v>10</v>
      </c>
    </row>
    <row r="2328">
      <c r="A2328" t="n">
        <v>152</v>
      </c>
      <c r="B2328" t="n">
        <v>130</v>
      </c>
      <c r="C2328" t="inlineStr">
        <is>
          <t xml:space="preserve">CONCLUIDO	</t>
        </is>
      </c>
      <c r="D2328" t="n">
        <v>9.1561</v>
      </c>
      <c r="E2328" t="n">
        <v>10.92</v>
      </c>
      <c r="F2328" t="n">
        <v>7.92</v>
      </c>
      <c r="G2328" t="n">
        <v>118.82</v>
      </c>
      <c r="H2328" t="n">
        <v>2.1</v>
      </c>
      <c r="I2328" t="n">
        <v>4</v>
      </c>
      <c r="J2328" t="n">
        <v>330.57</v>
      </c>
      <c r="K2328" t="n">
        <v>59.19</v>
      </c>
      <c r="L2328" t="n">
        <v>39</v>
      </c>
      <c r="M2328" t="n">
        <v>2</v>
      </c>
      <c r="N2328" t="n">
        <v>102.38</v>
      </c>
      <c r="O2328" t="n">
        <v>41005.06</v>
      </c>
      <c r="P2328" t="n">
        <v>122.72</v>
      </c>
      <c r="Q2328" t="n">
        <v>198.05</v>
      </c>
      <c r="R2328" t="n">
        <v>29.43</v>
      </c>
      <c r="S2328" t="n">
        <v>21.27</v>
      </c>
      <c r="T2328" t="n">
        <v>1383.22</v>
      </c>
      <c r="U2328" t="n">
        <v>0.72</v>
      </c>
      <c r="V2328" t="n">
        <v>0.77</v>
      </c>
      <c r="W2328" t="n">
        <v>0.11</v>
      </c>
      <c r="X2328" t="n">
        <v>0.07000000000000001</v>
      </c>
      <c r="Y2328" t="n">
        <v>1</v>
      </c>
      <c r="Z2328" t="n">
        <v>10</v>
      </c>
    </row>
    <row r="2329">
      <c r="A2329" t="n">
        <v>153</v>
      </c>
      <c r="B2329" t="n">
        <v>130</v>
      </c>
      <c r="C2329" t="inlineStr">
        <is>
          <t xml:space="preserve">CONCLUIDO	</t>
        </is>
      </c>
      <c r="D2329" t="n">
        <v>9.1587</v>
      </c>
      <c r="E2329" t="n">
        <v>10.92</v>
      </c>
      <c r="F2329" t="n">
        <v>7.92</v>
      </c>
      <c r="G2329" t="n">
        <v>118.77</v>
      </c>
      <c r="H2329" t="n">
        <v>2.11</v>
      </c>
      <c r="I2329" t="n">
        <v>4</v>
      </c>
      <c r="J2329" t="n">
        <v>331.16</v>
      </c>
      <c r="K2329" t="n">
        <v>59.19</v>
      </c>
      <c r="L2329" t="n">
        <v>39.25</v>
      </c>
      <c r="M2329" t="n">
        <v>2</v>
      </c>
      <c r="N2329" t="n">
        <v>102.72</v>
      </c>
      <c r="O2329" t="n">
        <v>41077.58</v>
      </c>
      <c r="P2329" t="n">
        <v>122.5</v>
      </c>
      <c r="Q2329" t="n">
        <v>198.05</v>
      </c>
      <c r="R2329" t="n">
        <v>29.33</v>
      </c>
      <c r="S2329" t="n">
        <v>21.27</v>
      </c>
      <c r="T2329" t="n">
        <v>1330.59</v>
      </c>
      <c r="U2329" t="n">
        <v>0.73</v>
      </c>
      <c r="V2329" t="n">
        <v>0.77</v>
      </c>
      <c r="W2329" t="n">
        <v>0.11</v>
      </c>
      <c r="X2329" t="n">
        <v>0.07000000000000001</v>
      </c>
      <c r="Y2329" t="n">
        <v>1</v>
      </c>
      <c r="Z2329" t="n">
        <v>10</v>
      </c>
    </row>
    <row r="2330">
      <c r="A2330" t="n">
        <v>154</v>
      </c>
      <c r="B2330" t="n">
        <v>130</v>
      </c>
      <c r="C2330" t="inlineStr">
        <is>
          <t xml:space="preserve">CONCLUIDO	</t>
        </is>
      </c>
      <c r="D2330" t="n">
        <v>9.157999999999999</v>
      </c>
      <c r="E2330" t="n">
        <v>10.92</v>
      </c>
      <c r="F2330" t="n">
        <v>7.92</v>
      </c>
      <c r="G2330" t="n">
        <v>118.78</v>
      </c>
      <c r="H2330" t="n">
        <v>2.12</v>
      </c>
      <c r="I2330" t="n">
        <v>4</v>
      </c>
      <c r="J2330" t="n">
        <v>331.75</v>
      </c>
      <c r="K2330" t="n">
        <v>59.19</v>
      </c>
      <c r="L2330" t="n">
        <v>39.5</v>
      </c>
      <c r="M2330" t="n">
        <v>2</v>
      </c>
      <c r="N2330" t="n">
        <v>103.06</v>
      </c>
      <c r="O2330" t="n">
        <v>41150.28</v>
      </c>
      <c r="P2330" t="n">
        <v>122.43</v>
      </c>
      <c r="Q2330" t="n">
        <v>198.05</v>
      </c>
      <c r="R2330" t="n">
        <v>29.35</v>
      </c>
      <c r="S2330" t="n">
        <v>21.27</v>
      </c>
      <c r="T2330" t="n">
        <v>1343.99</v>
      </c>
      <c r="U2330" t="n">
        <v>0.72</v>
      </c>
      <c r="V2330" t="n">
        <v>0.77</v>
      </c>
      <c r="W2330" t="n">
        <v>0.11</v>
      </c>
      <c r="X2330" t="n">
        <v>0.07000000000000001</v>
      </c>
      <c r="Y2330" t="n">
        <v>1</v>
      </c>
      <c r="Z2330" t="n">
        <v>10</v>
      </c>
    </row>
    <row r="2331">
      <c r="A2331" t="n">
        <v>155</v>
      </c>
      <c r="B2331" t="n">
        <v>130</v>
      </c>
      <c r="C2331" t="inlineStr">
        <is>
          <t xml:space="preserve">CONCLUIDO	</t>
        </is>
      </c>
      <c r="D2331" t="n">
        <v>9.1568</v>
      </c>
      <c r="E2331" t="n">
        <v>10.92</v>
      </c>
      <c r="F2331" t="n">
        <v>7.92</v>
      </c>
      <c r="G2331" t="n">
        <v>118.8</v>
      </c>
      <c r="H2331" t="n">
        <v>2.13</v>
      </c>
      <c r="I2331" t="n">
        <v>4</v>
      </c>
      <c r="J2331" t="n">
        <v>332.34</v>
      </c>
      <c r="K2331" t="n">
        <v>59.19</v>
      </c>
      <c r="L2331" t="n">
        <v>39.75</v>
      </c>
      <c r="M2331" t="n">
        <v>2</v>
      </c>
      <c r="N2331" t="n">
        <v>103.4</v>
      </c>
      <c r="O2331" t="n">
        <v>41223.13</v>
      </c>
      <c r="P2331" t="n">
        <v>122.3</v>
      </c>
      <c r="Q2331" t="n">
        <v>198.05</v>
      </c>
      <c r="R2331" t="n">
        <v>29.4</v>
      </c>
      <c r="S2331" t="n">
        <v>21.27</v>
      </c>
      <c r="T2331" t="n">
        <v>1365.71</v>
      </c>
      <c r="U2331" t="n">
        <v>0.72</v>
      </c>
      <c r="V2331" t="n">
        <v>0.77</v>
      </c>
      <c r="W2331" t="n">
        <v>0.11</v>
      </c>
      <c r="X2331" t="n">
        <v>0.07000000000000001</v>
      </c>
      <c r="Y2331" t="n">
        <v>1</v>
      </c>
      <c r="Z2331" t="n">
        <v>10</v>
      </c>
    </row>
    <row r="2332">
      <c r="A2332" t="n">
        <v>156</v>
      </c>
      <c r="B2332" t="n">
        <v>130</v>
      </c>
      <c r="C2332" t="inlineStr">
        <is>
          <t xml:space="preserve">CONCLUIDO	</t>
        </is>
      </c>
      <c r="D2332" t="n">
        <v>9.1577</v>
      </c>
      <c r="E2332" t="n">
        <v>10.92</v>
      </c>
      <c r="F2332" t="n">
        <v>7.92</v>
      </c>
      <c r="G2332" t="n">
        <v>118.79</v>
      </c>
      <c r="H2332" t="n">
        <v>2.14</v>
      </c>
      <c r="I2332" t="n">
        <v>4</v>
      </c>
      <c r="J2332" t="n">
        <v>332.93</v>
      </c>
      <c r="K2332" t="n">
        <v>59.19</v>
      </c>
      <c r="L2332" t="n">
        <v>40</v>
      </c>
      <c r="M2332" t="n">
        <v>2</v>
      </c>
      <c r="N2332" t="n">
        <v>103.74</v>
      </c>
      <c r="O2332" t="n">
        <v>41296.16</v>
      </c>
      <c r="P2332" t="n">
        <v>122.2</v>
      </c>
      <c r="Q2332" t="n">
        <v>198.05</v>
      </c>
      <c r="R2332" t="n">
        <v>29.36</v>
      </c>
      <c r="S2332" t="n">
        <v>21.27</v>
      </c>
      <c r="T2332" t="n">
        <v>1347.22</v>
      </c>
      <c r="U2332" t="n">
        <v>0.72</v>
      </c>
      <c r="V2332" t="n">
        <v>0.77</v>
      </c>
      <c r="W2332" t="n">
        <v>0.11</v>
      </c>
      <c r="X2332" t="n">
        <v>0.07000000000000001</v>
      </c>
      <c r="Y2332" t="n">
        <v>1</v>
      </c>
      <c r="Z2332" t="n">
        <v>10</v>
      </c>
    </row>
    <row r="2333">
      <c r="A2333" t="n">
        <v>0</v>
      </c>
      <c r="B2333" t="n">
        <v>75</v>
      </c>
      <c r="C2333" t="inlineStr">
        <is>
          <t xml:space="preserve">CONCLUIDO	</t>
        </is>
      </c>
      <c r="D2333" t="n">
        <v>7.027</v>
      </c>
      <c r="E2333" t="n">
        <v>14.23</v>
      </c>
      <c r="F2333" t="n">
        <v>9.48</v>
      </c>
      <c r="G2333" t="n">
        <v>7.02</v>
      </c>
      <c r="H2333" t="n">
        <v>0.12</v>
      </c>
      <c r="I2333" t="n">
        <v>81</v>
      </c>
      <c r="J2333" t="n">
        <v>150.44</v>
      </c>
      <c r="K2333" t="n">
        <v>49.1</v>
      </c>
      <c r="L2333" t="n">
        <v>1</v>
      </c>
      <c r="M2333" t="n">
        <v>79</v>
      </c>
      <c r="N2333" t="n">
        <v>25.34</v>
      </c>
      <c r="O2333" t="n">
        <v>18787.76</v>
      </c>
      <c r="P2333" t="n">
        <v>111.15</v>
      </c>
      <c r="Q2333" t="n">
        <v>198.1</v>
      </c>
      <c r="R2333" t="n">
        <v>78.13</v>
      </c>
      <c r="S2333" t="n">
        <v>21.27</v>
      </c>
      <c r="T2333" t="n">
        <v>25346.88</v>
      </c>
      <c r="U2333" t="n">
        <v>0.27</v>
      </c>
      <c r="V2333" t="n">
        <v>0.64</v>
      </c>
      <c r="W2333" t="n">
        <v>0.23</v>
      </c>
      <c r="X2333" t="n">
        <v>1.63</v>
      </c>
      <c r="Y2333" t="n">
        <v>1</v>
      </c>
      <c r="Z2333" t="n">
        <v>10</v>
      </c>
    </row>
    <row r="2334">
      <c r="A2334" t="n">
        <v>1</v>
      </c>
      <c r="B2334" t="n">
        <v>75</v>
      </c>
      <c r="C2334" t="inlineStr">
        <is>
          <t xml:space="preserve">CONCLUIDO	</t>
        </is>
      </c>
      <c r="D2334" t="n">
        <v>7.5396</v>
      </c>
      <c r="E2334" t="n">
        <v>13.26</v>
      </c>
      <c r="F2334" t="n">
        <v>9.09</v>
      </c>
      <c r="G2334" t="n">
        <v>8.800000000000001</v>
      </c>
      <c r="H2334" t="n">
        <v>0.15</v>
      </c>
      <c r="I2334" t="n">
        <v>62</v>
      </c>
      <c r="J2334" t="n">
        <v>150.78</v>
      </c>
      <c r="K2334" t="n">
        <v>49.1</v>
      </c>
      <c r="L2334" t="n">
        <v>1.25</v>
      </c>
      <c r="M2334" t="n">
        <v>60</v>
      </c>
      <c r="N2334" t="n">
        <v>25.44</v>
      </c>
      <c r="O2334" t="n">
        <v>18830.65</v>
      </c>
      <c r="P2334" t="n">
        <v>106.37</v>
      </c>
      <c r="Q2334" t="n">
        <v>198.12</v>
      </c>
      <c r="R2334" t="n">
        <v>65.91</v>
      </c>
      <c r="S2334" t="n">
        <v>21.27</v>
      </c>
      <c r="T2334" t="n">
        <v>19330.95</v>
      </c>
      <c r="U2334" t="n">
        <v>0.32</v>
      </c>
      <c r="V2334" t="n">
        <v>0.67</v>
      </c>
      <c r="W2334" t="n">
        <v>0.21</v>
      </c>
      <c r="X2334" t="n">
        <v>1.24</v>
      </c>
      <c r="Y2334" t="n">
        <v>1</v>
      </c>
      <c r="Z2334" t="n">
        <v>10</v>
      </c>
    </row>
    <row r="2335">
      <c r="A2335" t="n">
        <v>2</v>
      </c>
      <c r="B2335" t="n">
        <v>75</v>
      </c>
      <c r="C2335" t="inlineStr">
        <is>
          <t xml:space="preserve">CONCLUIDO	</t>
        </is>
      </c>
      <c r="D2335" t="n">
        <v>7.8721</v>
      </c>
      <c r="E2335" t="n">
        <v>12.7</v>
      </c>
      <c r="F2335" t="n">
        <v>8.869999999999999</v>
      </c>
      <c r="G2335" t="n">
        <v>10.43</v>
      </c>
      <c r="H2335" t="n">
        <v>0.18</v>
      </c>
      <c r="I2335" t="n">
        <v>51</v>
      </c>
      <c r="J2335" t="n">
        <v>151.13</v>
      </c>
      <c r="K2335" t="n">
        <v>49.1</v>
      </c>
      <c r="L2335" t="n">
        <v>1.5</v>
      </c>
      <c r="M2335" t="n">
        <v>49</v>
      </c>
      <c r="N2335" t="n">
        <v>25.54</v>
      </c>
      <c r="O2335" t="n">
        <v>18873.58</v>
      </c>
      <c r="P2335" t="n">
        <v>103.49</v>
      </c>
      <c r="Q2335" t="n">
        <v>198.07</v>
      </c>
      <c r="R2335" t="n">
        <v>58.86</v>
      </c>
      <c r="S2335" t="n">
        <v>21.27</v>
      </c>
      <c r="T2335" t="n">
        <v>15863.37</v>
      </c>
      <c r="U2335" t="n">
        <v>0.36</v>
      </c>
      <c r="V2335" t="n">
        <v>0.68</v>
      </c>
      <c r="W2335" t="n">
        <v>0.19</v>
      </c>
      <c r="X2335" t="n">
        <v>1.01</v>
      </c>
      <c r="Y2335" t="n">
        <v>1</v>
      </c>
      <c r="Z2335" t="n">
        <v>10</v>
      </c>
    </row>
    <row r="2336">
      <c r="A2336" t="n">
        <v>3</v>
      </c>
      <c r="B2336" t="n">
        <v>75</v>
      </c>
      <c r="C2336" t="inlineStr">
        <is>
          <t xml:space="preserve">CONCLUIDO	</t>
        </is>
      </c>
      <c r="D2336" t="n">
        <v>8.1409</v>
      </c>
      <c r="E2336" t="n">
        <v>12.28</v>
      </c>
      <c r="F2336" t="n">
        <v>8.69</v>
      </c>
      <c r="G2336" t="n">
        <v>12.13</v>
      </c>
      <c r="H2336" t="n">
        <v>0.2</v>
      </c>
      <c r="I2336" t="n">
        <v>43</v>
      </c>
      <c r="J2336" t="n">
        <v>151.48</v>
      </c>
      <c r="K2336" t="n">
        <v>49.1</v>
      </c>
      <c r="L2336" t="n">
        <v>1.75</v>
      </c>
      <c r="M2336" t="n">
        <v>41</v>
      </c>
      <c r="N2336" t="n">
        <v>25.64</v>
      </c>
      <c r="O2336" t="n">
        <v>18916.54</v>
      </c>
      <c r="P2336" t="n">
        <v>101.24</v>
      </c>
      <c r="Q2336" t="n">
        <v>198.08</v>
      </c>
      <c r="R2336" t="n">
        <v>53.32</v>
      </c>
      <c r="S2336" t="n">
        <v>21.27</v>
      </c>
      <c r="T2336" t="n">
        <v>13133.02</v>
      </c>
      <c r="U2336" t="n">
        <v>0.4</v>
      </c>
      <c r="V2336" t="n">
        <v>0.7</v>
      </c>
      <c r="W2336" t="n">
        <v>0.18</v>
      </c>
      <c r="X2336" t="n">
        <v>0.84</v>
      </c>
      <c r="Y2336" t="n">
        <v>1</v>
      </c>
      <c r="Z2336" t="n">
        <v>10</v>
      </c>
    </row>
    <row r="2337">
      <c r="A2337" t="n">
        <v>4</v>
      </c>
      <c r="B2337" t="n">
        <v>75</v>
      </c>
      <c r="C2337" t="inlineStr">
        <is>
          <t xml:space="preserve">CONCLUIDO	</t>
        </is>
      </c>
      <c r="D2337" t="n">
        <v>8.472</v>
      </c>
      <c r="E2337" t="n">
        <v>11.8</v>
      </c>
      <c r="F2337" t="n">
        <v>8.43</v>
      </c>
      <c r="G2337" t="n">
        <v>14.05</v>
      </c>
      <c r="H2337" t="n">
        <v>0.23</v>
      </c>
      <c r="I2337" t="n">
        <v>36</v>
      </c>
      <c r="J2337" t="n">
        <v>151.83</v>
      </c>
      <c r="K2337" t="n">
        <v>49.1</v>
      </c>
      <c r="L2337" t="n">
        <v>2</v>
      </c>
      <c r="M2337" t="n">
        <v>34</v>
      </c>
      <c r="N2337" t="n">
        <v>25.73</v>
      </c>
      <c r="O2337" t="n">
        <v>18959.54</v>
      </c>
      <c r="P2337" t="n">
        <v>97.77</v>
      </c>
      <c r="Q2337" t="n">
        <v>198.05</v>
      </c>
      <c r="R2337" t="n">
        <v>44.62</v>
      </c>
      <c r="S2337" t="n">
        <v>21.27</v>
      </c>
      <c r="T2337" t="n">
        <v>8819.059999999999</v>
      </c>
      <c r="U2337" t="n">
        <v>0.48</v>
      </c>
      <c r="V2337" t="n">
        <v>0.72</v>
      </c>
      <c r="W2337" t="n">
        <v>0.16</v>
      </c>
      <c r="X2337" t="n">
        <v>0.57</v>
      </c>
      <c r="Y2337" t="n">
        <v>1</v>
      </c>
      <c r="Z2337" t="n">
        <v>10</v>
      </c>
    </row>
    <row r="2338">
      <c r="A2338" t="n">
        <v>5</v>
      </c>
      <c r="B2338" t="n">
        <v>75</v>
      </c>
      <c r="C2338" t="inlineStr">
        <is>
          <t xml:space="preserve">CONCLUIDO	</t>
        </is>
      </c>
      <c r="D2338" t="n">
        <v>8.455500000000001</v>
      </c>
      <c r="E2338" t="n">
        <v>11.83</v>
      </c>
      <c r="F2338" t="n">
        <v>8.539999999999999</v>
      </c>
      <c r="G2338" t="n">
        <v>15.53</v>
      </c>
      <c r="H2338" t="n">
        <v>0.26</v>
      </c>
      <c r="I2338" t="n">
        <v>33</v>
      </c>
      <c r="J2338" t="n">
        <v>152.18</v>
      </c>
      <c r="K2338" t="n">
        <v>49.1</v>
      </c>
      <c r="L2338" t="n">
        <v>2.25</v>
      </c>
      <c r="M2338" t="n">
        <v>31</v>
      </c>
      <c r="N2338" t="n">
        <v>25.83</v>
      </c>
      <c r="O2338" t="n">
        <v>19002.56</v>
      </c>
      <c r="P2338" t="n">
        <v>99.02</v>
      </c>
      <c r="Q2338" t="n">
        <v>198.09</v>
      </c>
      <c r="R2338" t="n">
        <v>48.81</v>
      </c>
      <c r="S2338" t="n">
        <v>21.27</v>
      </c>
      <c r="T2338" t="n">
        <v>10926.1</v>
      </c>
      <c r="U2338" t="n">
        <v>0.44</v>
      </c>
      <c r="V2338" t="n">
        <v>0.71</v>
      </c>
      <c r="W2338" t="n">
        <v>0.16</v>
      </c>
      <c r="X2338" t="n">
        <v>0.6899999999999999</v>
      </c>
      <c r="Y2338" t="n">
        <v>1</v>
      </c>
      <c r="Z2338" t="n">
        <v>10</v>
      </c>
    </row>
    <row r="2339">
      <c r="A2339" t="n">
        <v>6</v>
      </c>
      <c r="B2339" t="n">
        <v>75</v>
      </c>
      <c r="C2339" t="inlineStr">
        <is>
          <t xml:space="preserve">CONCLUIDO	</t>
        </is>
      </c>
      <c r="D2339" t="n">
        <v>8.626300000000001</v>
      </c>
      <c r="E2339" t="n">
        <v>11.59</v>
      </c>
      <c r="F2339" t="n">
        <v>8.43</v>
      </c>
      <c r="G2339" t="n">
        <v>17.44</v>
      </c>
      <c r="H2339" t="n">
        <v>0.29</v>
      </c>
      <c r="I2339" t="n">
        <v>29</v>
      </c>
      <c r="J2339" t="n">
        <v>152.53</v>
      </c>
      <c r="K2339" t="n">
        <v>49.1</v>
      </c>
      <c r="L2339" t="n">
        <v>2.5</v>
      </c>
      <c r="M2339" t="n">
        <v>27</v>
      </c>
      <c r="N2339" t="n">
        <v>25.93</v>
      </c>
      <c r="O2339" t="n">
        <v>19045.63</v>
      </c>
      <c r="P2339" t="n">
        <v>97.5</v>
      </c>
      <c r="Q2339" t="n">
        <v>198.06</v>
      </c>
      <c r="R2339" t="n">
        <v>45.38</v>
      </c>
      <c r="S2339" t="n">
        <v>21.27</v>
      </c>
      <c r="T2339" t="n">
        <v>9231.139999999999</v>
      </c>
      <c r="U2339" t="n">
        <v>0.47</v>
      </c>
      <c r="V2339" t="n">
        <v>0.72</v>
      </c>
      <c r="W2339" t="n">
        <v>0.15</v>
      </c>
      <c r="X2339" t="n">
        <v>0.58</v>
      </c>
      <c r="Y2339" t="n">
        <v>1</v>
      </c>
      <c r="Z2339" t="n">
        <v>10</v>
      </c>
    </row>
    <row r="2340">
      <c r="A2340" t="n">
        <v>7</v>
      </c>
      <c r="B2340" t="n">
        <v>75</v>
      </c>
      <c r="C2340" t="inlineStr">
        <is>
          <t xml:space="preserve">CONCLUIDO	</t>
        </is>
      </c>
      <c r="D2340" t="n">
        <v>8.7013</v>
      </c>
      <c r="E2340" t="n">
        <v>11.49</v>
      </c>
      <c r="F2340" t="n">
        <v>8.390000000000001</v>
      </c>
      <c r="G2340" t="n">
        <v>18.65</v>
      </c>
      <c r="H2340" t="n">
        <v>0.32</v>
      </c>
      <c r="I2340" t="n">
        <v>27</v>
      </c>
      <c r="J2340" t="n">
        <v>152.88</v>
      </c>
      <c r="K2340" t="n">
        <v>49.1</v>
      </c>
      <c r="L2340" t="n">
        <v>2.75</v>
      </c>
      <c r="M2340" t="n">
        <v>25</v>
      </c>
      <c r="N2340" t="n">
        <v>26.03</v>
      </c>
      <c r="O2340" t="n">
        <v>19088.72</v>
      </c>
      <c r="P2340" t="n">
        <v>96.86</v>
      </c>
      <c r="Q2340" t="n">
        <v>198.05</v>
      </c>
      <c r="R2340" t="n">
        <v>44.14</v>
      </c>
      <c r="S2340" t="n">
        <v>21.27</v>
      </c>
      <c r="T2340" t="n">
        <v>8624.59</v>
      </c>
      <c r="U2340" t="n">
        <v>0.48</v>
      </c>
      <c r="V2340" t="n">
        <v>0.72</v>
      </c>
      <c r="W2340" t="n">
        <v>0.15</v>
      </c>
      <c r="X2340" t="n">
        <v>0.54</v>
      </c>
      <c r="Y2340" t="n">
        <v>1</v>
      </c>
      <c r="Z2340" t="n">
        <v>10</v>
      </c>
    </row>
    <row r="2341">
      <c r="A2341" t="n">
        <v>8</v>
      </c>
      <c r="B2341" t="n">
        <v>75</v>
      </c>
      <c r="C2341" t="inlineStr">
        <is>
          <t xml:space="preserve">CONCLUIDO	</t>
        </is>
      </c>
      <c r="D2341" t="n">
        <v>8.824999999999999</v>
      </c>
      <c r="E2341" t="n">
        <v>11.33</v>
      </c>
      <c r="F2341" t="n">
        <v>8.32</v>
      </c>
      <c r="G2341" t="n">
        <v>20.8</v>
      </c>
      <c r="H2341" t="n">
        <v>0.35</v>
      </c>
      <c r="I2341" t="n">
        <v>24</v>
      </c>
      <c r="J2341" t="n">
        <v>153.23</v>
      </c>
      <c r="K2341" t="n">
        <v>49.1</v>
      </c>
      <c r="L2341" t="n">
        <v>3</v>
      </c>
      <c r="M2341" t="n">
        <v>22</v>
      </c>
      <c r="N2341" t="n">
        <v>26.13</v>
      </c>
      <c r="O2341" t="n">
        <v>19131.85</v>
      </c>
      <c r="P2341" t="n">
        <v>95.8</v>
      </c>
      <c r="Q2341" t="n">
        <v>198.13</v>
      </c>
      <c r="R2341" t="n">
        <v>41.86</v>
      </c>
      <c r="S2341" t="n">
        <v>21.27</v>
      </c>
      <c r="T2341" t="n">
        <v>7496.03</v>
      </c>
      <c r="U2341" t="n">
        <v>0.51</v>
      </c>
      <c r="V2341" t="n">
        <v>0.73</v>
      </c>
      <c r="W2341" t="n">
        <v>0.15</v>
      </c>
      <c r="X2341" t="n">
        <v>0.47</v>
      </c>
      <c r="Y2341" t="n">
        <v>1</v>
      </c>
      <c r="Z2341" t="n">
        <v>10</v>
      </c>
    </row>
    <row r="2342">
      <c r="A2342" t="n">
        <v>9</v>
      </c>
      <c r="B2342" t="n">
        <v>75</v>
      </c>
      <c r="C2342" t="inlineStr">
        <is>
          <t xml:space="preserve">CONCLUIDO	</t>
        </is>
      </c>
      <c r="D2342" t="n">
        <v>8.91</v>
      </c>
      <c r="E2342" t="n">
        <v>11.22</v>
      </c>
      <c r="F2342" t="n">
        <v>8.27</v>
      </c>
      <c r="G2342" t="n">
        <v>22.57</v>
      </c>
      <c r="H2342" t="n">
        <v>0.37</v>
      </c>
      <c r="I2342" t="n">
        <v>22</v>
      </c>
      <c r="J2342" t="n">
        <v>153.58</v>
      </c>
      <c r="K2342" t="n">
        <v>49.1</v>
      </c>
      <c r="L2342" t="n">
        <v>3.25</v>
      </c>
      <c r="M2342" t="n">
        <v>20</v>
      </c>
      <c r="N2342" t="n">
        <v>26.23</v>
      </c>
      <c r="O2342" t="n">
        <v>19175.02</v>
      </c>
      <c r="P2342" t="n">
        <v>94.98</v>
      </c>
      <c r="Q2342" t="n">
        <v>198.05</v>
      </c>
      <c r="R2342" t="n">
        <v>40.39</v>
      </c>
      <c r="S2342" t="n">
        <v>21.27</v>
      </c>
      <c r="T2342" t="n">
        <v>6770.61</v>
      </c>
      <c r="U2342" t="n">
        <v>0.53</v>
      </c>
      <c r="V2342" t="n">
        <v>0.73</v>
      </c>
      <c r="W2342" t="n">
        <v>0.14</v>
      </c>
      <c r="X2342" t="n">
        <v>0.42</v>
      </c>
      <c r="Y2342" t="n">
        <v>1</v>
      </c>
      <c r="Z2342" t="n">
        <v>10</v>
      </c>
    </row>
    <row r="2343">
      <c r="A2343" t="n">
        <v>10</v>
      </c>
      <c r="B2343" t="n">
        <v>75</v>
      </c>
      <c r="C2343" t="inlineStr">
        <is>
          <t xml:space="preserve">CONCLUIDO	</t>
        </is>
      </c>
      <c r="D2343" t="n">
        <v>8.950100000000001</v>
      </c>
      <c r="E2343" t="n">
        <v>11.17</v>
      </c>
      <c r="F2343" t="n">
        <v>8.26</v>
      </c>
      <c r="G2343" t="n">
        <v>23.59</v>
      </c>
      <c r="H2343" t="n">
        <v>0.4</v>
      </c>
      <c r="I2343" t="n">
        <v>21</v>
      </c>
      <c r="J2343" t="n">
        <v>153.93</v>
      </c>
      <c r="K2343" t="n">
        <v>49.1</v>
      </c>
      <c r="L2343" t="n">
        <v>3.5</v>
      </c>
      <c r="M2343" t="n">
        <v>19</v>
      </c>
      <c r="N2343" t="n">
        <v>26.33</v>
      </c>
      <c r="O2343" t="n">
        <v>19218.22</v>
      </c>
      <c r="P2343" t="n">
        <v>94.63</v>
      </c>
      <c r="Q2343" t="n">
        <v>198.05</v>
      </c>
      <c r="R2343" t="n">
        <v>39.74</v>
      </c>
      <c r="S2343" t="n">
        <v>21.27</v>
      </c>
      <c r="T2343" t="n">
        <v>6452.66</v>
      </c>
      <c r="U2343" t="n">
        <v>0.54</v>
      </c>
      <c r="V2343" t="n">
        <v>0.74</v>
      </c>
      <c r="W2343" t="n">
        <v>0.14</v>
      </c>
      <c r="X2343" t="n">
        <v>0.4</v>
      </c>
      <c r="Y2343" t="n">
        <v>1</v>
      </c>
      <c r="Z2343" t="n">
        <v>10</v>
      </c>
    </row>
    <row r="2344">
      <c r="A2344" t="n">
        <v>11</v>
      </c>
      <c r="B2344" t="n">
        <v>75</v>
      </c>
      <c r="C2344" t="inlineStr">
        <is>
          <t xml:space="preserve">CONCLUIDO	</t>
        </is>
      </c>
      <c r="D2344" t="n">
        <v>9.047700000000001</v>
      </c>
      <c r="E2344" t="n">
        <v>11.05</v>
      </c>
      <c r="F2344" t="n">
        <v>8.199999999999999</v>
      </c>
      <c r="G2344" t="n">
        <v>25.88</v>
      </c>
      <c r="H2344" t="n">
        <v>0.43</v>
      </c>
      <c r="I2344" t="n">
        <v>19</v>
      </c>
      <c r="J2344" t="n">
        <v>154.28</v>
      </c>
      <c r="K2344" t="n">
        <v>49.1</v>
      </c>
      <c r="L2344" t="n">
        <v>3.75</v>
      </c>
      <c r="M2344" t="n">
        <v>17</v>
      </c>
      <c r="N2344" t="n">
        <v>26.43</v>
      </c>
      <c r="O2344" t="n">
        <v>19261.45</v>
      </c>
      <c r="P2344" t="n">
        <v>93.62</v>
      </c>
      <c r="Q2344" t="n">
        <v>198.08</v>
      </c>
      <c r="R2344" t="n">
        <v>37.77</v>
      </c>
      <c r="S2344" t="n">
        <v>21.27</v>
      </c>
      <c r="T2344" t="n">
        <v>5478.73</v>
      </c>
      <c r="U2344" t="n">
        <v>0.5600000000000001</v>
      </c>
      <c r="V2344" t="n">
        <v>0.74</v>
      </c>
      <c r="W2344" t="n">
        <v>0.14</v>
      </c>
      <c r="X2344" t="n">
        <v>0.34</v>
      </c>
      <c r="Y2344" t="n">
        <v>1</v>
      </c>
      <c r="Z2344" t="n">
        <v>10</v>
      </c>
    </row>
    <row r="2345">
      <c r="A2345" t="n">
        <v>12</v>
      </c>
      <c r="B2345" t="n">
        <v>75</v>
      </c>
      <c r="C2345" t="inlineStr">
        <is>
          <t xml:space="preserve">CONCLUIDO	</t>
        </is>
      </c>
      <c r="D2345" t="n">
        <v>9.09</v>
      </c>
      <c r="E2345" t="n">
        <v>11</v>
      </c>
      <c r="F2345" t="n">
        <v>8.17</v>
      </c>
      <c r="G2345" t="n">
        <v>27.25</v>
      </c>
      <c r="H2345" t="n">
        <v>0.46</v>
      </c>
      <c r="I2345" t="n">
        <v>18</v>
      </c>
      <c r="J2345" t="n">
        <v>154.63</v>
      </c>
      <c r="K2345" t="n">
        <v>49.1</v>
      </c>
      <c r="L2345" t="n">
        <v>4</v>
      </c>
      <c r="M2345" t="n">
        <v>16</v>
      </c>
      <c r="N2345" t="n">
        <v>26.53</v>
      </c>
      <c r="O2345" t="n">
        <v>19304.72</v>
      </c>
      <c r="P2345" t="n">
        <v>93.27</v>
      </c>
      <c r="Q2345" t="n">
        <v>198.05</v>
      </c>
      <c r="R2345" t="n">
        <v>37.55</v>
      </c>
      <c r="S2345" t="n">
        <v>21.27</v>
      </c>
      <c r="T2345" t="n">
        <v>5371.41</v>
      </c>
      <c r="U2345" t="n">
        <v>0.57</v>
      </c>
      <c r="V2345" t="n">
        <v>0.74</v>
      </c>
      <c r="W2345" t="n">
        <v>0.13</v>
      </c>
      <c r="X2345" t="n">
        <v>0.32</v>
      </c>
      <c r="Y2345" t="n">
        <v>1</v>
      </c>
      <c r="Z2345" t="n">
        <v>10</v>
      </c>
    </row>
    <row r="2346">
      <c r="A2346" t="n">
        <v>13</v>
      </c>
      <c r="B2346" t="n">
        <v>75</v>
      </c>
      <c r="C2346" t="inlineStr">
        <is>
          <t xml:space="preserve">CONCLUIDO	</t>
        </is>
      </c>
      <c r="D2346" t="n">
        <v>9.107699999999999</v>
      </c>
      <c r="E2346" t="n">
        <v>10.98</v>
      </c>
      <c r="F2346" t="n">
        <v>8.18</v>
      </c>
      <c r="G2346" t="n">
        <v>28.88</v>
      </c>
      <c r="H2346" t="n">
        <v>0.49</v>
      </c>
      <c r="I2346" t="n">
        <v>17</v>
      </c>
      <c r="J2346" t="n">
        <v>154.98</v>
      </c>
      <c r="K2346" t="n">
        <v>49.1</v>
      </c>
      <c r="L2346" t="n">
        <v>4.25</v>
      </c>
      <c r="M2346" t="n">
        <v>15</v>
      </c>
      <c r="N2346" t="n">
        <v>26.63</v>
      </c>
      <c r="O2346" t="n">
        <v>19348.03</v>
      </c>
      <c r="P2346" t="n">
        <v>93.09999999999999</v>
      </c>
      <c r="Q2346" t="n">
        <v>198.06</v>
      </c>
      <c r="R2346" t="n">
        <v>37.55</v>
      </c>
      <c r="S2346" t="n">
        <v>21.27</v>
      </c>
      <c r="T2346" t="n">
        <v>5379.66</v>
      </c>
      <c r="U2346" t="n">
        <v>0.57</v>
      </c>
      <c r="V2346" t="n">
        <v>0.74</v>
      </c>
      <c r="W2346" t="n">
        <v>0.14</v>
      </c>
      <c r="X2346" t="n">
        <v>0.33</v>
      </c>
      <c r="Y2346" t="n">
        <v>1</v>
      </c>
      <c r="Z2346" t="n">
        <v>10</v>
      </c>
    </row>
    <row r="2347">
      <c r="A2347" t="n">
        <v>14</v>
      </c>
      <c r="B2347" t="n">
        <v>75</v>
      </c>
      <c r="C2347" t="inlineStr">
        <is>
          <t xml:space="preserve">CONCLUIDO	</t>
        </is>
      </c>
      <c r="D2347" t="n">
        <v>9.1524</v>
      </c>
      <c r="E2347" t="n">
        <v>10.93</v>
      </c>
      <c r="F2347" t="n">
        <v>8.16</v>
      </c>
      <c r="G2347" t="n">
        <v>30.6</v>
      </c>
      <c r="H2347" t="n">
        <v>0.51</v>
      </c>
      <c r="I2347" t="n">
        <v>16</v>
      </c>
      <c r="J2347" t="n">
        <v>155.33</v>
      </c>
      <c r="K2347" t="n">
        <v>49.1</v>
      </c>
      <c r="L2347" t="n">
        <v>4.5</v>
      </c>
      <c r="M2347" t="n">
        <v>14</v>
      </c>
      <c r="N2347" t="n">
        <v>26.74</v>
      </c>
      <c r="O2347" t="n">
        <v>19391.36</v>
      </c>
      <c r="P2347" t="n">
        <v>92.55</v>
      </c>
      <c r="Q2347" t="n">
        <v>198.05</v>
      </c>
      <c r="R2347" t="n">
        <v>36.79</v>
      </c>
      <c r="S2347" t="n">
        <v>21.27</v>
      </c>
      <c r="T2347" t="n">
        <v>5003.66</v>
      </c>
      <c r="U2347" t="n">
        <v>0.58</v>
      </c>
      <c r="V2347" t="n">
        <v>0.74</v>
      </c>
      <c r="W2347" t="n">
        <v>0.14</v>
      </c>
      <c r="X2347" t="n">
        <v>0.31</v>
      </c>
      <c r="Y2347" t="n">
        <v>1</v>
      </c>
      <c r="Z2347" t="n">
        <v>10</v>
      </c>
    </row>
    <row r="2348">
      <c r="A2348" t="n">
        <v>15</v>
      </c>
      <c r="B2348" t="n">
        <v>75</v>
      </c>
      <c r="C2348" t="inlineStr">
        <is>
          <t xml:space="preserve">CONCLUIDO	</t>
        </is>
      </c>
      <c r="D2348" t="n">
        <v>9.196300000000001</v>
      </c>
      <c r="E2348" t="n">
        <v>10.87</v>
      </c>
      <c r="F2348" t="n">
        <v>8.140000000000001</v>
      </c>
      <c r="G2348" t="n">
        <v>32.56</v>
      </c>
      <c r="H2348" t="n">
        <v>0.54</v>
      </c>
      <c r="I2348" t="n">
        <v>15</v>
      </c>
      <c r="J2348" t="n">
        <v>155.68</v>
      </c>
      <c r="K2348" t="n">
        <v>49.1</v>
      </c>
      <c r="L2348" t="n">
        <v>4.75</v>
      </c>
      <c r="M2348" t="n">
        <v>13</v>
      </c>
      <c r="N2348" t="n">
        <v>26.84</v>
      </c>
      <c r="O2348" t="n">
        <v>19434.74</v>
      </c>
      <c r="P2348" t="n">
        <v>92.16</v>
      </c>
      <c r="Q2348" t="n">
        <v>198.05</v>
      </c>
      <c r="R2348" t="n">
        <v>36.18</v>
      </c>
      <c r="S2348" t="n">
        <v>21.27</v>
      </c>
      <c r="T2348" t="n">
        <v>4701.88</v>
      </c>
      <c r="U2348" t="n">
        <v>0.59</v>
      </c>
      <c r="V2348" t="n">
        <v>0.75</v>
      </c>
      <c r="W2348" t="n">
        <v>0.13</v>
      </c>
      <c r="X2348" t="n">
        <v>0.29</v>
      </c>
      <c r="Y2348" t="n">
        <v>1</v>
      </c>
      <c r="Z2348" t="n">
        <v>10</v>
      </c>
    </row>
    <row r="2349">
      <c r="A2349" t="n">
        <v>16</v>
      </c>
      <c r="B2349" t="n">
        <v>75</v>
      </c>
      <c r="C2349" t="inlineStr">
        <is>
          <t xml:space="preserve">CONCLUIDO	</t>
        </is>
      </c>
      <c r="D2349" t="n">
        <v>9.1968</v>
      </c>
      <c r="E2349" t="n">
        <v>10.87</v>
      </c>
      <c r="F2349" t="n">
        <v>8.140000000000001</v>
      </c>
      <c r="G2349" t="n">
        <v>32.55</v>
      </c>
      <c r="H2349" t="n">
        <v>0.57</v>
      </c>
      <c r="I2349" t="n">
        <v>15</v>
      </c>
      <c r="J2349" t="n">
        <v>156.03</v>
      </c>
      <c r="K2349" t="n">
        <v>49.1</v>
      </c>
      <c r="L2349" t="n">
        <v>5</v>
      </c>
      <c r="M2349" t="n">
        <v>13</v>
      </c>
      <c r="N2349" t="n">
        <v>26.94</v>
      </c>
      <c r="O2349" t="n">
        <v>19478.15</v>
      </c>
      <c r="P2349" t="n">
        <v>91.88</v>
      </c>
      <c r="Q2349" t="n">
        <v>198.05</v>
      </c>
      <c r="R2349" t="n">
        <v>36.22</v>
      </c>
      <c r="S2349" t="n">
        <v>21.27</v>
      </c>
      <c r="T2349" t="n">
        <v>4720.95</v>
      </c>
      <c r="U2349" t="n">
        <v>0.59</v>
      </c>
      <c r="V2349" t="n">
        <v>0.75</v>
      </c>
      <c r="W2349" t="n">
        <v>0.13</v>
      </c>
      <c r="X2349" t="n">
        <v>0.29</v>
      </c>
      <c r="Y2349" t="n">
        <v>1</v>
      </c>
      <c r="Z2349" t="n">
        <v>10</v>
      </c>
    </row>
    <row r="2350">
      <c r="A2350" t="n">
        <v>17</v>
      </c>
      <c r="B2350" t="n">
        <v>75</v>
      </c>
      <c r="C2350" t="inlineStr">
        <is>
          <t xml:space="preserve">CONCLUIDO	</t>
        </is>
      </c>
      <c r="D2350" t="n">
        <v>9.241199999999999</v>
      </c>
      <c r="E2350" t="n">
        <v>10.82</v>
      </c>
      <c r="F2350" t="n">
        <v>8.119999999999999</v>
      </c>
      <c r="G2350" t="n">
        <v>34.79</v>
      </c>
      <c r="H2350" t="n">
        <v>0.59</v>
      </c>
      <c r="I2350" t="n">
        <v>14</v>
      </c>
      <c r="J2350" t="n">
        <v>156.39</v>
      </c>
      <c r="K2350" t="n">
        <v>49.1</v>
      </c>
      <c r="L2350" t="n">
        <v>5.25</v>
      </c>
      <c r="M2350" t="n">
        <v>12</v>
      </c>
      <c r="N2350" t="n">
        <v>27.04</v>
      </c>
      <c r="O2350" t="n">
        <v>19521.59</v>
      </c>
      <c r="P2350" t="n">
        <v>91.59</v>
      </c>
      <c r="Q2350" t="n">
        <v>198.05</v>
      </c>
      <c r="R2350" t="n">
        <v>35.5</v>
      </c>
      <c r="S2350" t="n">
        <v>21.27</v>
      </c>
      <c r="T2350" t="n">
        <v>4368</v>
      </c>
      <c r="U2350" t="n">
        <v>0.6</v>
      </c>
      <c r="V2350" t="n">
        <v>0.75</v>
      </c>
      <c r="W2350" t="n">
        <v>0.13</v>
      </c>
      <c r="X2350" t="n">
        <v>0.26</v>
      </c>
      <c r="Y2350" t="n">
        <v>1</v>
      </c>
      <c r="Z2350" t="n">
        <v>10</v>
      </c>
    </row>
    <row r="2351">
      <c r="A2351" t="n">
        <v>18</v>
      </c>
      <c r="B2351" t="n">
        <v>75</v>
      </c>
      <c r="C2351" t="inlineStr">
        <is>
          <t xml:space="preserve">CONCLUIDO	</t>
        </is>
      </c>
      <c r="D2351" t="n">
        <v>9.2942</v>
      </c>
      <c r="E2351" t="n">
        <v>10.76</v>
      </c>
      <c r="F2351" t="n">
        <v>8.09</v>
      </c>
      <c r="G2351" t="n">
        <v>37.32</v>
      </c>
      <c r="H2351" t="n">
        <v>0.62</v>
      </c>
      <c r="I2351" t="n">
        <v>13</v>
      </c>
      <c r="J2351" t="n">
        <v>156.74</v>
      </c>
      <c r="K2351" t="n">
        <v>49.1</v>
      </c>
      <c r="L2351" t="n">
        <v>5.5</v>
      </c>
      <c r="M2351" t="n">
        <v>11</v>
      </c>
      <c r="N2351" t="n">
        <v>27.14</v>
      </c>
      <c r="O2351" t="n">
        <v>19565.07</v>
      </c>
      <c r="P2351" t="n">
        <v>90.98</v>
      </c>
      <c r="Q2351" t="n">
        <v>198.06</v>
      </c>
      <c r="R2351" t="n">
        <v>34.52</v>
      </c>
      <c r="S2351" t="n">
        <v>21.27</v>
      </c>
      <c r="T2351" t="n">
        <v>3883.45</v>
      </c>
      <c r="U2351" t="n">
        <v>0.62</v>
      </c>
      <c r="V2351" t="n">
        <v>0.75</v>
      </c>
      <c r="W2351" t="n">
        <v>0.13</v>
      </c>
      <c r="X2351" t="n">
        <v>0.23</v>
      </c>
      <c r="Y2351" t="n">
        <v>1</v>
      </c>
      <c r="Z2351" t="n">
        <v>10</v>
      </c>
    </row>
    <row r="2352">
      <c r="A2352" t="n">
        <v>19</v>
      </c>
      <c r="B2352" t="n">
        <v>75</v>
      </c>
      <c r="C2352" t="inlineStr">
        <is>
          <t xml:space="preserve">CONCLUIDO	</t>
        </is>
      </c>
      <c r="D2352" t="n">
        <v>9.3271</v>
      </c>
      <c r="E2352" t="n">
        <v>10.72</v>
      </c>
      <c r="F2352" t="n">
        <v>8.050000000000001</v>
      </c>
      <c r="G2352" t="n">
        <v>37.14</v>
      </c>
      <c r="H2352" t="n">
        <v>0.65</v>
      </c>
      <c r="I2352" t="n">
        <v>13</v>
      </c>
      <c r="J2352" t="n">
        <v>157.09</v>
      </c>
      <c r="K2352" t="n">
        <v>49.1</v>
      </c>
      <c r="L2352" t="n">
        <v>5.75</v>
      </c>
      <c r="M2352" t="n">
        <v>11</v>
      </c>
      <c r="N2352" t="n">
        <v>27.25</v>
      </c>
      <c r="O2352" t="n">
        <v>19608.58</v>
      </c>
      <c r="P2352" t="n">
        <v>90.16</v>
      </c>
      <c r="Q2352" t="n">
        <v>198.06</v>
      </c>
      <c r="R2352" t="n">
        <v>33.35</v>
      </c>
      <c r="S2352" t="n">
        <v>21.27</v>
      </c>
      <c r="T2352" t="n">
        <v>3300.44</v>
      </c>
      <c r="U2352" t="n">
        <v>0.64</v>
      </c>
      <c r="V2352" t="n">
        <v>0.75</v>
      </c>
      <c r="W2352" t="n">
        <v>0.12</v>
      </c>
      <c r="X2352" t="n">
        <v>0.19</v>
      </c>
      <c r="Y2352" t="n">
        <v>1</v>
      </c>
      <c r="Z2352" t="n">
        <v>10</v>
      </c>
    </row>
    <row r="2353">
      <c r="A2353" t="n">
        <v>20</v>
      </c>
      <c r="B2353" t="n">
        <v>75</v>
      </c>
      <c r="C2353" t="inlineStr">
        <is>
          <t xml:space="preserve">CONCLUIDO	</t>
        </is>
      </c>
      <c r="D2353" t="n">
        <v>9.332000000000001</v>
      </c>
      <c r="E2353" t="n">
        <v>10.72</v>
      </c>
      <c r="F2353" t="n">
        <v>8.07</v>
      </c>
      <c r="G2353" t="n">
        <v>40.36</v>
      </c>
      <c r="H2353" t="n">
        <v>0.67</v>
      </c>
      <c r="I2353" t="n">
        <v>12</v>
      </c>
      <c r="J2353" t="n">
        <v>157.44</v>
      </c>
      <c r="K2353" t="n">
        <v>49.1</v>
      </c>
      <c r="L2353" t="n">
        <v>6</v>
      </c>
      <c r="M2353" t="n">
        <v>10</v>
      </c>
      <c r="N2353" t="n">
        <v>27.35</v>
      </c>
      <c r="O2353" t="n">
        <v>19652.13</v>
      </c>
      <c r="P2353" t="n">
        <v>90.27</v>
      </c>
      <c r="Q2353" t="n">
        <v>198.05</v>
      </c>
      <c r="R2353" t="n">
        <v>34.17</v>
      </c>
      <c r="S2353" t="n">
        <v>21.27</v>
      </c>
      <c r="T2353" t="n">
        <v>3715.32</v>
      </c>
      <c r="U2353" t="n">
        <v>0.62</v>
      </c>
      <c r="V2353" t="n">
        <v>0.75</v>
      </c>
      <c r="W2353" t="n">
        <v>0.13</v>
      </c>
      <c r="X2353" t="n">
        <v>0.22</v>
      </c>
      <c r="Y2353" t="n">
        <v>1</v>
      </c>
      <c r="Z2353" t="n">
        <v>10</v>
      </c>
    </row>
    <row r="2354">
      <c r="A2354" t="n">
        <v>21</v>
      </c>
      <c r="B2354" t="n">
        <v>75</v>
      </c>
      <c r="C2354" t="inlineStr">
        <is>
          <t xml:space="preserve">CONCLUIDO	</t>
        </is>
      </c>
      <c r="D2354" t="n">
        <v>9.3209</v>
      </c>
      <c r="E2354" t="n">
        <v>10.73</v>
      </c>
      <c r="F2354" t="n">
        <v>8.09</v>
      </c>
      <c r="G2354" t="n">
        <v>40.43</v>
      </c>
      <c r="H2354" t="n">
        <v>0.7</v>
      </c>
      <c r="I2354" t="n">
        <v>12</v>
      </c>
      <c r="J2354" t="n">
        <v>157.8</v>
      </c>
      <c r="K2354" t="n">
        <v>49.1</v>
      </c>
      <c r="L2354" t="n">
        <v>6.25</v>
      </c>
      <c r="M2354" t="n">
        <v>10</v>
      </c>
      <c r="N2354" t="n">
        <v>27.45</v>
      </c>
      <c r="O2354" t="n">
        <v>19695.71</v>
      </c>
      <c r="P2354" t="n">
        <v>90.39</v>
      </c>
      <c r="Q2354" t="n">
        <v>198.06</v>
      </c>
      <c r="R2354" t="n">
        <v>34.52</v>
      </c>
      <c r="S2354" t="n">
        <v>21.27</v>
      </c>
      <c r="T2354" t="n">
        <v>3889.99</v>
      </c>
      <c r="U2354" t="n">
        <v>0.62</v>
      </c>
      <c r="V2354" t="n">
        <v>0.75</v>
      </c>
      <c r="W2354" t="n">
        <v>0.13</v>
      </c>
      <c r="X2354" t="n">
        <v>0.23</v>
      </c>
      <c r="Y2354" t="n">
        <v>1</v>
      </c>
      <c r="Z2354" t="n">
        <v>10</v>
      </c>
    </row>
    <row r="2355">
      <c r="A2355" t="n">
        <v>22</v>
      </c>
      <c r="B2355" t="n">
        <v>75</v>
      </c>
      <c r="C2355" t="inlineStr">
        <is>
          <t xml:space="preserve">CONCLUIDO	</t>
        </is>
      </c>
      <c r="D2355" t="n">
        <v>9.3726</v>
      </c>
      <c r="E2355" t="n">
        <v>10.67</v>
      </c>
      <c r="F2355" t="n">
        <v>8.06</v>
      </c>
      <c r="G2355" t="n">
        <v>43.95</v>
      </c>
      <c r="H2355" t="n">
        <v>0.73</v>
      </c>
      <c r="I2355" t="n">
        <v>11</v>
      </c>
      <c r="J2355" t="n">
        <v>158.15</v>
      </c>
      <c r="K2355" t="n">
        <v>49.1</v>
      </c>
      <c r="L2355" t="n">
        <v>6.5</v>
      </c>
      <c r="M2355" t="n">
        <v>9</v>
      </c>
      <c r="N2355" t="n">
        <v>27.56</v>
      </c>
      <c r="O2355" t="n">
        <v>19739.33</v>
      </c>
      <c r="P2355" t="n">
        <v>89.7</v>
      </c>
      <c r="Q2355" t="n">
        <v>198.05</v>
      </c>
      <c r="R2355" t="n">
        <v>33.62</v>
      </c>
      <c r="S2355" t="n">
        <v>21.27</v>
      </c>
      <c r="T2355" t="n">
        <v>3441.81</v>
      </c>
      <c r="U2355" t="n">
        <v>0.63</v>
      </c>
      <c r="V2355" t="n">
        <v>0.75</v>
      </c>
      <c r="W2355" t="n">
        <v>0.13</v>
      </c>
      <c r="X2355" t="n">
        <v>0.2</v>
      </c>
      <c r="Y2355" t="n">
        <v>1</v>
      </c>
      <c r="Z2355" t="n">
        <v>10</v>
      </c>
    </row>
    <row r="2356">
      <c r="A2356" t="n">
        <v>23</v>
      </c>
      <c r="B2356" t="n">
        <v>75</v>
      </c>
      <c r="C2356" t="inlineStr">
        <is>
          <t xml:space="preserve">CONCLUIDO	</t>
        </is>
      </c>
      <c r="D2356" t="n">
        <v>9.374000000000001</v>
      </c>
      <c r="E2356" t="n">
        <v>10.67</v>
      </c>
      <c r="F2356" t="n">
        <v>8.06</v>
      </c>
      <c r="G2356" t="n">
        <v>43.94</v>
      </c>
      <c r="H2356" t="n">
        <v>0.75</v>
      </c>
      <c r="I2356" t="n">
        <v>11</v>
      </c>
      <c r="J2356" t="n">
        <v>158.51</v>
      </c>
      <c r="K2356" t="n">
        <v>49.1</v>
      </c>
      <c r="L2356" t="n">
        <v>6.75</v>
      </c>
      <c r="M2356" t="n">
        <v>9</v>
      </c>
      <c r="N2356" t="n">
        <v>27.66</v>
      </c>
      <c r="O2356" t="n">
        <v>19782.99</v>
      </c>
      <c r="P2356" t="n">
        <v>89.54000000000001</v>
      </c>
      <c r="Q2356" t="n">
        <v>198.05</v>
      </c>
      <c r="R2356" t="n">
        <v>33.55</v>
      </c>
      <c r="S2356" t="n">
        <v>21.27</v>
      </c>
      <c r="T2356" t="n">
        <v>3408.95</v>
      </c>
      <c r="U2356" t="n">
        <v>0.63</v>
      </c>
      <c r="V2356" t="n">
        <v>0.75</v>
      </c>
      <c r="W2356" t="n">
        <v>0.13</v>
      </c>
      <c r="X2356" t="n">
        <v>0.2</v>
      </c>
      <c r="Y2356" t="n">
        <v>1</v>
      </c>
      <c r="Z2356" t="n">
        <v>10</v>
      </c>
    </row>
    <row r="2357">
      <c r="A2357" t="n">
        <v>24</v>
      </c>
      <c r="B2357" t="n">
        <v>75</v>
      </c>
      <c r="C2357" t="inlineStr">
        <is>
          <t xml:space="preserve">CONCLUIDO	</t>
        </is>
      </c>
      <c r="D2357" t="n">
        <v>9.3687</v>
      </c>
      <c r="E2357" t="n">
        <v>10.67</v>
      </c>
      <c r="F2357" t="n">
        <v>8.06</v>
      </c>
      <c r="G2357" t="n">
        <v>43.97</v>
      </c>
      <c r="H2357" t="n">
        <v>0.78</v>
      </c>
      <c r="I2357" t="n">
        <v>11</v>
      </c>
      <c r="J2357" t="n">
        <v>158.86</v>
      </c>
      <c r="K2357" t="n">
        <v>49.1</v>
      </c>
      <c r="L2357" t="n">
        <v>7</v>
      </c>
      <c r="M2357" t="n">
        <v>9</v>
      </c>
      <c r="N2357" t="n">
        <v>27.77</v>
      </c>
      <c r="O2357" t="n">
        <v>19826.68</v>
      </c>
      <c r="P2357" t="n">
        <v>89.52</v>
      </c>
      <c r="Q2357" t="n">
        <v>198.07</v>
      </c>
      <c r="R2357" t="n">
        <v>33.8</v>
      </c>
      <c r="S2357" t="n">
        <v>21.27</v>
      </c>
      <c r="T2357" t="n">
        <v>3532.39</v>
      </c>
      <c r="U2357" t="n">
        <v>0.63</v>
      </c>
      <c r="V2357" t="n">
        <v>0.75</v>
      </c>
      <c r="W2357" t="n">
        <v>0.13</v>
      </c>
      <c r="X2357" t="n">
        <v>0.21</v>
      </c>
      <c r="Y2357" t="n">
        <v>1</v>
      </c>
      <c r="Z2357" t="n">
        <v>10</v>
      </c>
    </row>
    <row r="2358">
      <c r="A2358" t="n">
        <v>25</v>
      </c>
      <c r="B2358" t="n">
        <v>75</v>
      </c>
      <c r="C2358" t="inlineStr">
        <is>
          <t xml:space="preserve">CONCLUIDO	</t>
        </is>
      </c>
      <c r="D2358" t="n">
        <v>9.424300000000001</v>
      </c>
      <c r="E2358" t="n">
        <v>10.61</v>
      </c>
      <c r="F2358" t="n">
        <v>8.029999999999999</v>
      </c>
      <c r="G2358" t="n">
        <v>48.17</v>
      </c>
      <c r="H2358" t="n">
        <v>0.8100000000000001</v>
      </c>
      <c r="I2358" t="n">
        <v>10</v>
      </c>
      <c r="J2358" t="n">
        <v>159.22</v>
      </c>
      <c r="K2358" t="n">
        <v>49.1</v>
      </c>
      <c r="L2358" t="n">
        <v>7.25</v>
      </c>
      <c r="M2358" t="n">
        <v>8</v>
      </c>
      <c r="N2358" t="n">
        <v>27.87</v>
      </c>
      <c r="O2358" t="n">
        <v>19870.53</v>
      </c>
      <c r="P2358" t="n">
        <v>89.04000000000001</v>
      </c>
      <c r="Q2358" t="n">
        <v>198.05</v>
      </c>
      <c r="R2358" t="n">
        <v>32.69</v>
      </c>
      <c r="S2358" t="n">
        <v>21.27</v>
      </c>
      <c r="T2358" t="n">
        <v>2983.34</v>
      </c>
      <c r="U2358" t="n">
        <v>0.65</v>
      </c>
      <c r="V2358" t="n">
        <v>0.76</v>
      </c>
      <c r="W2358" t="n">
        <v>0.12</v>
      </c>
      <c r="X2358" t="n">
        <v>0.18</v>
      </c>
      <c r="Y2358" t="n">
        <v>1</v>
      </c>
      <c r="Z2358" t="n">
        <v>10</v>
      </c>
    </row>
    <row r="2359">
      <c r="A2359" t="n">
        <v>26</v>
      </c>
      <c r="B2359" t="n">
        <v>75</v>
      </c>
      <c r="C2359" t="inlineStr">
        <is>
          <t xml:space="preserve">CONCLUIDO	</t>
        </is>
      </c>
      <c r="D2359" t="n">
        <v>9.4573</v>
      </c>
      <c r="E2359" t="n">
        <v>10.57</v>
      </c>
      <c r="F2359" t="n">
        <v>7.99</v>
      </c>
      <c r="G2359" t="n">
        <v>47.95</v>
      </c>
      <c r="H2359" t="n">
        <v>0.83</v>
      </c>
      <c r="I2359" t="n">
        <v>10</v>
      </c>
      <c r="J2359" t="n">
        <v>159.57</v>
      </c>
      <c r="K2359" t="n">
        <v>49.1</v>
      </c>
      <c r="L2359" t="n">
        <v>7.5</v>
      </c>
      <c r="M2359" t="n">
        <v>8</v>
      </c>
      <c r="N2359" t="n">
        <v>27.98</v>
      </c>
      <c r="O2359" t="n">
        <v>19914.3</v>
      </c>
      <c r="P2359" t="n">
        <v>88.34999999999999</v>
      </c>
      <c r="Q2359" t="n">
        <v>198.06</v>
      </c>
      <c r="R2359" t="n">
        <v>31.57</v>
      </c>
      <c r="S2359" t="n">
        <v>21.27</v>
      </c>
      <c r="T2359" t="n">
        <v>2424.14</v>
      </c>
      <c r="U2359" t="n">
        <v>0.67</v>
      </c>
      <c r="V2359" t="n">
        <v>0.76</v>
      </c>
      <c r="W2359" t="n">
        <v>0.12</v>
      </c>
      <c r="X2359" t="n">
        <v>0.14</v>
      </c>
      <c r="Y2359" t="n">
        <v>1</v>
      </c>
      <c r="Z2359" t="n">
        <v>10</v>
      </c>
    </row>
    <row r="2360">
      <c r="A2360" t="n">
        <v>27</v>
      </c>
      <c r="B2360" t="n">
        <v>75</v>
      </c>
      <c r="C2360" t="inlineStr">
        <is>
          <t xml:space="preserve">CONCLUIDO	</t>
        </is>
      </c>
      <c r="D2360" t="n">
        <v>9.4115</v>
      </c>
      <c r="E2360" t="n">
        <v>10.63</v>
      </c>
      <c r="F2360" t="n">
        <v>8.039999999999999</v>
      </c>
      <c r="G2360" t="n">
        <v>48.26</v>
      </c>
      <c r="H2360" t="n">
        <v>0.86</v>
      </c>
      <c r="I2360" t="n">
        <v>10</v>
      </c>
      <c r="J2360" t="n">
        <v>159.92</v>
      </c>
      <c r="K2360" t="n">
        <v>49.1</v>
      </c>
      <c r="L2360" t="n">
        <v>7.75</v>
      </c>
      <c r="M2360" t="n">
        <v>8</v>
      </c>
      <c r="N2360" t="n">
        <v>28.08</v>
      </c>
      <c r="O2360" t="n">
        <v>19958.1</v>
      </c>
      <c r="P2360" t="n">
        <v>88.55</v>
      </c>
      <c r="Q2360" t="n">
        <v>198.05</v>
      </c>
      <c r="R2360" t="n">
        <v>33.22</v>
      </c>
      <c r="S2360" t="n">
        <v>21.27</v>
      </c>
      <c r="T2360" t="n">
        <v>3247.26</v>
      </c>
      <c r="U2360" t="n">
        <v>0.64</v>
      </c>
      <c r="V2360" t="n">
        <v>0.75</v>
      </c>
      <c r="W2360" t="n">
        <v>0.12</v>
      </c>
      <c r="X2360" t="n">
        <v>0.19</v>
      </c>
      <c r="Y2360" t="n">
        <v>1</v>
      </c>
      <c r="Z2360" t="n">
        <v>10</v>
      </c>
    </row>
    <row r="2361">
      <c r="A2361" t="n">
        <v>28</v>
      </c>
      <c r="B2361" t="n">
        <v>75</v>
      </c>
      <c r="C2361" t="inlineStr">
        <is>
          <t xml:space="preserve">CONCLUIDO	</t>
        </is>
      </c>
      <c r="D2361" t="n">
        <v>9.461499999999999</v>
      </c>
      <c r="E2361" t="n">
        <v>10.57</v>
      </c>
      <c r="F2361" t="n">
        <v>8.02</v>
      </c>
      <c r="G2361" t="n">
        <v>53.45</v>
      </c>
      <c r="H2361" t="n">
        <v>0.88</v>
      </c>
      <c r="I2361" t="n">
        <v>9</v>
      </c>
      <c r="J2361" t="n">
        <v>160.28</v>
      </c>
      <c r="K2361" t="n">
        <v>49.1</v>
      </c>
      <c r="L2361" t="n">
        <v>8</v>
      </c>
      <c r="M2361" t="n">
        <v>7</v>
      </c>
      <c r="N2361" t="n">
        <v>28.19</v>
      </c>
      <c r="O2361" t="n">
        <v>20001.93</v>
      </c>
      <c r="P2361" t="n">
        <v>87.91</v>
      </c>
      <c r="Q2361" t="n">
        <v>198.05</v>
      </c>
      <c r="R2361" t="n">
        <v>32.35</v>
      </c>
      <c r="S2361" t="n">
        <v>21.27</v>
      </c>
      <c r="T2361" t="n">
        <v>2819.16</v>
      </c>
      <c r="U2361" t="n">
        <v>0.66</v>
      </c>
      <c r="V2361" t="n">
        <v>0.76</v>
      </c>
      <c r="W2361" t="n">
        <v>0.12</v>
      </c>
      <c r="X2361" t="n">
        <v>0.17</v>
      </c>
      <c r="Y2361" t="n">
        <v>1</v>
      </c>
      <c r="Z2361" t="n">
        <v>10</v>
      </c>
    </row>
    <row r="2362">
      <c r="A2362" t="n">
        <v>29</v>
      </c>
      <c r="B2362" t="n">
        <v>75</v>
      </c>
      <c r="C2362" t="inlineStr">
        <is>
          <t xml:space="preserve">CONCLUIDO	</t>
        </is>
      </c>
      <c r="D2362" t="n">
        <v>9.460000000000001</v>
      </c>
      <c r="E2362" t="n">
        <v>10.57</v>
      </c>
      <c r="F2362" t="n">
        <v>8.02</v>
      </c>
      <c r="G2362" t="n">
        <v>53.46</v>
      </c>
      <c r="H2362" t="n">
        <v>0.91</v>
      </c>
      <c r="I2362" t="n">
        <v>9</v>
      </c>
      <c r="J2362" t="n">
        <v>160.64</v>
      </c>
      <c r="K2362" t="n">
        <v>49.1</v>
      </c>
      <c r="L2362" t="n">
        <v>8.25</v>
      </c>
      <c r="M2362" t="n">
        <v>7</v>
      </c>
      <c r="N2362" t="n">
        <v>28.29</v>
      </c>
      <c r="O2362" t="n">
        <v>20045.81</v>
      </c>
      <c r="P2362" t="n">
        <v>88.05</v>
      </c>
      <c r="Q2362" t="n">
        <v>198.05</v>
      </c>
      <c r="R2362" t="n">
        <v>32.39</v>
      </c>
      <c r="S2362" t="n">
        <v>21.27</v>
      </c>
      <c r="T2362" t="n">
        <v>2837.57</v>
      </c>
      <c r="U2362" t="n">
        <v>0.66</v>
      </c>
      <c r="V2362" t="n">
        <v>0.76</v>
      </c>
      <c r="W2362" t="n">
        <v>0.12</v>
      </c>
      <c r="X2362" t="n">
        <v>0.17</v>
      </c>
      <c r="Y2362" t="n">
        <v>1</v>
      </c>
      <c r="Z2362" t="n">
        <v>10</v>
      </c>
    </row>
    <row r="2363">
      <c r="A2363" t="n">
        <v>30</v>
      </c>
      <c r="B2363" t="n">
        <v>75</v>
      </c>
      <c r="C2363" t="inlineStr">
        <is>
          <t xml:space="preserve">CONCLUIDO	</t>
        </is>
      </c>
      <c r="D2363" t="n">
        <v>9.4625</v>
      </c>
      <c r="E2363" t="n">
        <v>10.57</v>
      </c>
      <c r="F2363" t="n">
        <v>8.02</v>
      </c>
      <c r="G2363" t="n">
        <v>53.44</v>
      </c>
      <c r="H2363" t="n">
        <v>0.9399999999999999</v>
      </c>
      <c r="I2363" t="n">
        <v>9</v>
      </c>
      <c r="J2363" t="n">
        <v>160.99</v>
      </c>
      <c r="K2363" t="n">
        <v>49.1</v>
      </c>
      <c r="L2363" t="n">
        <v>8.5</v>
      </c>
      <c r="M2363" t="n">
        <v>7</v>
      </c>
      <c r="N2363" t="n">
        <v>28.4</v>
      </c>
      <c r="O2363" t="n">
        <v>20089.72</v>
      </c>
      <c r="P2363" t="n">
        <v>87.65000000000001</v>
      </c>
      <c r="Q2363" t="n">
        <v>198.05</v>
      </c>
      <c r="R2363" t="n">
        <v>32.43</v>
      </c>
      <c r="S2363" t="n">
        <v>21.27</v>
      </c>
      <c r="T2363" t="n">
        <v>2859.01</v>
      </c>
      <c r="U2363" t="n">
        <v>0.66</v>
      </c>
      <c r="V2363" t="n">
        <v>0.76</v>
      </c>
      <c r="W2363" t="n">
        <v>0.12</v>
      </c>
      <c r="X2363" t="n">
        <v>0.16</v>
      </c>
      <c r="Y2363" t="n">
        <v>1</v>
      </c>
      <c r="Z2363" t="n">
        <v>10</v>
      </c>
    </row>
    <row r="2364">
      <c r="A2364" t="n">
        <v>31</v>
      </c>
      <c r="B2364" t="n">
        <v>75</v>
      </c>
      <c r="C2364" t="inlineStr">
        <is>
          <t xml:space="preserve">CONCLUIDO	</t>
        </is>
      </c>
      <c r="D2364" t="n">
        <v>9.463699999999999</v>
      </c>
      <c r="E2364" t="n">
        <v>10.57</v>
      </c>
      <c r="F2364" t="n">
        <v>8.02</v>
      </c>
      <c r="G2364" t="n">
        <v>53.44</v>
      </c>
      <c r="H2364" t="n">
        <v>0.96</v>
      </c>
      <c r="I2364" t="n">
        <v>9</v>
      </c>
      <c r="J2364" t="n">
        <v>161.35</v>
      </c>
      <c r="K2364" t="n">
        <v>49.1</v>
      </c>
      <c r="L2364" t="n">
        <v>8.75</v>
      </c>
      <c r="M2364" t="n">
        <v>7</v>
      </c>
      <c r="N2364" t="n">
        <v>28.5</v>
      </c>
      <c r="O2364" t="n">
        <v>20133.66</v>
      </c>
      <c r="P2364" t="n">
        <v>87.3</v>
      </c>
      <c r="Q2364" t="n">
        <v>198.05</v>
      </c>
      <c r="R2364" t="n">
        <v>32.35</v>
      </c>
      <c r="S2364" t="n">
        <v>21.27</v>
      </c>
      <c r="T2364" t="n">
        <v>2820.43</v>
      </c>
      <c r="U2364" t="n">
        <v>0.66</v>
      </c>
      <c r="V2364" t="n">
        <v>0.76</v>
      </c>
      <c r="W2364" t="n">
        <v>0.12</v>
      </c>
      <c r="X2364" t="n">
        <v>0.16</v>
      </c>
      <c r="Y2364" t="n">
        <v>1</v>
      </c>
      <c r="Z2364" t="n">
        <v>10</v>
      </c>
    </row>
    <row r="2365">
      <c r="A2365" t="n">
        <v>32</v>
      </c>
      <c r="B2365" t="n">
        <v>75</v>
      </c>
      <c r="C2365" t="inlineStr">
        <is>
          <t xml:space="preserve">CONCLUIDO	</t>
        </is>
      </c>
      <c r="D2365" t="n">
        <v>9.520300000000001</v>
      </c>
      <c r="E2365" t="n">
        <v>10.5</v>
      </c>
      <c r="F2365" t="n">
        <v>7.98</v>
      </c>
      <c r="G2365" t="n">
        <v>59.87</v>
      </c>
      <c r="H2365" t="n">
        <v>0.99</v>
      </c>
      <c r="I2365" t="n">
        <v>8</v>
      </c>
      <c r="J2365" t="n">
        <v>161.71</v>
      </c>
      <c r="K2365" t="n">
        <v>49.1</v>
      </c>
      <c r="L2365" t="n">
        <v>9</v>
      </c>
      <c r="M2365" t="n">
        <v>6</v>
      </c>
      <c r="N2365" t="n">
        <v>28.61</v>
      </c>
      <c r="O2365" t="n">
        <v>20177.64</v>
      </c>
      <c r="P2365" t="n">
        <v>86.79000000000001</v>
      </c>
      <c r="Q2365" t="n">
        <v>198.05</v>
      </c>
      <c r="R2365" t="n">
        <v>31.2</v>
      </c>
      <c r="S2365" t="n">
        <v>21.27</v>
      </c>
      <c r="T2365" t="n">
        <v>2245.76</v>
      </c>
      <c r="U2365" t="n">
        <v>0.68</v>
      </c>
      <c r="V2365" t="n">
        <v>0.76</v>
      </c>
      <c r="W2365" t="n">
        <v>0.12</v>
      </c>
      <c r="X2365" t="n">
        <v>0.13</v>
      </c>
      <c r="Y2365" t="n">
        <v>1</v>
      </c>
      <c r="Z2365" t="n">
        <v>10</v>
      </c>
    </row>
    <row r="2366">
      <c r="A2366" t="n">
        <v>33</v>
      </c>
      <c r="B2366" t="n">
        <v>75</v>
      </c>
      <c r="C2366" t="inlineStr">
        <is>
          <t xml:space="preserve">CONCLUIDO	</t>
        </is>
      </c>
      <c r="D2366" t="n">
        <v>9.5266</v>
      </c>
      <c r="E2366" t="n">
        <v>10.5</v>
      </c>
      <c r="F2366" t="n">
        <v>7.98</v>
      </c>
      <c r="G2366" t="n">
        <v>59.82</v>
      </c>
      <c r="H2366" t="n">
        <v>1.01</v>
      </c>
      <c r="I2366" t="n">
        <v>8</v>
      </c>
      <c r="J2366" t="n">
        <v>162.06</v>
      </c>
      <c r="K2366" t="n">
        <v>49.1</v>
      </c>
      <c r="L2366" t="n">
        <v>9.25</v>
      </c>
      <c r="M2366" t="n">
        <v>6</v>
      </c>
      <c r="N2366" t="n">
        <v>28.72</v>
      </c>
      <c r="O2366" t="n">
        <v>20221.66</v>
      </c>
      <c r="P2366" t="n">
        <v>86.63</v>
      </c>
      <c r="Q2366" t="n">
        <v>198.08</v>
      </c>
      <c r="R2366" t="n">
        <v>31.14</v>
      </c>
      <c r="S2366" t="n">
        <v>21.27</v>
      </c>
      <c r="T2366" t="n">
        <v>2219.07</v>
      </c>
      <c r="U2366" t="n">
        <v>0.68</v>
      </c>
      <c r="V2366" t="n">
        <v>0.76</v>
      </c>
      <c r="W2366" t="n">
        <v>0.12</v>
      </c>
      <c r="X2366" t="n">
        <v>0.12</v>
      </c>
      <c r="Y2366" t="n">
        <v>1</v>
      </c>
      <c r="Z2366" t="n">
        <v>10</v>
      </c>
    </row>
    <row r="2367">
      <c r="A2367" t="n">
        <v>34</v>
      </c>
      <c r="B2367" t="n">
        <v>75</v>
      </c>
      <c r="C2367" t="inlineStr">
        <is>
          <t xml:space="preserve">CONCLUIDO	</t>
        </is>
      </c>
      <c r="D2367" t="n">
        <v>9.506</v>
      </c>
      <c r="E2367" t="n">
        <v>10.52</v>
      </c>
      <c r="F2367" t="n">
        <v>8</v>
      </c>
      <c r="G2367" t="n">
        <v>59.99</v>
      </c>
      <c r="H2367" t="n">
        <v>1.04</v>
      </c>
      <c r="I2367" t="n">
        <v>8</v>
      </c>
      <c r="J2367" t="n">
        <v>162.42</v>
      </c>
      <c r="K2367" t="n">
        <v>49.1</v>
      </c>
      <c r="L2367" t="n">
        <v>9.5</v>
      </c>
      <c r="M2367" t="n">
        <v>6</v>
      </c>
      <c r="N2367" t="n">
        <v>28.82</v>
      </c>
      <c r="O2367" t="n">
        <v>20265.72</v>
      </c>
      <c r="P2367" t="n">
        <v>86.69</v>
      </c>
      <c r="Q2367" t="n">
        <v>198.05</v>
      </c>
      <c r="R2367" t="n">
        <v>31.83</v>
      </c>
      <c r="S2367" t="n">
        <v>21.27</v>
      </c>
      <c r="T2367" t="n">
        <v>2561.89</v>
      </c>
      <c r="U2367" t="n">
        <v>0.67</v>
      </c>
      <c r="V2367" t="n">
        <v>0.76</v>
      </c>
      <c r="W2367" t="n">
        <v>0.12</v>
      </c>
      <c r="X2367" t="n">
        <v>0.15</v>
      </c>
      <c r="Y2367" t="n">
        <v>1</v>
      </c>
      <c r="Z2367" t="n">
        <v>10</v>
      </c>
    </row>
    <row r="2368">
      <c r="A2368" t="n">
        <v>35</v>
      </c>
      <c r="B2368" t="n">
        <v>75</v>
      </c>
      <c r="C2368" t="inlineStr">
        <is>
          <t xml:space="preserve">CONCLUIDO	</t>
        </is>
      </c>
      <c r="D2368" t="n">
        <v>9.5047</v>
      </c>
      <c r="E2368" t="n">
        <v>10.52</v>
      </c>
      <c r="F2368" t="n">
        <v>8</v>
      </c>
      <c r="G2368" t="n">
        <v>60</v>
      </c>
      <c r="H2368" t="n">
        <v>1.06</v>
      </c>
      <c r="I2368" t="n">
        <v>8</v>
      </c>
      <c r="J2368" t="n">
        <v>162.78</v>
      </c>
      <c r="K2368" t="n">
        <v>49.1</v>
      </c>
      <c r="L2368" t="n">
        <v>9.75</v>
      </c>
      <c r="M2368" t="n">
        <v>6</v>
      </c>
      <c r="N2368" t="n">
        <v>28.93</v>
      </c>
      <c r="O2368" t="n">
        <v>20309.81</v>
      </c>
      <c r="P2368" t="n">
        <v>86.59</v>
      </c>
      <c r="Q2368" t="n">
        <v>198.05</v>
      </c>
      <c r="R2368" t="n">
        <v>31.88</v>
      </c>
      <c r="S2368" t="n">
        <v>21.27</v>
      </c>
      <c r="T2368" t="n">
        <v>2587.84</v>
      </c>
      <c r="U2368" t="n">
        <v>0.67</v>
      </c>
      <c r="V2368" t="n">
        <v>0.76</v>
      </c>
      <c r="W2368" t="n">
        <v>0.12</v>
      </c>
      <c r="X2368" t="n">
        <v>0.15</v>
      </c>
      <c r="Y2368" t="n">
        <v>1</v>
      </c>
      <c r="Z2368" t="n">
        <v>10</v>
      </c>
    </row>
    <row r="2369">
      <c r="A2369" t="n">
        <v>36</v>
      </c>
      <c r="B2369" t="n">
        <v>75</v>
      </c>
      <c r="C2369" t="inlineStr">
        <is>
          <t xml:space="preserve">CONCLUIDO	</t>
        </is>
      </c>
      <c r="D2369" t="n">
        <v>9.5007</v>
      </c>
      <c r="E2369" t="n">
        <v>10.53</v>
      </c>
      <c r="F2369" t="n">
        <v>8</v>
      </c>
      <c r="G2369" t="n">
        <v>60.04</v>
      </c>
      <c r="H2369" t="n">
        <v>1.09</v>
      </c>
      <c r="I2369" t="n">
        <v>8</v>
      </c>
      <c r="J2369" t="n">
        <v>163.13</v>
      </c>
      <c r="K2369" t="n">
        <v>49.1</v>
      </c>
      <c r="L2369" t="n">
        <v>10</v>
      </c>
      <c r="M2369" t="n">
        <v>6</v>
      </c>
      <c r="N2369" t="n">
        <v>29.04</v>
      </c>
      <c r="O2369" t="n">
        <v>20353.94</v>
      </c>
      <c r="P2369" t="n">
        <v>86.04000000000001</v>
      </c>
      <c r="Q2369" t="n">
        <v>198.06</v>
      </c>
      <c r="R2369" t="n">
        <v>32.07</v>
      </c>
      <c r="S2369" t="n">
        <v>21.27</v>
      </c>
      <c r="T2369" t="n">
        <v>2684</v>
      </c>
      <c r="U2369" t="n">
        <v>0.66</v>
      </c>
      <c r="V2369" t="n">
        <v>0.76</v>
      </c>
      <c r="W2369" t="n">
        <v>0.12</v>
      </c>
      <c r="X2369" t="n">
        <v>0.15</v>
      </c>
      <c r="Y2369" t="n">
        <v>1</v>
      </c>
      <c r="Z2369" t="n">
        <v>10</v>
      </c>
    </row>
    <row r="2370">
      <c r="A2370" t="n">
        <v>37</v>
      </c>
      <c r="B2370" t="n">
        <v>75</v>
      </c>
      <c r="C2370" t="inlineStr">
        <is>
          <t xml:space="preserve">CONCLUIDO	</t>
        </is>
      </c>
      <c r="D2370" t="n">
        <v>9.563000000000001</v>
      </c>
      <c r="E2370" t="n">
        <v>10.46</v>
      </c>
      <c r="F2370" t="n">
        <v>7.97</v>
      </c>
      <c r="G2370" t="n">
        <v>68.29000000000001</v>
      </c>
      <c r="H2370" t="n">
        <v>1.11</v>
      </c>
      <c r="I2370" t="n">
        <v>7</v>
      </c>
      <c r="J2370" t="n">
        <v>163.49</v>
      </c>
      <c r="K2370" t="n">
        <v>49.1</v>
      </c>
      <c r="L2370" t="n">
        <v>10.25</v>
      </c>
      <c r="M2370" t="n">
        <v>5</v>
      </c>
      <c r="N2370" t="n">
        <v>29.15</v>
      </c>
      <c r="O2370" t="n">
        <v>20398.1</v>
      </c>
      <c r="P2370" t="n">
        <v>85.17</v>
      </c>
      <c r="Q2370" t="n">
        <v>198.05</v>
      </c>
      <c r="R2370" t="n">
        <v>30.84</v>
      </c>
      <c r="S2370" t="n">
        <v>21.27</v>
      </c>
      <c r="T2370" t="n">
        <v>2071.34</v>
      </c>
      <c r="U2370" t="n">
        <v>0.6899999999999999</v>
      </c>
      <c r="V2370" t="n">
        <v>0.76</v>
      </c>
      <c r="W2370" t="n">
        <v>0.12</v>
      </c>
      <c r="X2370" t="n">
        <v>0.11</v>
      </c>
      <c r="Y2370" t="n">
        <v>1</v>
      </c>
      <c r="Z2370" t="n">
        <v>10</v>
      </c>
    </row>
    <row r="2371">
      <c r="A2371" t="n">
        <v>38</v>
      </c>
      <c r="B2371" t="n">
        <v>75</v>
      </c>
      <c r="C2371" t="inlineStr">
        <is>
          <t xml:space="preserve">CONCLUIDO	</t>
        </is>
      </c>
      <c r="D2371" t="n">
        <v>9.5579</v>
      </c>
      <c r="E2371" t="n">
        <v>10.46</v>
      </c>
      <c r="F2371" t="n">
        <v>7.97</v>
      </c>
      <c r="G2371" t="n">
        <v>68.33</v>
      </c>
      <c r="H2371" t="n">
        <v>1.14</v>
      </c>
      <c r="I2371" t="n">
        <v>7</v>
      </c>
      <c r="J2371" t="n">
        <v>163.85</v>
      </c>
      <c r="K2371" t="n">
        <v>49.1</v>
      </c>
      <c r="L2371" t="n">
        <v>10.5</v>
      </c>
      <c r="M2371" t="n">
        <v>5</v>
      </c>
      <c r="N2371" t="n">
        <v>29.26</v>
      </c>
      <c r="O2371" t="n">
        <v>20442.3</v>
      </c>
      <c r="P2371" t="n">
        <v>85.28</v>
      </c>
      <c r="Q2371" t="n">
        <v>198.05</v>
      </c>
      <c r="R2371" t="n">
        <v>30.91</v>
      </c>
      <c r="S2371" t="n">
        <v>21.27</v>
      </c>
      <c r="T2371" t="n">
        <v>2107.82</v>
      </c>
      <c r="U2371" t="n">
        <v>0.6899999999999999</v>
      </c>
      <c r="V2371" t="n">
        <v>0.76</v>
      </c>
      <c r="W2371" t="n">
        <v>0.12</v>
      </c>
      <c r="X2371" t="n">
        <v>0.12</v>
      </c>
      <c r="Y2371" t="n">
        <v>1</v>
      </c>
      <c r="Z2371" t="n">
        <v>10</v>
      </c>
    </row>
    <row r="2372">
      <c r="A2372" t="n">
        <v>39</v>
      </c>
      <c r="B2372" t="n">
        <v>75</v>
      </c>
      <c r="C2372" t="inlineStr">
        <is>
          <t xml:space="preserve">CONCLUIDO	</t>
        </is>
      </c>
      <c r="D2372" t="n">
        <v>9.581099999999999</v>
      </c>
      <c r="E2372" t="n">
        <v>10.44</v>
      </c>
      <c r="F2372" t="n">
        <v>7.95</v>
      </c>
      <c r="G2372" t="n">
        <v>68.12</v>
      </c>
      <c r="H2372" t="n">
        <v>1.16</v>
      </c>
      <c r="I2372" t="n">
        <v>7</v>
      </c>
      <c r="J2372" t="n">
        <v>164.21</v>
      </c>
      <c r="K2372" t="n">
        <v>49.1</v>
      </c>
      <c r="L2372" t="n">
        <v>10.75</v>
      </c>
      <c r="M2372" t="n">
        <v>5</v>
      </c>
      <c r="N2372" t="n">
        <v>29.36</v>
      </c>
      <c r="O2372" t="n">
        <v>20486.54</v>
      </c>
      <c r="P2372" t="n">
        <v>85</v>
      </c>
      <c r="Q2372" t="n">
        <v>198.05</v>
      </c>
      <c r="R2372" t="n">
        <v>30.13</v>
      </c>
      <c r="S2372" t="n">
        <v>21.27</v>
      </c>
      <c r="T2372" t="n">
        <v>1718.34</v>
      </c>
      <c r="U2372" t="n">
        <v>0.71</v>
      </c>
      <c r="V2372" t="n">
        <v>0.76</v>
      </c>
      <c r="W2372" t="n">
        <v>0.12</v>
      </c>
      <c r="X2372" t="n">
        <v>0.09</v>
      </c>
      <c r="Y2372" t="n">
        <v>1</v>
      </c>
      <c r="Z2372" t="n">
        <v>10</v>
      </c>
    </row>
    <row r="2373">
      <c r="A2373" t="n">
        <v>40</v>
      </c>
      <c r="B2373" t="n">
        <v>75</v>
      </c>
      <c r="C2373" t="inlineStr">
        <is>
          <t xml:space="preserve">CONCLUIDO	</t>
        </is>
      </c>
      <c r="D2373" t="n">
        <v>9.5405</v>
      </c>
      <c r="E2373" t="n">
        <v>10.48</v>
      </c>
      <c r="F2373" t="n">
        <v>7.99</v>
      </c>
      <c r="G2373" t="n">
        <v>68.5</v>
      </c>
      <c r="H2373" t="n">
        <v>1.18</v>
      </c>
      <c r="I2373" t="n">
        <v>7</v>
      </c>
      <c r="J2373" t="n">
        <v>164.57</v>
      </c>
      <c r="K2373" t="n">
        <v>49.1</v>
      </c>
      <c r="L2373" t="n">
        <v>11</v>
      </c>
      <c r="M2373" t="n">
        <v>5</v>
      </c>
      <c r="N2373" t="n">
        <v>29.47</v>
      </c>
      <c r="O2373" t="n">
        <v>20530.82</v>
      </c>
      <c r="P2373" t="n">
        <v>85.34</v>
      </c>
      <c r="Q2373" t="n">
        <v>198.05</v>
      </c>
      <c r="R2373" t="n">
        <v>31.68</v>
      </c>
      <c r="S2373" t="n">
        <v>21.27</v>
      </c>
      <c r="T2373" t="n">
        <v>2490.65</v>
      </c>
      <c r="U2373" t="n">
        <v>0.67</v>
      </c>
      <c r="V2373" t="n">
        <v>0.76</v>
      </c>
      <c r="W2373" t="n">
        <v>0.12</v>
      </c>
      <c r="X2373" t="n">
        <v>0.14</v>
      </c>
      <c r="Y2373" t="n">
        <v>1</v>
      </c>
      <c r="Z2373" t="n">
        <v>10</v>
      </c>
    </row>
    <row r="2374">
      <c r="A2374" t="n">
        <v>41</v>
      </c>
      <c r="B2374" t="n">
        <v>75</v>
      </c>
      <c r="C2374" t="inlineStr">
        <is>
          <t xml:space="preserve">CONCLUIDO	</t>
        </is>
      </c>
      <c r="D2374" t="n">
        <v>9.5534</v>
      </c>
      <c r="E2374" t="n">
        <v>10.47</v>
      </c>
      <c r="F2374" t="n">
        <v>7.98</v>
      </c>
      <c r="G2374" t="n">
        <v>68.38</v>
      </c>
      <c r="H2374" t="n">
        <v>1.21</v>
      </c>
      <c r="I2374" t="n">
        <v>7</v>
      </c>
      <c r="J2374" t="n">
        <v>164.93</v>
      </c>
      <c r="K2374" t="n">
        <v>49.1</v>
      </c>
      <c r="L2374" t="n">
        <v>11.25</v>
      </c>
      <c r="M2374" t="n">
        <v>5</v>
      </c>
      <c r="N2374" t="n">
        <v>29.58</v>
      </c>
      <c r="O2374" t="n">
        <v>20575.13</v>
      </c>
      <c r="P2374" t="n">
        <v>84.81999999999999</v>
      </c>
      <c r="Q2374" t="n">
        <v>198.05</v>
      </c>
      <c r="R2374" t="n">
        <v>31.25</v>
      </c>
      <c r="S2374" t="n">
        <v>21.27</v>
      </c>
      <c r="T2374" t="n">
        <v>2276.36</v>
      </c>
      <c r="U2374" t="n">
        <v>0.68</v>
      </c>
      <c r="V2374" t="n">
        <v>0.76</v>
      </c>
      <c r="W2374" t="n">
        <v>0.12</v>
      </c>
      <c r="X2374" t="n">
        <v>0.12</v>
      </c>
      <c r="Y2374" t="n">
        <v>1</v>
      </c>
      <c r="Z2374" t="n">
        <v>10</v>
      </c>
    </row>
    <row r="2375">
      <c r="A2375" t="n">
        <v>42</v>
      </c>
      <c r="B2375" t="n">
        <v>75</v>
      </c>
      <c r="C2375" t="inlineStr">
        <is>
          <t xml:space="preserve">CONCLUIDO	</t>
        </is>
      </c>
      <c r="D2375" t="n">
        <v>9.5496</v>
      </c>
      <c r="E2375" t="n">
        <v>10.47</v>
      </c>
      <c r="F2375" t="n">
        <v>7.98</v>
      </c>
      <c r="G2375" t="n">
        <v>68.41</v>
      </c>
      <c r="H2375" t="n">
        <v>1.23</v>
      </c>
      <c r="I2375" t="n">
        <v>7</v>
      </c>
      <c r="J2375" t="n">
        <v>165.29</v>
      </c>
      <c r="K2375" t="n">
        <v>49.1</v>
      </c>
      <c r="L2375" t="n">
        <v>11.5</v>
      </c>
      <c r="M2375" t="n">
        <v>5</v>
      </c>
      <c r="N2375" t="n">
        <v>29.69</v>
      </c>
      <c r="O2375" t="n">
        <v>20619.48</v>
      </c>
      <c r="P2375" t="n">
        <v>84.54000000000001</v>
      </c>
      <c r="Q2375" t="n">
        <v>198.05</v>
      </c>
      <c r="R2375" t="n">
        <v>31.35</v>
      </c>
      <c r="S2375" t="n">
        <v>21.27</v>
      </c>
      <c r="T2375" t="n">
        <v>2329.9</v>
      </c>
      <c r="U2375" t="n">
        <v>0.68</v>
      </c>
      <c r="V2375" t="n">
        <v>0.76</v>
      </c>
      <c r="W2375" t="n">
        <v>0.12</v>
      </c>
      <c r="X2375" t="n">
        <v>0.13</v>
      </c>
      <c r="Y2375" t="n">
        <v>1</v>
      </c>
      <c r="Z2375" t="n">
        <v>10</v>
      </c>
    </row>
    <row r="2376">
      <c r="A2376" t="n">
        <v>43</v>
      </c>
      <c r="B2376" t="n">
        <v>75</v>
      </c>
      <c r="C2376" t="inlineStr">
        <is>
          <t xml:space="preserve">CONCLUIDO	</t>
        </is>
      </c>
      <c r="D2376" t="n">
        <v>9.552899999999999</v>
      </c>
      <c r="E2376" t="n">
        <v>10.47</v>
      </c>
      <c r="F2376" t="n">
        <v>7.98</v>
      </c>
      <c r="G2376" t="n">
        <v>68.38</v>
      </c>
      <c r="H2376" t="n">
        <v>1.26</v>
      </c>
      <c r="I2376" t="n">
        <v>7</v>
      </c>
      <c r="J2376" t="n">
        <v>165.65</v>
      </c>
      <c r="K2376" t="n">
        <v>49.1</v>
      </c>
      <c r="L2376" t="n">
        <v>11.75</v>
      </c>
      <c r="M2376" t="n">
        <v>5</v>
      </c>
      <c r="N2376" t="n">
        <v>29.8</v>
      </c>
      <c r="O2376" t="n">
        <v>20663.87</v>
      </c>
      <c r="P2376" t="n">
        <v>84.12</v>
      </c>
      <c r="Q2376" t="n">
        <v>198.05</v>
      </c>
      <c r="R2376" t="n">
        <v>31.22</v>
      </c>
      <c r="S2376" t="n">
        <v>21.27</v>
      </c>
      <c r="T2376" t="n">
        <v>2260.57</v>
      </c>
      <c r="U2376" t="n">
        <v>0.68</v>
      </c>
      <c r="V2376" t="n">
        <v>0.76</v>
      </c>
      <c r="W2376" t="n">
        <v>0.12</v>
      </c>
      <c r="X2376" t="n">
        <v>0.12</v>
      </c>
      <c r="Y2376" t="n">
        <v>1</v>
      </c>
      <c r="Z2376" t="n">
        <v>10</v>
      </c>
    </row>
    <row r="2377">
      <c r="A2377" t="n">
        <v>44</v>
      </c>
      <c r="B2377" t="n">
        <v>75</v>
      </c>
      <c r="C2377" t="inlineStr">
        <is>
          <t xml:space="preserve">CONCLUIDO	</t>
        </is>
      </c>
      <c r="D2377" t="n">
        <v>9.605600000000001</v>
      </c>
      <c r="E2377" t="n">
        <v>10.41</v>
      </c>
      <c r="F2377" t="n">
        <v>7.95</v>
      </c>
      <c r="G2377" t="n">
        <v>79.51000000000001</v>
      </c>
      <c r="H2377" t="n">
        <v>1.28</v>
      </c>
      <c r="I2377" t="n">
        <v>6</v>
      </c>
      <c r="J2377" t="n">
        <v>166.01</v>
      </c>
      <c r="K2377" t="n">
        <v>49.1</v>
      </c>
      <c r="L2377" t="n">
        <v>12</v>
      </c>
      <c r="M2377" t="n">
        <v>4</v>
      </c>
      <c r="N2377" t="n">
        <v>29.91</v>
      </c>
      <c r="O2377" t="n">
        <v>20708.3</v>
      </c>
      <c r="P2377" t="n">
        <v>83.23999999999999</v>
      </c>
      <c r="Q2377" t="n">
        <v>198.05</v>
      </c>
      <c r="R2377" t="n">
        <v>30.32</v>
      </c>
      <c r="S2377" t="n">
        <v>21.27</v>
      </c>
      <c r="T2377" t="n">
        <v>1818.7</v>
      </c>
      <c r="U2377" t="n">
        <v>0.7</v>
      </c>
      <c r="V2377" t="n">
        <v>0.76</v>
      </c>
      <c r="W2377" t="n">
        <v>0.12</v>
      </c>
      <c r="X2377" t="n">
        <v>0.1</v>
      </c>
      <c r="Y2377" t="n">
        <v>1</v>
      </c>
      <c r="Z2377" t="n">
        <v>10</v>
      </c>
    </row>
    <row r="2378">
      <c r="A2378" t="n">
        <v>45</v>
      </c>
      <c r="B2378" t="n">
        <v>75</v>
      </c>
      <c r="C2378" t="inlineStr">
        <is>
          <t xml:space="preserve">CONCLUIDO	</t>
        </is>
      </c>
      <c r="D2378" t="n">
        <v>9.626200000000001</v>
      </c>
      <c r="E2378" t="n">
        <v>10.39</v>
      </c>
      <c r="F2378" t="n">
        <v>7.93</v>
      </c>
      <c r="G2378" t="n">
        <v>79.29000000000001</v>
      </c>
      <c r="H2378" t="n">
        <v>1.3</v>
      </c>
      <c r="I2378" t="n">
        <v>6</v>
      </c>
      <c r="J2378" t="n">
        <v>166.37</v>
      </c>
      <c r="K2378" t="n">
        <v>49.1</v>
      </c>
      <c r="L2378" t="n">
        <v>12.25</v>
      </c>
      <c r="M2378" t="n">
        <v>4</v>
      </c>
      <c r="N2378" t="n">
        <v>30.02</v>
      </c>
      <c r="O2378" t="n">
        <v>20752.76</v>
      </c>
      <c r="P2378" t="n">
        <v>83.05</v>
      </c>
      <c r="Q2378" t="n">
        <v>198.05</v>
      </c>
      <c r="R2378" t="n">
        <v>29.56</v>
      </c>
      <c r="S2378" t="n">
        <v>21.27</v>
      </c>
      <c r="T2378" t="n">
        <v>1439.63</v>
      </c>
      <c r="U2378" t="n">
        <v>0.72</v>
      </c>
      <c r="V2378" t="n">
        <v>0.77</v>
      </c>
      <c r="W2378" t="n">
        <v>0.12</v>
      </c>
      <c r="X2378" t="n">
        <v>0.08</v>
      </c>
      <c r="Y2378" t="n">
        <v>1</v>
      </c>
      <c r="Z2378" t="n">
        <v>10</v>
      </c>
    </row>
    <row r="2379">
      <c r="A2379" t="n">
        <v>46</v>
      </c>
      <c r="B2379" t="n">
        <v>75</v>
      </c>
      <c r="C2379" t="inlineStr">
        <is>
          <t xml:space="preserve">CONCLUIDO	</t>
        </is>
      </c>
      <c r="D2379" t="n">
        <v>9.5985</v>
      </c>
      <c r="E2379" t="n">
        <v>10.42</v>
      </c>
      <c r="F2379" t="n">
        <v>7.96</v>
      </c>
      <c r="G2379" t="n">
        <v>79.59</v>
      </c>
      <c r="H2379" t="n">
        <v>1.33</v>
      </c>
      <c r="I2379" t="n">
        <v>6</v>
      </c>
      <c r="J2379" t="n">
        <v>166.73</v>
      </c>
      <c r="K2379" t="n">
        <v>49.1</v>
      </c>
      <c r="L2379" t="n">
        <v>12.5</v>
      </c>
      <c r="M2379" t="n">
        <v>4</v>
      </c>
      <c r="N2379" t="n">
        <v>30.13</v>
      </c>
      <c r="O2379" t="n">
        <v>20797.26</v>
      </c>
      <c r="P2379" t="n">
        <v>83.40000000000001</v>
      </c>
      <c r="Q2379" t="n">
        <v>198.05</v>
      </c>
      <c r="R2379" t="n">
        <v>30.67</v>
      </c>
      <c r="S2379" t="n">
        <v>21.27</v>
      </c>
      <c r="T2379" t="n">
        <v>1994.85</v>
      </c>
      <c r="U2379" t="n">
        <v>0.6899999999999999</v>
      </c>
      <c r="V2379" t="n">
        <v>0.76</v>
      </c>
      <c r="W2379" t="n">
        <v>0.12</v>
      </c>
      <c r="X2379" t="n">
        <v>0.11</v>
      </c>
      <c r="Y2379" t="n">
        <v>1</v>
      </c>
      <c r="Z2379" t="n">
        <v>10</v>
      </c>
    </row>
    <row r="2380">
      <c r="A2380" t="n">
        <v>47</v>
      </c>
      <c r="B2380" t="n">
        <v>75</v>
      </c>
      <c r="C2380" t="inlineStr">
        <is>
          <t xml:space="preserve">CONCLUIDO	</t>
        </is>
      </c>
      <c r="D2380" t="n">
        <v>9.605399999999999</v>
      </c>
      <c r="E2380" t="n">
        <v>10.41</v>
      </c>
      <c r="F2380" t="n">
        <v>7.95</v>
      </c>
      <c r="G2380" t="n">
        <v>79.51000000000001</v>
      </c>
      <c r="H2380" t="n">
        <v>1.35</v>
      </c>
      <c r="I2380" t="n">
        <v>6</v>
      </c>
      <c r="J2380" t="n">
        <v>167.09</v>
      </c>
      <c r="K2380" t="n">
        <v>49.1</v>
      </c>
      <c r="L2380" t="n">
        <v>12.75</v>
      </c>
      <c r="M2380" t="n">
        <v>4</v>
      </c>
      <c r="N2380" t="n">
        <v>30.25</v>
      </c>
      <c r="O2380" t="n">
        <v>20841.8</v>
      </c>
      <c r="P2380" t="n">
        <v>83.27</v>
      </c>
      <c r="Q2380" t="n">
        <v>198.05</v>
      </c>
      <c r="R2380" t="n">
        <v>30.36</v>
      </c>
      <c r="S2380" t="n">
        <v>21.27</v>
      </c>
      <c r="T2380" t="n">
        <v>1838.71</v>
      </c>
      <c r="U2380" t="n">
        <v>0.7</v>
      </c>
      <c r="V2380" t="n">
        <v>0.76</v>
      </c>
      <c r="W2380" t="n">
        <v>0.12</v>
      </c>
      <c r="X2380" t="n">
        <v>0.1</v>
      </c>
      <c r="Y2380" t="n">
        <v>1</v>
      </c>
      <c r="Z2380" t="n">
        <v>10</v>
      </c>
    </row>
    <row r="2381">
      <c r="A2381" t="n">
        <v>48</v>
      </c>
      <c r="B2381" t="n">
        <v>75</v>
      </c>
      <c r="C2381" t="inlineStr">
        <is>
          <t xml:space="preserve">CONCLUIDO	</t>
        </is>
      </c>
      <c r="D2381" t="n">
        <v>9.594099999999999</v>
      </c>
      <c r="E2381" t="n">
        <v>10.42</v>
      </c>
      <c r="F2381" t="n">
        <v>7.96</v>
      </c>
      <c r="G2381" t="n">
        <v>79.63</v>
      </c>
      <c r="H2381" t="n">
        <v>1.38</v>
      </c>
      <c r="I2381" t="n">
        <v>6</v>
      </c>
      <c r="J2381" t="n">
        <v>167.45</v>
      </c>
      <c r="K2381" t="n">
        <v>49.1</v>
      </c>
      <c r="L2381" t="n">
        <v>13</v>
      </c>
      <c r="M2381" t="n">
        <v>4</v>
      </c>
      <c r="N2381" t="n">
        <v>30.36</v>
      </c>
      <c r="O2381" t="n">
        <v>20886.38</v>
      </c>
      <c r="P2381" t="n">
        <v>83.39</v>
      </c>
      <c r="Q2381" t="n">
        <v>198.06</v>
      </c>
      <c r="R2381" t="n">
        <v>30.78</v>
      </c>
      <c r="S2381" t="n">
        <v>21.27</v>
      </c>
      <c r="T2381" t="n">
        <v>2048.38</v>
      </c>
      <c r="U2381" t="n">
        <v>0.6899999999999999</v>
      </c>
      <c r="V2381" t="n">
        <v>0.76</v>
      </c>
      <c r="W2381" t="n">
        <v>0.12</v>
      </c>
      <c r="X2381" t="n">
        <v>0.11</v>
      </c>
      <c r="Y2381" t="n">
        <v>1</v>
      </c>
      <c r="Z2381" t="n">
        <v>10</v>
      </c>
    </row>
    <row r="2382">
      <c r="A2382" t="n">
        <v>49</v>
      </c>
      <c r="B2382" t="n">
        <v>75</v>
      </c>
      <c r="C2382" t="inlineStr">
        <is>
          <t xml:space="preserve">CONCLUIDO	</t>
        </is>
      </c>
      <c r="D2382" t="n">
        <v>9.6</v>
      </c>
      <c r="E2382" t="n">
        <v>10.42</v>
      </c>
      <c r="F2382" t="n">
        <v>7.96</v>
      </c>
      <c r="G2382" t="n">
        <v>79.56999999999999</v>
      </c>
      <c r="H2382" t="n">
        <v>1.4</v>
      </c>
      <c r="I2382" t="n">
        <v>6</v>
      </c>
      <c r="J2382" t="n">
        <v>167.81</v>
      </c>
      <c r="K2382" t="n">
        <v>49.1</v>
      </c>
      <c r="L2382" t="n">
        <v>13.25</v>
      </c>
      <c r="M2382" t="n">
        <v>4</v>
      </c>
      <c r="N2382" t="n">
        <v>30.47</v>
      </c>
      <c r="O2382" t="n">
        <v>20930.99</v>
      </c>
      <c r="P2382" t="n">
        <v>82.95999999999999</v>
      </c>
      <c r="Q2382" t="n">
        <v>198.05</v>
      </c>
      <c r="R2382" t="n">
        <v>30.55</v>
      </c>
      <c r="S2382" t="n">
        <v>21.27</v>
      </c>
      <c r="T2382" t="n">
        <v>1930.74</v>
      </c>
      <c r="U2382" t="n">
        <v>0.7</v>
      </c>
      <c r="V2382" t="n">
        <v>0.76</v>
      </c>
      <c r="W2382" t="n">
        <v>0.12</v>
      </c>
      <c r="X2382" t="n">
        <v>0.1</v>
      </c>
      <c r="Y2382" t="n">
        <v>1</v>
      </c>
      <c r="Z2382" t="n">
        <v>10</v>
      </c>
    </row>
    <row r="2383">
      <c r="A2383" t="n">
        <v>50</v>
      </c>
      <c r="B2383" t="n">
        <v>75</v>
      </c>
      <c r="C2383" t="inlineStr">
        <is>
          <t xml:space="preserve">CONCLUIDO	</t>
        </is>
      </c>
      <c r="D2383" t="n">
        <v>9.5992</v>
      </c>
      <c r="E2383" t="n">
        <v>10.42</v>
      </c>
      <c r="F2383" t="n">
        <v>7.96</v>
      </c>
      <c r="G2383" t="n">
        <v>79.58</v>
      </c>
      <c r="H2383" t="n">
        <v>1.42</v>
      </c>
      <c r="I2383" t="n">
        <v>6</v>
      </c>
      <c r="J2383" t="n">
        <v>168.18</v>
      </c>
      <c r="K2383" t="n">
        <v>49.1</v>
      </c>
      <c r="L2383" t="n">
        <v>13.5</v>
      </c>
      <c r="M2383" t="n">
        <v>4</v>
      </c>
      <c r="N2383" t="n">
        <v>30.58</v>
      </c>
      <c r="O2383" t="n">
        <v>20975.64</v>
      </c>
      <c r="P2383" t="n">
        <v>82.66</v>
      </c>
      <c r="Q2383" t="n">
        <v>198.05</v>
      </c>
      <c r="R2383" t="n">
        <v>30.48</v>
      </c>
      <c r="S2383" t="n">
        <v>21.27</v>
      </c>
      <c r="T2383" t="n">
        <v>1898.84</v>
      </c>
      <c r="U2383" t="n">
        <v>0.7</v>
      </c>
      <c r="V2383" t="n">
        <v>0.76</v>
      </c>
      <c r="W2383" t="n">
        <v>0.12</v>
      </c>
      <c r="X2383" t="n">
        <v>0.1</v>
      </c>
      <c r="Y2383" t="n">
        <v>1</v>
      </c>
      <c r="Z2383" t="n">
        <v>10</v>
      </c>
    </row>
    <row r="2384">
      <c r="A2384" t="n">
        <v>51</v>
      </c>
      <c r="B2384" t="n">
        <v>75</v>
      </c>
      <c r="C2384" t="inlineStr">
        <is>
          <t xml:space="preserve">CONCLUIDO	</t>
        </is>
      </c>
      <c r="D2384" t="n">
        <v>9.618</v>
      </c>
      <c r="E2384" t="n">
        <v>10.4</v>
      </c>
      <c r="F2384" t="n">
        <v>7.94</v>
      </c>
      <c r="G2384" t="n">
        <v>79.38</v>
      </c>
      <c r="H2384" t="n">
        <v>1.45</v>
      </c>
      <c r="I2384" t="n">
        <v>6</v>
      </c>
      <c r="J2384" t="n">
        <v>168.54</v>
      </c>
      <c r="K2384" t="n">
        <v>49.1</v>
      </c>
      <c r="L2384" t="n">
        <v>13.75</v>
      </c>
      <c r="M2384" t="n">
        <v>4</v>
      </c>
      <c r="N2384" t="n">
        <v>30.69</v>
      </c>
      <c r="O2384" t="n">
        <v>21020.34</v>
      </c>
      <c r="P2384" t="n">
        <v>82.17</v>
      </c>
      <c r="Q2384" t="n">
        <v>198.05</v>
      </c>
      <c r="R2384" t="n">
        <v>29.81</v>
      </c>
      <c r="S2384" t="n">
        <v>21.27</v>
      </c>
      <c r="T2384" t="n">
        <v>1564.57</v>
      </c>
      <c r="U2384" t="n">
        <v>0.71</v>
      </c>
      <c r="V2384" t="n">
        <v>0.77</v>
      </c>
      <c r="W2384" t="n">
        <v>0.12</v>
      </c>
      <c r="X2384" t="n">
        <v>0.08</v>
      </c>
      <c r="Y2384" t="n">
        <v>1</v>
      </c>
      <c r="Z2384" t="n">
        <v>10</v>
      </c>
    </row>
    <row r="2385">
      <c r="A2385" t="n">
        <v>52</v>
      </c>
      <c r="B2385" t="n">
        <v>75</v>
      </c>
      <c r="C2385" t="inlineStr">
        <is>
          <t xml:space="preserve">CONCLUIDO	</t>
        </is>
      </c>
      <c r="D2385" t="n">
        <v>9.599500000000001</v>
      </c>
      <c r="E2385" t="n">
        <v>10.42</v>
      </c>
      <c r="F2385" t="n">
        <v>7.96</v>
      </c>
      <c r="G2385" t="n">
        <v>79.58</v>
      </c>
      <c r="H2385" t="n">
        <v>1.47</v>
      </c>
      <c r="I2385" t="n">
        <v>6</v>
      </c>
      <c r="J2385" t="n">
        <v>168.9</v>
      </c>
      <c r="K2385" t="n">
        <v>49.1</v>
      </c>
      <c r="L2385" t="n">
        <v>14</v>
      </c>
      <c r="M2385" t="n">
        <v>4</v>
      </c>
      <c r="N2385" t="n">
        <v>30.81</v>
      </c>
      <c r="O2385" t="n">
        <v>21065.06</v>
      </c>
      <c r="P2385" t="n">
        <v>81.95</v>
      </c>
      <c r="Q2385" t="n">
        <v>198.06</v>
      </c>
      <c r="R2385" t="n">
        <v>30.62</v>
      </c>
      <c r="S2385" t="n">
        <v>21.27</v>
      </c>
      <c r="T2385" t="n">
        <v>1965.98</v>
      </c>
      <c r="U2385" t="n">
        <v>0.6899999999999999</v>
      </c>
      <c r="V2385" t="n">
        <v>0.76</v>
      </c>
      <c r="W2385" t="n">
        <v>0.12</v>
      </c>
      <c r="X2385" t="n">
        <v>0.1</v>
      </c>
      <c r="Y2385" t="n">
        <v>1</v>
      </c>
      <c r="Z2385" t="n">
        <v>10</v>
      </c>
    </row>
    <row r="2386">
      <c r="A2386" t="n">
        <v>53</v>
      </c>
      <c r="B2386" t="n">
        <v>75</v>
      </c>
      <c r="C2386" t="inlineStr">
        <is>
          <t xml:space="preserve">CONCLUIDO	</t>
        </is>
      </c>
      <c r="D2386" t="n">
        <v>9.5962</v>
      </c>
      <c r="E2386" t="n">
        <v>10.42</v>
      </c>
      <c r="F2386" t="n">
        <v>7.96</v>
      </c>
      <c r="G2386" t="n">
        <v>79.61</v>
      </c>
      <c r="H2386" t="n">
        <v>1.49</v>
      </c>
      <c r="I2386" t="n">
        <v>6</v>
      </c>
      <c r="J2386" t="n">
        <v>169.26</v>
      </c>
      <c r="K2386" t="n">
        <v>49.1</v>
      </c>
      <c r="L2386" t="n">
        <v>14.25</v>
      </c>
      <c r="M2386" t="n">
        <v>4</v>
      </c>
      <c r="N2386" t="n">
        <v>30.92</v>
      </c>
      <c r="O2386" t="n">
        <v>21109.83</v>
      </c>
      <c r="P2386" t="n">
        <v>81.48999999999999</v>
      </c>
      <c r="Q2386" t="n">
        <v>198.05</v>
      </c>
      <c r="R2386" t="n">
        <v>30.72</v>
      </c>
      <c r="S2386" t="n">
        <v>21.27</v>
      </c>
      <c r="T2386" t="n">
        <v>2016.06</v>
      </c>
      <c r="U2386" t="n">
        <v>0.6899999999999999</v>
      </c>
      <c r="V2386" t="n">
        <v>0.76</v>
      </c>
      <c r="W2386" t="n">
        <v>0.12</v>
      </c>
      <c r="X2386" t="n">
        <v>0.11</v>
      </c>
      <c r="Y2386" t="n">
        <v>1</v>
      </c>
      <c r="Z2386" t="n">
        <v>10</v>
      </c>
    </row>
    <row r="2387">
      <c r="A2387" t="n">
        <v>54</v>
      </c>
      <c r="B2387" t="n">
        <v>75</v>
      </c>
      <c r="C2387" t="inlineStr">
        <is>
          <t xml:space="preserve">CONCLUIDO	</t>
        </is>
      </c>
      <c r="D2387" t="n">
        <v>9.6432</v>
      </c>
      <c r="E2387" t="n">
        <v>10.37</v>
      </c>
      <c r="F2387" t="n">
        <v>7.94</v>
      </c>
      <c r="G2387" t="n">
        <v>95.29000000000001</v>
      </c>
      <c r="H2387" t="n">
        <v>1.52</v>
      </c>
      <c r="I2387" t="n">
        <v>5</v>
      </c>
      <c r="J2387" t="n">
        <v>169.63</v>
      </c>
      <c r="K2387" t="n">
        <v>49.1</v>
      </c>
      <c r="L2387" t="n">
        <v>14.5</v>
      </c>
      <c r="M2387" t="n">
        <v>3</v>
      </c>
      <c r="N2387" t="n">
        <v>31.03</v>
      </c>
      <c r="O2387" t="n">
        <v>21154.64</v>
      </c>
      <c r="P2387" t="n">
        <v>80.65000000000001</v>
      </c>
      <c r="Q2387" t="n">
        <v>198.05</v>
      </c>
      <c r="R2387" t="n">
        <v>30.04</v>
      </c>
      <c r="S2387" t="n">
        <v>21.27</v>
      </c>
      <c r="T2387" t="n">
        <v>1680.74</v>
      </c>
      <c r="U2387" t="n">
        <v>0.71</v>
      </c>
      <c r="V2387" t="n">
        <v>0.76</v>
      </c>
      <c r="W2387" t="n">
        <v>0.12</v>
      </c>
      <c r="X2387" t="n">
        <v>0.09</v>
      </c>
      <c r="Y2387" t="n">
        <v>1</v>
      </c>
      <c r="Z2387" t="n">
        <v>10</v>
      </c>
    </row>
    <row r="2388">
      <c r="A2388" t="n">
        <v>55</v>
      </c>
      <c r="B2388" t="n">
        <v>75</v>
      </c>
      <c r="C2388" t="inlineStr">
        <is>
          <t xml:space="preserve">CONCLUIDO	</t>
        </is>
      </c>
      <c r="D2388" t="n">
        <v>9.6569</v>
      </c>
      <c r="E2388" t="n">
        <v>10.36</v>
      </c>
      <c r="F2388" t="n">
        <v>7.93</v>
      </c>
      <c r="G2388" t="n">
        <v>95.11</v>
      </c>
      <c r="H2388" t="n">
        <v>1.54</v>
      </c>
      <c r="I2388" t="n">
        <v>5</v>
      </c>
      <c r="J2388" t="n">
        <v>169.99</v>
      </c>
      <c r="K2388" t="n">
        <v>49.1</v>
      </c>
      <c r="L2388" t="n">
        <v>14.75</v>
      </c>
      <c r="M2388" t="n">
        <v>3</v>
      </c>
      <c r="N2388" t="n">
        <v>31.15</v>
      </c>
      <c r="O2388" t="n">
        <v>21199.48</v>
      </c>
      <c r="P2388" t="n">
        <v>80.52</v>
      </c>
      <c r="Q2388" t="n">
        <v>198.06</v>
      </c>
      <c r="R2388" t="n">
        <v>29.52</v>
      </c>
      <c r="S2388" t="n">
        <v>21.27</v>
      </c>
      <c r="T2388" t="n">
        <v>1423.9</v>
      </c>
      <c r="U2388" t="n">
        <v>0.72</v>
      </c>
      <c r="V2388" t="n">
        <v>0.77</v>
      </c>
      <c r="W2388" t="n">
        <v>0.12</v>
      </c>
      <c r="X2388" t="n">
        <v>0.07000000000000001</v>
      </c>
      <c r="Y2388" t="n">
        <v>1</v>
      </c>
      <c r="Z2388" t="n">
        <v>10</v>
      </c>
    </row>
    <row r="2389">
      <c r="A2389" t="n">
        <v>56</v>
      </c>
      <c r="B2389" t="n">
        <v>75</v>
      </c>
      <c r="C2389" t="inlineStr">
        <is>
          <t xml:space="preserve">CONCLUIDO	</t>
        </is>
      </c>
      <c r="D2389" t="n">
        <v>9.651</v>
      </c>
      <c r="E2389" t="n">
        <v>10.36</v>
      </c>
      <c r="F2389" t="n">
        <v>7.93</v>
      </c>
      <c r="G2389" t="n">
        <v>95.19</v>
      </c>
      <c r="H2389" t="n">
        <v>1.56</v>
      </c>
      <c r="I2389" t="n">
        <v>5</v>
      </c>
      <c r="J2389" t="n">
        <v>170.35</v>
      </c>
      <c r="K2389" t="n">
        <v>49.1</v>
      </c>
      <c r="L2389" t="n">
        <v>15</v>
      </c>
      <c r="M2389" t="n">
        <v>3</v>
      </c>
      <c r="N2389" t="n">
        <v>31.26</v>
      </c>
      <c r="O2389" t="n">
        <v>21244.37</v>
      </c>
      <c r="P2389" t="n">
        <v>80.75</v>
      </c>
      <c r="Q2389" t="n">
        <v>198.06</v>
      </c>
      <c r="R2389" t="n">
        <v>29.66</v>
      </c>
      <c r="S2389" t="n">
        <v>21.27</v>
      </c>
      <c r="T2389" t="n">
        <v>1493.11</v>
      </c>
      <c r="U2389" t="n">
        <v>0.72</v>
      </c>
      <c r="V2389" t="n">
        <v>0.77</v>
      </c>
      <c r="W2389" t="n">
        <v>0.12</v>
      </c>
      <c r="X2389" t="n">
        <v>0.08</v>
      </c>
      <c r="Y2389" t="n">
        <v>1</v>
      </c>
      <c r="Z2389" t="n">
        <v>10</v>
      </c>
    </row>
    <row r="2390">
      <c r="A2390" t="n">
        <v>57</v>
      </c>
      <c r="B2390" t="n">
        <v>75</v>
      </c>
      <c r="C2390" t="inlineStr">
        <is>
          <t xml:space="preserve">CONCLUIDO	</t>
        </is>
      </c>
      <c r="D2390" t="n">
        <v>9.6668</v>
      </c>
      <c r="E2390" t="n">
        <v>10.34</v>
      </c>
      <c r="F2390" t="n">
        <v>7.92</v>
      </c>
      <c r="G2390" t="n">
        <v>94.98999999999999</v>
      </c>
      <c r="H2390" t="n">
        <v>1.58</v>
      </c>
      <c r="I2390" t="n">
        <v>5</v>
      </c>
      <c r="J2390" t="n">
        <v>170.72</v>
      </c>
      <c r="K2390" t="n">
        <v>49.1</v>
      </c>
      <c r="L2390" t="n">
        <v>15.25</v>
      </c>
      <c r="M2390" t="n">
        <v>3</v>
      </c>
      <c r="N2390" t="n">
        <v>31.37</v>
      </c>
      <c r="O2390" t="n">
        <v>21289.29</v>
      </c>
      <c r="P2390" t="n">
        <v>80.56</v>
      </c>
      <c r="Q2390" t="n">
        <v>198.05</v>
      </c>
      <c r="R2390" t="n">
        <v>29.22</v>
      </c>
      <c r="S2390" t="n">
        <v>21.27</v>
      </c>
      <c r="T2390" t="n">
        <v>1271.78</v>
      </c>
      <c r="U2390" t="n">
        <v>0.73</v>
      </c>
      <c r="V2390" t="n">
        <v>0.77</v>
      </c>
      <c r="W2390" t="n">
        <v>0.11</v>
      </c>
      <c r="X2390" t="n">
        <v>0.06</v>
      </c>
      <c r="Y2390" t="n">
        <v>1</v>
      </c>
      <c r="Z2390" t="n">
        <v>10</v>
      </c>
    </row>
    <row r="2391">
      <c r="A2391" t="n">
        <v>58</v>
      </c>
      <c r="B2391" t="n">
        <v>75</v>
      </c>
      <c r="C2391" t="inlineStr">
        <is>
          <t xml:space="preserve">CONCLUIDO	</t>
        </is>
      </c>
      <c r="D2391" t="n">
        <v>9.641400000000001</v>
      </c>
      <c r="E2391" t="n">
        <v>10.37</v>
      </c>
      <c r="F2391" t="n">
        <v>7.94</v>
      </c>
      <c r="G2391" t="n">
        <v>95.31</v>
      </c>
      <c r="H2391" t="n">
        <v>1.61</v>
      </c>
      <c r="I2391" t="n">
        <v>5</v>
      </c>
      <c r="J2391" t="n">
        <v>171.08</v>
      </c>
      <c r="K2391" t="n">
        <v>49.1</v>
      </c>
      <c r="L2391" t="n">
        <v>15.5</v>
      </c>
      <c r="M2391" t="n">
        <v>3</v>
      </c>
      <c r="N2391" t="n">
        <v>31.49</v>
      </c>
      <c r="O2391" t="n">
        <v>21334.25</v>
      </c>
      <c r="P2391" t="n">
        <v>80.66</v>
      </c>
      <c r="Q2391" t="n">
        <v>198.05</v>
      </c>
      <c r="R2391" t="n">
        <v>30.13</v>
      </c>
      <c r="S2391" t="n">
        <v>21.27</v>
      </c>
      <c r="T2391" t="n">
        <v>1728.57</v>
      </c>
      <c r="U2391" t="n">
        <v>0.71</v>
      </c>
      <c r="V2391" t="n">
        <v>0.76</v>
      </c>
      <c r="W2391" t="n">
        <v>0.12</v>
      </c>
      <c r="X2391" t="n">
        <v>0.09</v>
      </c>
      <c r="Y2391" t="n">
        <v>1</v>
      </c>
      <c r="Z2391" t="n">
        <v>10</v>
      </c>
    </row>
    <row r="2392">
      <c r="A2392" t="n">
        <v>59</v>
      </c>
      <c r="B2392" t="n">
        <v>75</v>
      </c>
      <c r="C2392" t="inlineStr">
        <is>
          <t xml:space="preserve">CONCLUIDO	</t>
        </is>
      </c>
      <c r="D2392" t="n">
        <v>9.651</v>
      </c>
      <c r="E2392" t="n">
        <v>10.36</v>
      </c>
      <c r="F2392" t="n">
        <v>7.93</v>
      </c>
      <c r="G2392" t="n">
        <v>95.19</v>
      </c>
      <c r="H2392" t="n">
        <v>1.63</v>
      </c>
      <c r="I2392" t="n">
        <v>5</v>
      </c>
      <c r="J2392" t="n">
        <v>171.45</v>
      </c>
      <c r="K2392" t="n">
        <v>49.1</v>
      </c>
      <c r="L2392" t="n">
        <v>15.75</v>
      </c>
      <c r="M2392" t="n">
        <v>3</v>
      </c>
      <c r="N2392" t="n">
        <v>31.6</v>
      </c>
      <c r="O2392" t="n">
        <v>21379.25</v>
      </c>
      <c r="P2392" t="n">
        <v>80.42</v>
      </c>
      <c r="Q2392" t="n">
        <v>198.05</v>
      </c>
      <c r="R2392" t="n">
        <v>29.78</v>
      </c>
      <c r="S2392" t="n">
        <v>21.27</v>
      </c>
      <c r="T2392" t="n">
        <v>1551.84</v>
      </c>
      <c r="U2392" t="n">
        <v>0.71</v>
      </c>
      <c r="V2392" t="n">
        <v>0.77</v>
      </c>
      <c r="W2392" t="n">
        <v>0.12</v>
      </c>
      <c r="X2392" t="n">
        <v>0.08</v>
      </c>
      <c r="Y2392" t="n">
        <v>1</v>
      </c>
      <c r="Z2392" t="n">
        <v>10</v>
      </c>
    </row>
    <row r="2393">
      <c r="A2393" t="n">
        <v>60</v>
      </c>
      <c r="B2393" t="n">
        <v>75</v>
      </c>
      <c r="C2393" t="inlineStr">
        <is>
          <t xml:space="preserve">CONCLUIDO	</t>
        </is>
      </c>
      <c r="D2393" t="n">
        <v>9.645</v>
      </c>
      <c r="E2393" t="n">
        <v>10.37</v>
      </c>
      <c r="F2393" t="n">
        <v>7.94</v>
      </c>
      <c r="G2393" t="n">
        <v>95.27</v>
      </c>
      <c r="H2393" t="n">
        <v>1.65</v>
      </c>
      <c r="I2393" t="n">
        <v>5</v>
      </c>
      <c r="J2393" t="n">
        <v>171.81</v>
      </c>
      <c r="K2393" t="n">
        <v>49.1</v>
      </c>
      <c r="L2393" t="n">
        <v>16</v>
      </c>
      <c r="M2393" t="n">
        <v>3</v>
      </c>
      <c r="N2393" t="n">
        <v>31.72</v>
      </c>
      <c r="O2393" t="n">
        <v>21424.29</v>
      </c>
      <c r="P2393" t="n">
        <v>80.51000000000001</v>
      </c>
      <c r="Q2393" t="n">
        <v>198.05</v>
      </c>
      <c r="R2393" t="n">
        <v>29.97</v>
      </c>
      <c r="S2393" t="n">
        <v>21.27</v>
      </c>
      <c r="T2393" t="n">
        <v>1647.96</v>
      </c>
      <c r="U2393" t="n">
        <v>0.71</v>
      </c>
      <c r="V2393" t="n">
        <v>0.76</v>
      </c>
      <c r="W2393" t="n">
        <v>0.12</v>
      </c>
      <c r="X2393" t="n">
        <v>0.09</v>
      </c>
      <c r="Y2393" t="n">
        <v>1</v>
      </c>
      <c r="Z2393" t="n">
        <v>10</v>
      </c>
    </row>
    <row r="2394">
      <c r="A2394" t="n">
        <v>61</v>
      </c>
      <c r="B2394" t="n">
        <v>75</v>
      </c>
      <c r="C2394" t="inlineStr">
        <is>
          <t xml:space="preserve">CONCLUIDO	</t>
        </is>
      </c>
      <c r="D2394" t="n">
        <v>9.6525</v>
      </c>
      <c r="E2394" t="n">
        <v>10.36</v>
      </c>
      <c r="F2394" t="n">
        <v>7.93</v>
      </c>
      <c r="G2394" t="n">
        <v>95.17</v>
      </c>
      <c r="H2394" t="n">
        <v>1.67</v>
      </c>
      <c r="I2394" t="n">
        <v>5</v>
      </c>
      <c r="J2394" t="n">
        <v>172.18</v>
      </c>
      <c r="K2394" t="n">
        <v>49.1</v>
      </c>
      <c r="L2394" t="n">
        <v>16.25</v>
      </c>
      <c r="M2394" t="n">
        <v>3</v>
      </c>
      <c r="N2394" t="n">
        <v>31.83</v>
      </c>
      <c r="O2394" t="n">
        <v>21469.36</v>
      </c>
      <c r="P2394" t="n">
        <v>80.43000000000001</v>
      </c>
      <c r="Q2394" t="n">
        <v>198.05</v>
      </c>
      <c r="R2394" t="n">
        <v>29.66</v>
      </c>
      <c r="S2394" t="n">
        <v>21.27</v>
      </c>
      <c r="T2394" t="n">
        <v>1491.92</v>
      </c>
      <c r="U2394" t="n">
        <v>0.72</v>
      </c>
      <c r="V2394" t="n">
        <v>0.77</v>
      </c>
      <c r="W2394" t="n">
        <v>0.12</v>
      </c>
      <c r="X2394" t="n">
        <v>0.08</v>
      </c>
      <c r="Y2394" t="n">
        <v>1</v>
      </c>
      <c r="Z2394" t="n">
        <v>10</v>
      </c>
    </row>
    <row r="2395">
      <c r="A2395" t="n">
        <v>62</v>
      </c>
      <c r="B2395" t="n">
        <v>75</v>
      </c>
      <c r="C2395" t="inlineStr">
        <is>
          <t xml:space="preserve">CONCLUIDO	</t>
        </is>
      </c>
      <c r="D2395" t="n">
        <v>9.6595</v>
      </c>
      <c r="E2395" t="n">
        <v>10.35</v>
      </c>
      <c r="F2395" t="n">
        <v>7.92</v>
      </c>
      <c r="G2395" t="n">
        <v>95.08</v>
      </c>
      <c r="H2395" t="n">
        <v>1.7</v>
      </c>
      <c r="I2395" t="n">
        <v>5</v>
      </c>
      <c r="J2395" t="n">
        <v>172.54</v>
      </c>
      <c r="K2395" t="n">
        <v>49.1</v>
      </c>
      <c r="L2395" t="n">
        <v>16.5</v>
      </c>
      <c r="M2395" t="n">
        <v>3</v>
      </c>
      <c r="N2395" t="n">
        <v>31.95</v>
      </c>
      <c r="O2395" t="n">
        <v>21514.48</v>
      </c>
      <c r="P2395" t="n">
        <v>80.06</v>
      </c>
      <c r="Q2395" t="n">
        <v>198.05</v>
      </c>
      <c r="R2395" t="n">
        <v>29.41</v>
      </c>
      <c r="S2395" t="n">
        <v>21.27</v>
      </c>
      <c r="T2395" t="n">
        <v>1370.09</v>
      </c>
      <c r="U2395" t="n">
        <v>0.72</v>
      </c>
      <c r="V2395" t="n">
        <v>0.77</v>
      </c>
      <c r="W2395" t="n">
        <v>0.12</v>
      </c>
      <c r="X2395" t="n">
        <v>0.07000000000000001</v>
      </c>
      <c r="Y2395" t="n">
        <v>1</v>
      </c>
      <c r="Z2395" t="n">
        <v>10</v>
      </c>
    </row>
    <row r="2396">
      <c r="A2396" t="n">
        <v>63</v>
      </c>
      <c r="B2396" t="n">
        <v>75</v>
      </c>
      <c r="C2396" t="inlineStr">
        <is>
          <t xml:space="preserve">CONCLUIDO	</t>
        </is>
      </c>
      <c r="D2396" t="n">
        <v>9.6523</v>
      </c>
      <c r="E2396" t="n">
        <v>10.36</v>
      </c>
      <c r="F2396" t="n">
        <v>7.93</v>
      </c>
      <c r="G2396" t="n">
        <v>95.17</v>
      </c>
      <c r="H2396" t="n">
        <v>1.72</v>
      </c>
      <c r="I2396" t="n">
        <v>5</v>
      </c>
      <c r="J2396" t="n">
        <v>172.91</v>
      </c>
      <c r="K2396" t="n">
        <v>49.1</v>
      </c>
      <c r="L2396" t="n">
        <v>16.75</v>
      </c>
      <c r="M2396" t="n">
        <v>3</v>
      </c>
      <c r="N2396" t="n">
        <v>32.07</v>
      </c>
      <c r="O2396" t="n">
        <v>21559.64</v>
      </c>
      <c r="P2396" t="n">
        <v>79.76000000000001</v>
      </c>
      <c r="Q2396" t="n">
        <v>198.05</v>
      </c>
      <c r="R2396" t="n">
        <v>29.77</v>
      </c>
      <c r="S2396" t="n">
        <v>21.27</v>
      </c>
      <c r="T2396" t="n">
        <v>1549.95</v>
      </c>
      <c r="U2396" t="n">
        <v>0.71</v>
      </c>
      <c r="V2396" t="n">
        <v>0.77</v>
      </c>
      <c r="W2396" t="n">
        <v>0.11</v>
      </c>
      <c r="X2396" t="n">
        <v>0.08</v>
      </c>
      <c r="Y2396" t="n">
        <v>1</v>
      </c>
      <c r="Z2396" t="n">
        <v>10</v>
      </c>
    </row>
    <row r="2397">
      <c r="A2397" t="n">
        <v>64</v>
      </c>
      <c r="B2397" t="n">
        <v>75</v>
      </c>
      <c r="C2397" t="inlineStr">
        <is>
          <t xml:space="preserve">CONCLUIDO	</t>
        </is>
      </c>
      <c r="D2397" t="n">
        <v>9.639099999999999</v>
      </c>
      <c r="E2397" t="n">
        <v>10.37</v>
      </c>
      <c r="F2397" t="n">
        <v>7.95</v>
      </c>
      <c r="G2397" t="n">
        <v>95.34</v>
      </c>
      <c r="H2397" t="n">
        <v>1.74</v>
      </c>
      <c r="I2397" t="n">
        <v>5</v>
      </c>
      <c r="J2397" t="n">
        <v>173.28</v>
      </c>
      <c r="K2397" t="n">
        <v>49.1</v>
      </c>
      <c r="L2397" t="n">
        <v>17</v>
      </c>
      <c r="M2397" t="n">
        <v>3</v>
      </c>
      <c r="N2397" t="n">
        <v>32.18</v>
      </c>
      <c r="O2397" t="n">
        <v>21604.83</v>
      </c>
      <c r="P2397" t="n">
        <v>79.73999999999999</v>
      </c>
      <c r="Q2397" t="n">
        <v>198.05</v>
      </c>
      <c r="R2397" t="n">
        <v>30.17</v>
      </c>
      <c r="S2397" t="n">
        <v>21.27</v>
      </c>
      <c r="T2397" t="n">
        <v>1745.95</v>
      </c>
      <c r="U2397" t="n">
        <v>0.71</v>
      </c>
      <c r="V2397" t="n">
        <v>0.76</v>
      </c>
      <c r="W2397" t="n">
        <v>0.12</v>
      </c>
      <c r="X2397" t="n">
        <v>0.09</v>
      </c>
      <c r="Y2397" t="n">
        <v>1</v>
      </c>
      <c r="Z2397" t="n">
        <v>10</v>
      </c>
    </row>
    <row r="2398">
      <c r="A2398" t="n">
        <v>65</v>
      </c>
      <c r="B2398" t="n">
        <v>75</v>
      </c>
      <c r="C2398" t="inlineStr">
        <is>
          <t xml:space="preserve">CONCLUIDO	</t>
        </is>
      </c>
      <c r="D2398" t="n">
        <v>9.646000000000001</v>
      </c>
      <c r="E2398" t="n">
        <v>10.37</v>
      </c>
      <c r="F2398" t="n">
        <v>7.94</v>
      </c>
      <c r="G2398" t="n">
        <v>95.25</v>
      </c>
      <c r="H2398" t="n">
        <v>1.76</v>
      </c>
      <c r="I2398" t="n">
        <v>5</v>
      </c>
      <c r="J2398" t="n">
        <v>173.64</v>
      </c>
      <c r="K2398" t="n">
        <v>49.1</v>
      </c>
      <c r="L2398" t="n">
        <v>17.25</v>
      </c>
      <c r="M2398" t="n">
        <v>3</v>
      </c>
      <c r="N2398" t="n">
        <v>32.3</v>
      </c>
      <c r="O2398" t="n">
        <v>21650.07</v>
      </c>
      <c r="P2398" t="n">
        <v>79.19</v>
      </c>
      <c r="Q2398" t="n">
        <v>198.05</v>
      </c>
      <c r="R2398" t="n">
        <v>29.93</v>
      </c>
      <c r="S2398" t="n">
        <v>21.27</v>
      </c>
      <c r="T2398" t="n">
        <v>1630.07</v>
      </c>
      <c r="U2398" t="n">
        <v>0.71</v>
      </c>
      <c r="V2398" t="n">
        <v>0.76</v>
      </c>
      <c r="W2398" t="n">
        <v>0.12</v>
      </c>
      <c r="X2398" t="n">
        <v>0.09</v>
      </c>
      <c r="Y2398" t="n">
        <v>1</v>
      </c>
      <c r="Z2398" t="n">
        <v>10</v>
      </c>
    </row>
    <row r="2399">
      <c r="A2399" t="n">
        <v>66</v>
      </c>
      <c r="B2399" t="n">
        <v>75</v>
      </c>
      <c r="C2399" t="inlineStr">
        <is>
          <t xml:space="preserve">CONCLUIDO	</t>
        </is>
      </c>
      <c r="D2399" t="n">
        <v>9.643700000000001</v>
      </c>
      <c r="E2399" t="n">
        <v>10.37</v>
      </c>
      <c r="F2399" t="n">
        <v>7.94</v>
      </c>
      <c r="G2399" t="n">
        <v>95.28</v>
      </c>
      <c r="H2399" t="n">
        <v>1.78</v>
      </c>
      <c r="I2399" t="n">
        <v>5</v>
      </c>
      <c r="J2399" t="n">
        <v>174.01</v>
      </c>
      <c r="K2399" t="n">
        <v>49.1</v>
      </c>
      <c r="L2399" t="n">
        <v>17.5</v>
      </c>
      <c r="M2399" t="n">
        <v>3</v>
      </c>
      <c r="N2399" t="n">
        <v>32.42</v>
      </c>
      <c r="O2399" t="n">
        <v>21695.35</v>
      </c>
      <c r="P2399" t="n">
        <v>78.65000000000001</v>
      </c>
      <c r="Q2399" t="n">
        <v>198.05</v>
      </c>
      <c r="R2399" t="n">
        <v>29.98</v>
      </c>
      <c r="S2399" t="n">
        <v>21.27</v>
      </c>
      <c r="T2399" t="n">
        <v>1650.66</v>
      </c>
      <c r="U2399" t="n">
        <v>0.71</v>
      </c>
      <c r="V2399" t="n">
        <v>0.76</v>
      </c>
      <c r="W2399" t="n">
        <v>0.12</v>
      </c>
      <c r="X2399" t="n">
        <v>0.09</v>
      </c>
      <c r="Y2399" t="n">
        <v>1</v>
      </c>
      <c r="Z2399" t="n">
        <v>10</v>
      </c>
    </row>
    <row r="2400">
      <c r="A2400" t="n">
        <v>67</v>
      </c>
      <c r="B2400" t="n">
        <v>75</v>
      </c>
      <c r="C2400" t="inlineStr">
        <is>
          <t xml:space="preserve">CONCLUIDO	</t>
        </is>
      </c>
      <c r="D2400" t="n">
        <v>9.6523</v>
      </c>
      <c r="E2400" t="n">
        <v>10.36</v>
      </c>
      <c r="F2400" t="n">
        <v>7.93</v>
      </c>
      <c r="G2400" t="n">
        <v>95.17</v>
      </c>
      <c r="H2400" t="n">
        <v>1.8</v>
      </c>
      <c r="I2400" t="n">
        <v>5</v>
      </c>
      <c r="J2400" t="n">
        <v>174.38</v>
      </c>
      <c r="K2400" t="n">
        <v>49.1</v>
      </c>
      <c r="L2400" t="n">
        <v>17.75</v>
      </c>
      <c r="M2400" t="n">
        <v>3</v>
      </c>
      <c r="N2400" t="n">
        <v>32.53</v>
      </c>
      <c r="O2400" t="n">
        <v>21740.66</v>
      </c>
      <c r="P2400" t="n">
        <v>77.95</v>
      </c>
      <c r="Q2400" t="n">
        <v>198.05</v>
      </c>
      <c r="R2400" t="n">
        <v>29.68</v>
      </c>
      <c r="S2400" t="n">
        <v>21.27</v>
      </c>
      <c r="T2400" t="n">
        <v>1503.84</v>
      </c>
      <c r="U2400" t="n">
        <v>0.72</v>
      </c>
      <c r="V2400" t="n">
        <v>0.77</v>
      </c>
      <c r="W2400" t="n">
        <v>0.12</v>
      </c>
      <c r="X2400" t="n">
        <v>0.08</v>
      </c>
      <c r="Y2400" t="n">
        <v>1</v>
      </c>
      <c r="Z2400" t="n">
        <v>10</v>
      </c>
    </row>
    <row r="2401">
      <c r="A2401" t="n">
        <v>68</v>
      </c>
      <c r="B2401" t="n">
        <v>75</v>
      </c>
      <c r="C2401" t="inlineStr">
        <is>
          <t xml:space="preserve">CONCLUIDO	</t>
        </is>
      </c>
      <c r="D2401" t="n">
        <v>9.651</v>
      </c>
      <c r="E2401" t="n">
        <v>10.36</v>
      </c>
      <c r="F2401" t="n">
        <v>7.93</v>
      </c>
      <c r="G2401" t="n">
        <v>95.19</v>
      </c>
      <c r="H2401" t="n">
        <v>1.83</v>
      </c>
      <c r="I2401" t="n">
        <v>5</v>
      </c>
      <c r="J2401" t="n">
        <v>174.75</v>
      </c>
      <c r="K2401" t="n">
        <v>49.1</v>
      </c>
      <c r="L2401" t="n">
        <v>18</v>
      </c>
      <c r="M2401" t="n">
        <v>3</v>
      </c>
      <c r="N2401" t="n">
        <v>32.65</v>
      </c>
      <c r="O2401" t="n">
        <v>21786.02</v>
      </c>
      <c r="P2401" t="n">
        <v>77.36</v>
      </c>
      <c r="Q2401" t="n">
        <v>198.05</v>
      </c>
      <c r="R2401" t="n">
        <v>29.79</v>
      </c>
      <c r="S2401" t="n">
        <v>21.27</v>
      </c>
      <c r="T2401" t="n">
        <v>1556</v>
      </c>
      <c r="U2401" t="n">
        <v>0.71</v>
      </c>
      <c r="V2401" t="n">
        <v>0.77</v>
      </c>
      <c r="W2401" t="n">
        <v>0.12</v>
      </c>
      <c r="X2401" t="n">
        <v>0.08</v>
      </c>
      <c r="Y2401" t="n">
        <v>1</v>
      </c>
      <c r="Z2401" t="n">
        <v>10</v>
      </c>
    </row>
    <row r="2402">
      <c r="A2402" t="n">
        <v>69</v>
      </c>
      <c r="B2402" t="n">
        <v>75</v>
      </c>
      <c r="C2402" t="inlineStr">
        <is>
          <t xml:space="preserve">CONCLUIDO	</t>
        </is>
      </c>
      <c r="D2402" t="n">
        <v>9.699299999999999</v>
      </c>
      <c r="E2402" t="n">
        <v>10.31</v>
      </c>
      <c r="F2402" t="n">
        <v>7.91</v>
      </c>
      <c r="G2402" t="n">
        <v>118.67</v>
      </c>
      <c r="H2402" t="n">
        <v>1.85</v>
      </c>
      <c r="I2402" t="n">
        <v>4</v>
      </c>
      <c r="J2402" t="n">
        <v>175.11</v>
      </c>
      <c r="K2402" t="n">
        <v>49.1</v>
      </c>
      <c r="L2402" t="n">
        <v>18.25</v>
      </c>
      <c r="M2402" t="n">
        <v>2</v>
      </c>
      <c r="N2402" t="n">
        <v>32.77</v>
      </c>
      <c r="O2402" t="n">
        <v>21831.41</v>
      </c>
      <c r="P2402" t="n">
        <v>76.40000000000001</v>
      </c>
      <c r="Q2402" t="n">
        <v>198.05</v>
      </c>
      <c r="R2402" t="n">
        <v>29.09</v>
      </c>
      <c r="S2402" t="n">
        <v>21.27</v>
      </c>
      <c r="T2402" t="n">
        <v>1210.58</v>
      </c>
      <c r="U2402" t="n">
        <v>0.73</v>
      </c>
      <c r="V2402" t="n">
        <v>0.77</v>
      </c>
      <c r="W2402" t="n">
        <v>0.11</v>
      </c>
      <c r="X2402" t="n">
        <v>0.06</v>
      </c>
      <c r="Y2402" t="n">
        <v>1</v>
      </c>
      <c r="Z2402" t="n">
        <v>10</v>
      </c>
    </row>
    <row r="2403">
      <c r="A2403" t="n">
        <v>70</v>
      </c>
      <c r="B2403" t="n">
        <v>75</v>
      </c>
      <c r="C2403" t="inlineStr">
        <is>
          <t xml:space="preserve">CONCLUIDO	</t>
        </is>
      </c>
      <c r="D2403" t="n">
        <v>9.6972</v>
      </c>
      <c r="E2403" t="n">
        <v>10.31</v>
      </c>
      <c r="F2403" t="n">
        <v>7.91</v>
      </c>
      <c r="G2403" t="n">
        <v>118.7</v>
      </c>
      <c r="H2403" t="n">
        <v>1.87</v>
      </c>
      <c r="I2403" t="n">
        <v>4</v>
      </c>
      <c r="J2403" t="n">
        <v>175.48</v>
      </c>
      <c r="K2403" t="n">
        <v>49.1</v>
      </c>
      <c r="L2403" t="n">
        <v>18.5</v>
      </c>
      <c r="M2403" t="n">
        <v>2</v>
      </c>
      <c r="N2403" t="n">
        <v>32.89</v>
      </c>
      <c r="O2403" t="n">
        <v>21876.85</v>
      </c>
      <c r="P2403" t="n">
        <v>76.48999999999999</v>
      </c>
      <c r="Q2403" t="n">
        <v>198.05</v>
      </c>
      <c r="R2403" t="n">
        <v>29.17</v>
      </c>
      <c r="S2403" t="n">
        <v>21.27</v>
      </c>
      <c r="T2403" t="n">
        <v>1251.66</v>
      </c>
      <c r="U2403" t="n">
        <v>0.73</v>
      </c>
      <c r="V2403" t="n">
        <v>0.77</v>
      </c>
      <c r="W2403" t="n">
        <v>0.11</v>
      </c>
      <c r="X2403" t="n">
        <v>0.06</v>
      </c>
      <c r="Y2403" t="n">
        <v>1</v>
      </c>
      <c r="Z2403" t="n">
        <v>10</v>
      </c>
    </row>
    <row r="2404">
      <c r="A2404" t="n">
        <v>71</v>
      </c>
      <c r="B2404" t="n">
        <v>75</v>
      </c>
      <c r="C2404" t="inlineStr">
        <is>
          <t xml:space="preserve">CONCLUIDO	</t>
        </is>
      </c>
      <c r="D2404" t="n">
        <v>9.6975</v>
      </c>
      <c r="E2404" t="n">
        <v>10.31</v>
      </c>
      <c r="F2404" t="n">
        <v>7.91</v>
      </c>
      <c r="G2404" t="n">
        <v>118.7</v>
      </c>
      <c r="H2404" t="n">
        <v>1.89</v>
      </c>
      <c r="I2404" t="n">
        <v>4</v>
      </c>
      <c r="J2404" t="n">
        <v>175.85</v>
      </c>
      <c r="K2404" t="n">
        <v>49.1</v>
      </c>
      <c r="L2404" t="n">
        <v>18.75</v>
      </c>
      <c r="M2404" t="n">
        <v>2</v>
      </c>
      <c r="N2404" t="n">
        <v>33.01</v>
      </c>
      <c r="O2404" t="n">
        <v>21922.32</v>
      </c>
      <c r="P2404" t="n">
        <v>76.56</v>
      </c>
      <c r="Q2404" t="n">
        <v>198.05</v>
      </c>
      <c r="R2404" t="n">
        <v>29.11</v>
      </c>
      <c r="S2404" t="n">
        <v>21.27</v>
      </c>
      <c r="T2404" t="n">
        <v>1222.32</v>
      </c>
      <c r="U2404" t="n">
        <v>0.73</v>
      </c>
      <c r="V2404" t="n">
        <v>0.77</v>
      </c>
      <c r="W2404" t="n">
        <v>0.12</v>
      </c>
      <c r="X2404" t="n">
        <v>0.06</v>
      </c>
      <c r="Y2404" t="n">
        <v>1</v>
      </c>
      <c r="Z2404" t="n">
        <v>10</v>
      </c>
    </row>
    <row r="2405">
      <c r="A2405" t="n">
        <v>72</v>
      </c>
      <c r="B2405" t="n">
        <v>75</v>
      </c>
      <c r="C2405" t="inlineStr">
        <is>
          <t xml:space="preserve">CONCLUIDO	</t>
        </is>
      </c>
      <c r="D2405" t="n">
        <v>9.710599999999999</v>
      </c>
      <c r="E2405" t="n">
        <v>10.3</v>
      </c>
      <c r="F2405" t="n">
        <v>7.9</v>
      </c>
      <c r="G2405" t="n">
        <v>118.49</v>
      </c>
      <c r="H2405" t="n">
        <v>1.91</v>
      </c>
      <c r="I2405" t="n">
        <v>4</v>
      </c>
      <c r="J2405" t="n">
        <v>176.22</v>
      </c>
      <c r="K2405" t="n">
        <v>49.1</v>
      </c>
      <c r="L2405" t="n">
        <v>19</v>
      </c>
      <c r="M2405" t="n">
        <v>2</v>
      </c>
      <c r="N2405" t="n">
        <v>33.13</v>
      </c>
      <c r="O2405" t="n">
        <v>21967.84</v>
      </c>
      <c r="P2405" t="n">
        <v>76.19</v>
      </c>
      <c r="Q2405" t="n">
        <v>198.05</v>
      </c>
      <c r="R2405" t="n">
        <v>28.7</v>
      </c>
      <c r="S2405" t="n">
        <v>21.27</v>
      </c>
      <c r="T2405" t="n">
        <v>1016.46</v>
      </c>
      <c r="U2405" t="n">
        <v>0.74</v>
      </c>
      <c r="V2405" t="n">
        <v>0.77</v>
      </c>
      <c r="W2405" t="n">
        <v>0.11</v>
      </c>
      <c r="X2405" t="n">
        <v>0.05</v>
      </c>
      <c r="Y2405" t="n">
        <v>1</v>
      </c>
      <c r="Z2405" t="n">
        <v>10</v>
      </c>
    </row>
    <row r="2406">
      <c r="A2406" t="n">
        <v>73</v>
      </c>
      <c r="B2406" t="n">
        <v>75</v>
      </c>
      <c r="C2406" t="inlineStr">
        <is>
          <t xml:space="preserve">CONCLUIDO	</t>
        </is>
      </c>
      <c r="D2406" t="n">
        <v>9.6944</v>
      </c>
      <c r="E2406" t="n">
        <v>10.32</v>
      </c>
      <c r="F2406" t="n">
        <v>7.92</v>
      </c>
      <c r="G2406" t="n">
        <v>118.75</v>
      </c>
      <c r="H2406" t="n">
        <v>1.93</v>
      </c>
      <c r="I2406" t="n">
        <v>4</v>
      </c>
      <c r="J2406" t="n">
        <v>176.59</v>
      </c>
      <c r="K2406" t="n">
        <v>49.1</v>
      </c>
      <c r="L2406" t="n">
        <v>19.25</v>
      </c>
      <c r="M2406" t="n">
        <v>1</v>
      </c>
      <c r="N2406" t="n">
        <v>33.24</v>
      </c>
      <c r="O2406" t="n">
        <v>22013.39</v>
      </c>
      <c r="P2406" t="n">
        <v>76.15000000000001</v>
      </c>
      <c r="Q2406" t="n">
        <v>198.05</v>
      </c>
      <c r="R2406" t="n">
        <v>29.21</v>
      </c>
      <c r="S2406" t="n">
        <v>21.27</v>
      </c>
      <c r="T2406" t="n">
        <v>1274.26</v>
      </c>
      <c r="U2406" t="n">
        <v>0.73</v>
      </c>
      <c r="V2406" t="n">
        <v>0.77</v>
      </c>
      <c r="W2406" t="n">
        <v>0.12</v>
      </c>
      <c r="X2406" t="n">
        <v>0.06</v>
      </c>
      <c r="Y2406" t="n">
        <v>1</v>
      </c>
      <c r="Z2406" t="n">
        <v>10</v>
      </c>
    </row>
    <row r="2407">
      <c r="A2407" t="n">
        <v>74</v>
      </c>
      <c r="B2407" t="n">
        <v>75</v>
      </c>
      <c r="C2407" t="inlineStr">
        <is>
          <t xml:space="preserve">CONCLUIDO	</t>
        </is>
      </c>
      <c r="D2407" t="n">
        <v>9.689399999999999</v>
      </c>
      <c r="E2407" t="n">
        <v>10.32</v>
      </c>
      <c r="F2407" t="n">
        <v>7.92</v>
      </c>
      <c r="G2407" t="n">
        <v>118.83</v>
      </c>
      <c r="H2407" t="n">
        <v>1.95</v>
      </c>
      <c r="I2407" t="n">
        <v>4</v>
      </c>
      <c r="J2407" t="n">
        <v>176.96</v>
      </c>
      <c r="K2407" t="n">
        <v>49.1</v>
      </c>
      <c r="L2407" t="n">
        <v>19.5</v>
      </c>
      <c r="M2407" t="n">
        <v>1</v>
      </c>
      <c r="N2407" t="n">
        <v>33.36</v>
      </c>
      <c r="O2407" t="n">
        <v>22058.99</v>
      </c>
      <c r="P2407" t="n">
        <v>76.33</v>
      </c>
      <c r="Q2407" t="n">
        <v>198.05</v>
      </c>
      <c r="R2407" t="n">
        <v>29.4</v>
      </c>
      <c r="S2407" t="n">
        <v>21.27</v>
      </c>
      <c r="T2407" t="n">
        <v>1368.76</v>
      </c>
      <c r="U2407" t="n">
        <v>0.72</v>
      </c>
      <c r="V2407" t="n">
        <v>0.77</v>
      </c>
      <c r="W2407" t="n">
        <v>0.12</v>
      </c>
      <c r="X2407" t="n">
        <v>0.07000000000000001</v>
      </c>
      <c r="Y2407" t="n">
        <v>1</v>
      </c>
      <c r="Z2407" t="n">
        <v>10</v>
      </c>
    </row>
    <row r="2408">
      <c r="A2408" t="n">
        <v>75</v>
      </c>
      <c r="B2408" t="n">
        <v>75</v>
      </c>
      <c r="C2408" t="inlineStr">
        <is>
          <t xml:space="preserve">CONCLUIDO	</t>
        </is>
      </c>
      <c r="D2408" t="n">
        <v>9.694100000000001</v>
      </c>
      <c r="E2408" t="n">
        <v>10.32</v>
      </c>
      <c r="F2408" t="n">
        <v>7.92</v>
      </c>
      <c r="G2408" t="n">
        <v>118.75</v>
      </c>
      <c r="H2408" t="n">
        <v>1.98</v>
      </c>
      <c r="I2408" t="n">
        <v>4</v>
      </c>
      <c r="J2408" t="n">
        <v>177.33</v>
      </c>
      <c r="K2408" t="n">
        <v>49.1</v>
      </c>
      <c r="L2408" t="n">
        <v>19.75</v>
      </c>
      <c r="M2408" t="n">
        <v>0</v>
      </c>
      <c r="N2408" t="n">
        <v>33.48</v>
      </c>
      <c r="O2408" t="n">
        <v>22104.63</v>
      </c>
      <c r="P2408" t="n">
        <v>76.34999999999999</v>
      </c>
      <c r="Q2408" t="n">
        <v>198.05</v>
      </c>
      <c r="R2408" t="n">
        <v>29.15</v>
      </c>
      <c r="S2408" t="n">
        <v>21.27</v>
      </c>
      <c r="T2408" t="n">
        <v>1243.54</v>
      </c>
      <c r="U2408" t="n">
        <v>0.73</v>
      </c>
      <c r="V2408" t="n">
        <v>0.77</v>
      </c>
      <c r="W2408" t="n">
        <v>0.12</v>
      </c>
      <c r="X2408" t="n">
        <v>0.06</v>
      </c>
      <c r="Y2408" t="n">
        <v>1</v>
      </c>
      <c r="Z2408" t="n">
        <v>10</v>
      </c>
    </row>
    <row r="2409">
      <c r="A2409" t="n">
        <v>0</v>
      </c>
      <c r="B2409" t="n">
        <v>95</v>
      </c>
      <c r="C2409" t="inlineStr">
        <is>
          <t xml:space="preserve">CONCLUIDO	</t>
        </is>
      </c>
      <c r="D2409" t="n">
        <v>6.3082</v>
      </c>
      <c r="E2409" t="n">
        <v>15.85</v>
      </c>
      <c r="F2409" t="n">
        <v>9.81</v>
      </c>
      <c r="G2409" t="n">
        <v>6.13</v>
      </c>
      <c r="H2409" t="n">
        <v>0.1</v>
      </c>
      <c r="I2409" t="n">
        <v>96</v>
      </c>
      <c r="J2409" t="n">
        <v>185.69</v>
      </c>
      <c r="K2409" t="n">
        <v>53.44</v>
      </c>
      <c r="L2409" t="n">
        <v>1</v>
      </c>
      <c r="M2409" t="n">
        <v>94</v>
      </c>
      <c r="N2409" t="n">
        <v>36.26</v>
      </c>
      <c r="O2409" t="n">
        <v>23136.14</v>
      </c>
      <c r="P2409" t="n">
        <v>132.04</v>
      </c>
      <c r="Q2409" t="n">
        <v>198.11</v>
      </c>
      <c r="R2409" t="n">
        <v>88.54000000000001</v>
      </c>
      <c r="S2409" t="n">
        <v>21.27</v>
      </c>
      <c r="T2409" t="n">
        <v>30475.54</v>
      </c>
      <c r="U2409" t="n">
        <v>0.24</v>
      </c>
      <c r="V2409" t="n">
        <v>0.62</v>
      </c>
      <c r="W2409" t="n">
        <v>0.25</v>
      </c>
      <c r="X2409" t="n">
        <v>1.95</v>
      </c>
      <c r="Y2409" t="n">
        <v>1</v>
      </c>
      <c r="Z2409" t="n">
        <v>10</v>
      </c>
    </row>
    <row r="2410">
      <c r="A2410" t="n">
        <v>1</v>
      </c>
      <c r="B2410" t="n">
        <v>95</v>
      </c>
      <c r="C2410" t="inlineStr">
        <is>
          <t xml:space="preserve">CONCLUIDO	</t>
        </is>
      </c>
      <c r="D2410" t="n">
        <v>6.8979</v>
      </c>
      <c r="E2410" t="n">
        <v>14.5</v>
      </c>
      <c r="F2410" t="n">
        <v>9.31</v>
      </c>
      <c r="G2410" t="n">
        <v>7.65</v>
      </c>
      <c r="H2410" t="n">
        <v>0.12</v>
      </c>
      <c r="I2410" t="n">
        <v>73</v>
      </c>
      <c r="J2410" t="n">
        <v>186.07</v>
      </c>
      <c r="K2410" t="n">
        <v>53.44</v>
      </c>
      <c r="L2410" t="n">
        <v>1.25</v>
      </c>
      <c r="M2410" t="n">
        <v>71</v>
      </c>
      <c r="N2410" t="n">
        <v>36.39</v>
      </c>
      <c r="O2410" t="n">
        <v>23182.76</v>
      </c>
      <c r="P2410" t="n">
        <v>125.09</v>
      </c>
      <c r="Q2410" t="n">
        <v>198.08</v>
      </c>
      <c r="R2410" t="n">
        <v>72.87</v>
      </c>
      <c r="S2410" t="n">
        <v>21.27</v>
      </c>
      <c r="T2410" t="n">
        <v>22758.92</v>
      </c>
      <c r="U2410" t="n">
        <v>0.29</v>
      </c>
      <c r="V2410" t="n">
        <v>0.65</v>
      </c>
      <c r="W2410" t="n">
        <v>0.22</v>
      </c>
      <c r="X2410" t="n">
        <v>1.46</v>
      </c>
      <c r="Y2410" t="n">
        <v>1</v>
      </c>
      <c r="Z2410" t="n">
        <v>10</v>
      </c>
    </row>
    <row r="2411">
      <c r="A2411" t="n">
        <v>2</v>
      </c>
      <c r="B2411" t="n">
        <v>95</v>
      </c>
      <c r="C2411" t="inlineStr">
        <is>
          <t xml:space="preserve">CONCLUIDO	</t>
        </is>
      </c>
      <c r="D2411" t="n">
        <v>7.3033</v>
      </c>
      <c r="E2411" t="n">
        <v>13.69</v>
      </c>
      <c r="F2411" t="n">
        <v>9.029999999999999</v>
      </c>
      <c r="G2411" t="n">
        <v>9.18</v>
      </c>
      <c r="H2411" t="n">
        <v>0.14</v>
      </c>
      <c r="I2411" t="n">
        <v>59</v>
      </c>
      <c r="J2411" t="n">
        <v>186.45</v>
      </c>
      <c r="K2411" t="n">
        <v>53.44</v>
      </c>
      <c r="L2411" t="n">
        <v>1.5</v>
      </c>
      <c r="M2411" t="n">
        <v>57</v>
      </c>
      <c r="N2411" t="n">
        <v>36.51</v>
      </c>
      <c r="O2411" t="n">
        <v>23229.42</v>
      </c>
      <c r="P2411" t="n">
        <v>121.07</v>
      </c>
      <c r="Q2411" t="n">
        <v>198.06</v>
      </c>
      <c r="R2411" t="n">
        <v>63.86</v>
      </c>
      <c r="S2411" t="n">
        <v>21.27</v>
      </c>
      <c r="T2411" t="n">
        <v>18323.63</v>
      </c>
      <c r="U2411" t="n">
        <v>0.33</v>
      </c>
      <c r="V2411" t="n">
        <v>0.67</v>
      </c>
      <c r="W2411" t="n">
        <v>0.2</v>
      </c>
      <c r="X2411" t="n">
        <v>1.17</v>
      </c>
      <c r="Y2411" t="n">
        <v>1</v>
      </c>
      <c r="Z2411" t="n">
        <v>10</v>
      </c>
    </row>
    <row r="2412">
      <c r="A2412" t="n">
        <v>3</v>
      </c>
      <c r="B2412" t="n">
        <v>95</v>
      </c>
      <c r="C2412" t="inlineStr">
        <is>
          <t xml:space="preserve">CONCLUIDO	</t>
        </is>
      </c>
      <c r="D2412" t="n">
        <v>7.5964</v>
      </c>
      <c r="E2412" t="n">
        <v>13.16</v>
      </c>
      <c r="F2412" t="n">
        <v>8.83</v>
      </c>
      <c r="G2412" t="n">
        <v>10.6</v>
      </c>
      <c r="H2412" t="n">
        <v>0.17</v>
      </c>
      <c r="I2412" t="n">
        <v>50</v>
      </c>
      <c r="J2412" t="n">
        <v>186.83</v>
      </c>
      <c r="K2412" t="n">
        <v>53.44</v>
      </c>
      <c r="L2412" t="n">
        <v>1.75</v>
      </c>
      <c r="M2412" t="n">
        <v>48</v>
      </c>
      <c r="N2412" t="n">
        <v>36.64</v>
      </c>
      <c r="O2412" t="n">
        <v>23276.13</v>
      </c>
      <c r="P2412" t="n">
        <v>118.31</v>
      </c>
      <c r="Q2412" t="n">
        <v>198.08</v>
      </c>
      <c r="R2412" t="n">
        <v>57.91</v>
      </c>
      <c r="S2412" t="n">
        <v>21.27</v>
      </c>
      <c r="T2412" t="n">
        <v>15393.97</v>
      </c>
      <c r="U2412" t="n">
        <v>0.37</v>
      </c>
      <c r="V2412" t="n">
        <v>0.6899999999999999</v>
      </c>
      <c r="W2412" t="n">
        <v>0.19</v>
      </c>
      <c r="X2412" t="n">
        <v>0.98</v>
      </c>
      <c r="Y2412" t="n">
        <v>1</v>
      </c>
      <c r="Z2412" t="n">
        <v>10</v>
      </c>
    </row>
    <row r="2413">
      <c r="A2413" t="n">
        <v>4</v>
      </c>
      <c r="B2413" t="n">
        <v>95</v>
      </c>
      <c r="C2413" t="inlineStr">
        <is>
          <t xml:space="preserve">CONCLUIDO	</t>
        </is>
      </c>
      <c r="D2413" t="n">
        <v>7.838</v>
      </c>
      <c r="E2413" t="n">
        <v>12.76</v>
      </c>
      <c r="F2413" t="n">
        <v>8.69</v>
      </c>
      <c r="G2413" t="n">
        <v>12.12</v>
      </c>
      <c r="H2413" t="n">
        <v>0.19</v>
      </c>
      <c r="I2413" t="n">
        <v>43</v>
      </c>
      <c r="J2413" t="n">
        <v>187.21</v>
      </c>
      <c r="K2413" t="n">
        <v>53.44</v>
      </c>
      <c r="L2413" t="n">
        <v>2</v>
      </c>
      <c r="M2413" t="n">
        <v>41</v>
      </c>
      <c r="N2413" t="n">
        <v>36.77</v>
      </c>
      <c r="O2413" t="n">
        <v>23322.88</v>
      </c>
      <c r="P2413" t="n">
        <v>116.23</v>
      </c>
      <c r="Q2413" t="n">
        <v>198.09</v>
      </c>
      <c r="R2413" t="n">
        <v>53.14</v>
      </c>
      <c r="S2413" t="n">
        <v>21.27</v>
      </c>
      <c r="T2413" t="n">
        <v>13045.18</v>
      </c>
      <c r="U2413" t="n">
        <v>0.4</v>
      </c>
      <c r="V2413" t="n">
        <v>0.7</v>
      </c>
      <c r="W2413" t="n">
        <v>0.18</v>
      </c>
      <c r="X2413" t="n">
        <v>0.83</v>
      </c>
      <c r="Y2413" t="n">
        <v>1</v>
      </c>
      <c r="Z2413" t="n">
        <v>10</v>
      </c>
    </row>
    <row r="2414">
      <c r="A2414" t="n">
        <v>5</v>
      </c>
      <c r="B2414" t="n">
        <v>95</v>
      </c>
      <c r="C2414" t="inlineStr">
        <is>
          <t xml:space="preserve">CONCLUIDO	</t>
        </is>
      </c>
      <c r="D2414" t="n">
        <v>8.057700000000001</v>
      </c>
      <c r="E2414" t="n">
        <v>12.41</v>
      </c>
      <c r="F2414" t="n">
        <v>8.529999999999999</v>
      </c>
      <c r="G2414" t="n">
        <v>13.46</v>
      </c>
      <c r="H2414" t="n">
        <v>0.21</v>
      </c>
      <c r="I2414" t="n">
        <v>38</v>
      </c>
      <c r="J2414" t="n">
        <v>187.59</v>
      </c>
      <c r="K2414" t="n">
        <v>53.44</v>
      </c>
      <c r="L2414" t="n">
        <v>2.25</v>
      </c>
      <c r="M2414" t="n">
        <v>36</v>
      </c>
      <c r="N2414" t="n">
        <v>36.9</v>
      </c>
      <c r="O2414" t="n">
        <v>23369.68</v>
      </c>
      <c r="P2414" t="n">
        <v>113.82</v>
      </c>
      <c r="Q2414" t="n">
        <v>198.08</v>
      </c>
      <c r="R2414" t="n">
        <v>47.84</v>
      </c>
      <c r="S2414" t="n">
        <v>21.27</v>
      </c>
      <c r="T2414" t="n">
        <v>10415.75</v>
      </c>
      <c r="U2414" t="n">
        <v>0.44</v>
      </c>
      <c r="V2414" t="n">
        <v>0.71</v>
      </c>
      <c r="W2414" t="n">
        <v>0.17</v>
      </c>
      <c r="X2414" t="n">
        <v>0.67</v>
      </c>
      <c r="Y2414" t="n">
        <v>1</v>
      </c>
      <c r="Z2414" t="n">
        <v>10</v>
      </c>
    </row>
    <row r="2415">
      <c r="A2415" t="n">
        <v>6</v>
      </c>
      <c r="B2415" t="n">
        <v>95</v>
      </c>
      <c r="C2415" t="inlineStr">
        <is>
          <t xml:space="preserve">CONCLUIDO	</t>
        </is>
      </c>
      <c r="D2415" t="n">
        <v>8.024800000000001</v>
      </c>
      <c r="E2415" t="n">
        <v>12.46</v>
      </c>
      <c r="F2415" t="n">
        <v>8.69</v>
      </c>
      <c r="G2415" t="n">
        <v>14.9</v>
      </c>
      <c r="H2415" t="n">
        <v>0.24</v>
      </c>
      <c r="I2415" t="n">
        <v>35</v>
      </c>
      <c r="J2415" t="n">
        <v>187.97</v>
      </c>
      <c r="K2415" t="n">
        <v>53.44</v>
      </c>
      <c r="L2415" t="n">
        <v>2.5</v>
      </c>
      <c r="M2415" t="n">
        <v>33</v>
      </c>
      <c r="N2415" t="n">
        <v>37.03</v>
      </c>
      <c r="O2415" t="n">
        <v>23416.52</v>
      </c>
      <c r="P2415" t="n">
        <v>115.91</v>
      </c>
      <c r="Q2415" t="n">
        <v>198.07</v>
      </c>
      <c r="R2415" t="n">
        <v>54.86</v>
      </c>
      <c r="S2415" t="n">
        <v>21.27</v>
      </c>
      <c r="T2415" t="n">
        <v>13940.97</v>
      </c>
      <c r="U2415" t="n">
        <v>0.39</v>
      </c>
      <c r="V2415" t="n">
        <v>0.7</v>
      </c>
      <c r="W2415" t="n">
        <v>0.14</v>
      </c>
      <c r="X2415" t="n">
        <v>0.84</v>
      </c>
      <c r="Y2415" t="n">
        <v>1</v>
      </c>
      <c r="Z2415" t="n">
        <v>10</v>
      </c>
    </row>
    <row r="2416">
      <c r="A2416" t="n">
        <v>7</v>
      </c>
      <c r="B2416" t="n">
        <v>95</v>
      </c>
      <c r="C2416" t="inlineStr">
        <is>
          <t xml:space="preserve">CONCLUIDO	</t>
        </is>
      </c>
      <c r="D2416" t="n">
        <v>8.264799999999999</v>
      </c>
      <c r="E2416" t="n">
        <v>12.1</v>
      </c>
      <c r="F2416" t="n">
        <v>8.48</v>
      </c>
      <c r="G2416" t="n">
        <v>16.41</v>
      </c>
      <c r="H2416" t="n">
        <v>0.26</v>
      </c>
      <c r="I2416" t="n">
        <v>31</v>
      </c>
      <c r="J2416" t="n">
        <v>188.35</v>
      </c>
      <c r="K2416" t="n">
        <v>53.44</v>
      </c>
      <c r="L2416" t="n">
        <v>2.75</v>
      </c>
      <c r="M2416" t="n">
        <v>29</v>
      </c>
      <c r="N2416" t="n">
        <v>37.16</v>
      </c>
      <c r="O2416" t="n">
        <v>23463.4</v>
      </c>
      <c r="P2416" t="n">
        <v>112.82</v>
      </c>
      <c r="Q2416" t="n">
        <v>198.09</v>
      </c>
      <c r="R2416" t="n">
        <v>46.8</v>
      </c>
      <c r="S2416" t="n">
        <v>21.27</v>
      </c>
      <c r="T2416" t="n">
        <v>9931.25</v>
      </c>
      <c r="U2416" t="n">
        <v>0.45</v>
      </c>
      <c r="V2416" t="n">
        <v>0.72</v>
      </c>
      <c r="W2416" t="n">
        <v>0.16</v>
      </c>
      <c r="X2416" t="n">
        <v>0.62</v>
      </c>
      <c r="Y2416" t="n">
        <v>1</v>
      </c>
      <c r="Z2416" t="n">
        <v>10</v>
      </c>
    </row>
    <row r="2417">
      <c r="A2417" t="n">
        <v>8</v>
      </c>
      <c r="B2417" t="n">
        <v>95</v>
      </c>
      <c r="C2417" t="inlineStr">
        <is>
          <t xml:space="preserve">CONCLUIDO	</t>
        </is>
      </c>
      <c r="D2417" t="n">
        <v>8.391400000000001</v>
      </c>
      <c r="E2417" t="n">
        <v>11.92</v>
      </c>
      <c r="F2417" t="n">
        <v>8.41</v>
      </c>
      <c r="G2417" t="n">
        <v>18.01</v>
      </c>
      <c r="H2417" t="n">
        <v>0.28</v>
      </c>
      <c r="I2417" t="n">
        <v>28</v>
      </c>
      <c r="J2417" t="n">
        <v>188.73</v>
      </c>
      <c r="K2417" t="n">
        <v>53.44</v>
      </c>
      <c r="L2417" t="n">
        <v>3</v>
      </c>
      <c r="M2417" t="n">
        <v>26</v>
      </c>
      <c r="N2417" t="n">
        <v>37.29</v>
      </c>
      <c r="O2417" t="n">
        <v>23510.33</v>
      </c>
      <c r="P2417" t="n">
        <v>111.78</v>
      </c>
      <c r="Q2417" t="n">
        <v>198.05</v>
      </c>
      <c r="R2417" t="n">
        <v>44.57</v>
      </c>
      <c r="S2417" t="n">
        <v>21.27</v>
      </c>
      <c r="T2417" t="n">
        <v>8834.059999999999</v>
      </c>
      <c r="U2417" t="n">
        <v>0.48</v>
      </c>
      <c r="V2417" t="n">
        <v>0.72</v>
      </c>
      <c r="W2417" t="n">
        <v>0.15</v>
      </c>
      <c r="X2417" t="n">
        <v>0.55</v>
      </c>
      <c r="Y2417" t="n">
        <v>1</v>
      </c>
      <c r="Z2417" t="n">
        <v>10</v>
      </c>
    </row>
    <row r="2418">
      <c r="A2418" t="n">
        <v>9</v>
      </c>
      <c r="B2418" t="n">
        <v>95</v>
      </c>
      <c r="C2418" t="inlineStr">
        <is>
          <t xml:space="preserve">CONCLUIDO	</t>
        </is>
      </c>
      <c r="D2418" t="n">
        <v>8.4748</v>
      </c>
      <c r="E2418" t="n">
        <v>11.8</v>
      </c>
      <c r="F2418" t="n">
        <v>8.359999999999999</v>
      </c>
      <c r="G2418" t="n">
        <v>19.3</v>
      </c>
      <c r="H2418" t="n">
        <v>0.3</v>
      </c>
      <c r="I2418" t="n">
        <v>26</v>
      </c>
      <c r="J2418" t="n">
        <v>189.11</v>
      </c>
      <c r="K2418" t="n">
        <v>53.44</v>
      </c>
      <c r="L2418" t="n">
        <v>3.25</v>
      </c>
      <c r="M2418" t="n">
        <v>24</v>
      </c>
      <c r="N2418" t="n">
        <v>37.42</v>
      </c>
      <c r="O2418" t="n">
        <v>23557.3</v>
      </c>
      <c r="P2418" t="n">
        <v>111.06</v>
      </c>
      <c r="Q2418" t="n">
        <v>198.06</v>
      </c>
      <c r="R2418" t="n">
        <v>43.12</v>
      </c>
      <c r="S2418" t="n">
        <v>21.27</v>
      </c>
      <c r="T2418" t="n">
        <v>8117.13</v>
      </c>
      <c r="U2418" t="n">
        <v>0.49</v>
      </c>
      <c r="V2418" t="n">
        <v>0.73</v>
      </c>
      <c r="W2418" t="n">
        <v>0.15</v>
      </c>
      <c r="X2418" t="n">
        <v>0.51</v>
      </c>
      <c r="Y2418" t="n">
        <v>1</v>
      </c>
      <c r="Z2418" t="n">
        <v>10</v>
      </c>
    </row>
    <row r="2419">
      <c r="A2419" t="n">
        <v>10</v>
      </c>
      <c r="B2419" t="n">
        <v>95</v>
      </c>
      <c r="C2419" t="inlineStr">
        <is>
          <t xml:space="preserve">CONCLUIDO	</t>
        </is>
      </c>
      <c r="D2419" t="n">
        <v>8.5547</v>
      </c>
      <c r="E2419" t="n">
        <v>11.69</v>
      </c>
      <c r="F2419" t="n">
        <v>8.33</v>
      </c>
      <c r="G2419" t="n">
        <v>20.82</v>
      </c>
      <c r="H2419" t="n">
        <v>0.33</v>
      </c>
      <c r="I2419" t="n">
        <v>24</v>
      </c>
      <c r="J2419" t="n">
        <v>189.49</v>
      </c>
      <c r="K2419" t="n">
        <v>53.44</v>
      </c>
      <c r="L2419" t="n">
        <v>3.5</v>
      </c>
      <c r="M2419" t="n">
        <v>22</v>
      </c>
      <c r="N2419" t="n">
        <v>37.55</v>
      </c>
      <c r="O2419" t="n">
        <v>23604.32</v>
      </c>
      <c r="P2419" t="n">
        <v>110.4</v>
      </c>
      <c r="Q2419" t="n">
        <v>198.05</v>
      </c>
      <c r="R2419" t="n">
        <v>42.06</v>
      </c>
      <c r="S2419" t="n">
        <v>21.27</v>
      </c>
      <c r="T2419" t="n">
        <v>7599.02</v>
      </c>
      <c r="U2419" t="n">
        <v>0.51</v>
      </c>
      <c r="V2419" t="n">
        <v>0.73</v>
      </c>
      <c r="W2419" t="n">
        <v>0.15</v>
      </c>
      <c r="X2419" t="n">
        <v>0.47</v>
      </c>
      <c r="Y2419" t="n">
        <v>1</v>
      </c>
      <c r="Z2419" t="n">
        <v>10</v>
      </c>
    </row>
    <row r="2420">
      <c r="A2420" t="n">
        <v>11</v>
      </c>
      <c r="B2420" t="n">
        <v>95</v>
      </c>
      <c r="C2420" t="inlineStr">
        <is>
          <t xml:space="preserve">CONCLUIDO	</t>
        </is>
      </c>
      <c r="D2420" t="n">
        <v>8.648400000000001</v>
      </c>
      <c r="E2420" t="n">
        <v>11.56</v>
      </c>
      <c r="F2420" t="n">
        <v>8.279999999999999</v>
      </c>
      <c r="G2420" t="n">
        <v>22.57</v>
      </c>
      <c r="H2420" t="n">
        <v>0.35</v>
      </c>
      <c r="I2420" t="n">
        <v>22</v>
      </c>
      <c r="J2420" t="n">
        <v>189.87</v>
      </c>
      <c r="K2420" t="n">
        <v>53.44</v>
      </c>
      <c r="L2420" t="n">
        <v>3.75</v>
      </c>
      <c r="M2420" t="n">
        <v>20</v>
      </c>
      <c r="N2420" t="n">
        <v>37.69</v>
      </c>
      <c r="O2420" t="n">
        <v>23651.38</v>
      </c>
      <c r="P2420" t="n">
        <v>109.51</v>
      </c>
      <c r="Q2420" t="n">
        <v>198.05</v>
      </c>
      <c r="R2420" t="n">
        <v>40.38</v>
      </c>
      <c r="S2420" t="n">
        <v>21.27</v>
      </c>
      <c r="T2420" t="n">
        <v>6765.9</v>
      </c>
      <c r="U2420" t="n">
        <v>0.53</v>
      </c>
      <c r="V2420" t="n">
        <v>0.73</v>
      </c>
      <c r="W2420" t="n">
        <v>0.14</v>
      </c>
      <c r="X2420" t="n">
        <v>0.42</v>
      </c>
      <c r="Y2420" t="n">
        <v>1</v>
      </c>
      <c r="Z2420" t="n">
        <v>10</v>
      </c>
    </row>
    <row r="2421">
      <c r="A2421" t="n">
        <v>12</v>
      </c>
      <c r="B2421" t="n">
        <v>95</v>
      </c>
      <c r="C2421" t="inlineStr">
        <is>
          <t xml:space="preserve">CONCLUIDO	</t>
        </is>
      </c>
      <c r="D2421" t="n">
        <v>8.690799999999999</v>
      </c>
      <c r="E2421" t="n">
        <v>11.51</v>
      </c>
      <c r="F2421" t="n">
        <v>8.26</v>
      </c>
      <c r="G2421" t="n">
        <v>23.59</v>
      </c>
      <c r="H2421" t="n">
        <v>0.37</v>
      </c>
      <c r="I2421" t="n">
        <v>21</v>
      </c>
      <c r="J2421" t="n">
        <v>190.25</v>
      </c>
      <c r="K2421" t="n">
        <v>53.44</v>
      </c>
      <c r="L2421" t="n">
        <v>4</v>
      </c>
      <c r="M2421" t="n">
        <v>19</v>
      </c>
      <c r="N2421" t="n">
        <v>37.82</v>
      </c>
      <c r="O2421" t="n">
        <v>23698.48</v>
      </c>
      <c r="P2421" t="n">
        <v>109.18</v>
      </c>
      <c r="Q2421" t="n">
        <v>198.06</v>
      </c>
      <c r="R2421" t="n">
        <v>39.74</v>
      </c>
      <c r="S2421" t="n">
        <v>21.27</v>
      </c>
      <c r="T2421" t="n">
        <v>6451.81</v>
      </c>
      <c r="U2421" t="n">
        <v>0.54</v>
      </c>
      <c r="V2421" t="n">
        <v>0.74</v>
      </c>
      <c r="W2421" t="n">
        <v>0.14</v>
      </c>
      <c r="X2421" t="n">
        <v>0.4</v>
      </c>
      <c r="Y2421" t="n">
        <v>1</v>
      </c>
      <c r="Z2421" t="n">
        <v>10</v>
      </c>
    </row>
    <row r="2422">
      <c r="A2422" t="n">
        <v>13</v>
      </c>
      <c r="B2422" t="n">
        <v>95</v>
      </c>
      <c r="C2422" t="inlineStr">
        <is>
          <t xml:space="preserve">CONCLUIDO	</t>
        </is>
      </c>
      <c r="D2422" t="n">
        <v>8.7393</v>
      </c>
      <c r="E2422" t="n">
        <v>11.44</v>
      </c>
      <c r="F2422" t="n">
        <v>8.23</v>
      </c>
      <c r="G2422" t="n">
        <v>24.69</v>
      </c>
      <c r="H2422" t="n">
        <v>0.4</v>
      </c>
      <c r="I2422" t="n">
        <v>20</v>
      </c>
      <c r="J2422" t="n">
        <v>190.63</v>
      </c>
      <c r="K2422" t="n">
        <v>53.44</v>
      </c>
      <c r="L2422" t="n">
        <v>4.25</v>
      </c>
      <c r="M2422" t="n">
        <v>18</v>
      </c>
      <c r="N2422" t="n">
        <v>37.95</v>
      </c>
      <c r="O2422" t="n">
        <v>23745.63</v>
      </c>
      <c r="P2422" t="n">
        <v>108.66</v>
      </c>
      <c r="Q2422" t="n">
        <v>198.05</v>
      </c>
      <c r="R2422" t="n">
        <v>39.01</v>
      </c>
      <c r="S2422" t="n">
        <v>21.27</v>
      </c>
      <c r="T2422" t="n">
        <v>6094.01</v>
      </c>
      <c r="U2422" t="n">
        <v>0.55</v>
      </c>
      <c r="V2422" t="n">
        <v>0.74</v>
      </c>
      <c r="W2422" t="n">
        <v>0.14</v>
      </c>
      <c r="X2422" t="n">
        <v>0.38</v>
      </c>
      <c r="Y2422" t="n">
        <v>1</v>
      </c>
      <c r="Z2422" t="n">
        <v>10</v>
      </c>
    </row>
    <row r="2423">
      <c r="A2423" t="n">
        <v>14</v>
      </c>
      <c r="B2423" t="n">
        <v>95</v>
      </c>
      <c r="C2423" t="inlineStr">
        <is>
          <t xml:space="preserve">CONCLUIDO	</t>
        </is>
      </c>
      <c r="D2423" t="n">
        <v>8.886699999999999</v>
      </c>
      <c r="E2423" t="n">
        <v>11.25</v>
      </c>
      <c r="F2423" t="n">
        <v>8.109999999999999</v>
      </c>
      <c r="G2423" t="n">
        <v>27.05</v>
      </c>
      <c r="H2423" t="n">
        <v>0.42</v>
      </c>
      <c r="I2423" t="n">
        <v>18</v>
      </c>
      <c r="J2423" t="n">
        <v>191.02</v>
      </c>
      <c r="K2423" t="n">
        <v>53.44</v>
      </c>
      <c r="L2423" t="n">
        <v>4.5</v>
      </c>
      <c r="M2423" t="n">
        <v>16</v>
      </c>
      <c r="N2423" t="n">
        <v>38.08</v>
      </c>
      <c r="O2423" t="n">
        <v>23792.83</v>
      </c>
      <c r="P2423" t="n">
        <v>106.88</v>
      </c>
      <c r="Q2423" t="n">
        <v>198.06</v>
      </c>
      <c r="R2423" t="n">
        <v>35.06</v>
      </c>
      <c r="S2423" t="n">
        <v>21.27</v>
      </c>
      <c r="T2423" t="n">
        <v>4129.26</v>
      </c>
      <c r="U2423" t="n">
        <v>0.61</v>
      </c>
      <c r="V2423" t="n">
        <v>0.75</v>
      </c>
      <c r="W2423" t="n">
        <v>0.14</v>
      </c>
      <c r="X2423" t="n">
        <v>0.26</v>
      </c>
      <c r="Y2423" t="n">
        <v>1</v>
      </c>
      <c r="Z2423" t="n">
        <v>10</v>
      </c>
    </row>
    <row r="2424">
      <c r="A2424" t="n">
        <v>15</v>
      </c>
      <c r="B2424" t="n">
        <v>95</v>
      </c>
      <c r="C2424" t="inlineStr">
        <is>
          <t xml:space="preserve">CONCLUIDO	</t>
        </is>
      </c>
      <c r="D2424" t="n">
        <v>8.7996</v>
      </c>
      <c r="E2424" t="n">
        <v>11.36</v>
      </c>
      <c r="F2424" t="n">
        <v>8.23</v>
      </c>
      <c r="G2424" t="n">
        <v>27.42</v>
      </c>
      <c r="H2424" t="n">
        <v>0.44</v>
      </c>
      <c r="I2424" t="n">
        <v>18</v>
      </c>
      <c r="J2424" t="n">
        <v>191.4</v>
      </c>
      <c r="K2424" t="n">
        <v>53.44</v>
      </c>
      <c r="L2424" t="n">
        <v>4.75</v>
      </c>
      <c r="M2424" t="n">
        <v>16</v>
      </c>
      <c r="N2424" t="n">
        <v>38.22</v>
      </c>
      <c r="O2424" t="n">
        <v>23840.07</v>
      </c>
      <c r="P2424" t="n">
        <v>108.4</v>
      </c>
      <c r="Q2424" t="n">
        <v>198.05</v>
      </c>
      <c r="R2424" t="n">
        <v>38.94</v>
      </c>
      <c r="S2424" t="n">
        <v>21.27</v>
      </c>
      <c r="T2424" t="n">
        <v>6068.29</v>
      </c>
      <c r="U2424" t="n">
        <v>0.55</v>
      </c>
      <c r="V2424" t="n">
        <v>0.74</v>
      </c>
      <c r="W2424" t="n">
        <v>0.14</v>
      </c>
      <c r="X2424" t="n">
        <v>0.37</v>
      </c>
      <c r="Y2424" t="n">
        <v>1</v>
      </c>
      <c r="Z2424" t="n">
        <v>10</v>
      </c>
    </row>
    <row r="2425">
      <c r="A2425" t="n">
        <v>16</v>
      </c>
      <c r="B2425" t="n">
        <v>95</v>
      </c>
      <c r="C2425" t="inlineStr">
        <is>
          <t xml:space="preserve">CONCLUIDO	</t>
        </is>
      </c>
      <c r="D2425" t="n">
        <v>8.8567</v>
      </c>
      <c r="E2425" t="n">
        <v>11.29</v>
      </c>
      <c r="F2425" t="n">
        <v>8.19</v>
      </c>
      <c r="G2425" t="n">
        <v>28.9</v>
      </c>
      <c r="H2425" t="n">
        <v>0.46</v>
      </c>
      <c r="I2425" t="n">
        <v>17</v>
      </c>
      <c r="J2425" t="n">
        <v>191.78</v>
      </c>
      <c r="K2425" t="n">
        <v>53.44</v>
      </c>
      <c r="L2425" t="n">
        <v>5</v>
      </c>
      <c r="M2425" t="n">
        <v>15</v>
      </c>
      <c r="N2425" t="n">
        <v>38.35</v>
      </c>
      <c r="O2425" t="n">
        <v>23887.36</v>
      </c>
      <c r="P2425" t="n">
        <v>107.71</v>
      </c>
      <c r="Q2425" t="n">
        <v>198.05</v>
      </c>
      <c r="R2425" t="n">
        <v>37.83</v>
      </c>
      <c r="S2425" t="n">
        <v>21.27</v>
      </c>
      <c r="T2425" t="n">
        <v>5515.85</v>
      </c>
      <c r="U2425" t="n">
        <v>0.5600000000000001</v>
      </c>
      <c r="V2425" t="n">
        <v>0.74</v>
      </c>
      <c r="W2425" t="n">
        <v>0.14</v>
      </c>
      <c r="X2425" t="n">
        <v>0.34</v>
      </c>
      <c r="Y2425" t="n">
        <v>1</v>
      </c>
      <c r="Z2425" t="n">
        <v>10</v>
      </c>
    </row>
    <row r="2426">
      <c r="A2426" t="n">
        <v>17</v>
      </c>
      <c r="B2426" t="n">
        <v>95</v>
      </c>
      <c r="C2426" t="inlineStr">
        <is>
          <t xml:space="preserve">CONCLUIDO	</t>
        </is>
      </c>
      <c r="D2426" t="n">
        <v>8.9124</v>
      </c>
      <c r="E2426" t="n">
        <v>11.22</v>
      </c>
      <c r="F2426" t="n">
        <v>8.16</v>
      </c>
      <c r="G2426" t="n">
        <v>30.59</v>
      </c>
      <c r="H2426" t="n">
        <v>0.48</v>
      </c>
      <c r="I2426" t="n">
        <v>16</v>
      </c>
      <c r="J2426" t="n">
        <v>192.17</v>
      </c>
      <c r="K2426" t="n">
        <v>53.44</v>
      </c>
      <c r="L2426" t="n">
        <v>5.25</v>
      </c>
      <c r="M2426" t="n">
        <v>14</v>
      </c>
      <c r="N2426" t="n">
        <v>38.48</v>
      </c>
      <c r="O2426" t="n">
        <v>23934.69</v>
      </c>
      <c r="P2426" t="n">
        <v>107</v>
      </c>
      <c r="Q2426" t="n">
        <v>198.05</v>
      </c>
      <c r="R2426" t="n">
        <v>36.72</v>
      </c>
      <c r="S2426" t="n">
        <v>21.27</v>
      </c>
      <c r="T2426" t="n">
        <v>4970.08</v>
      </c>
      <c r="U2426" t="n">
        <v>0.58</v>
      </c>
      <c r="V2426" t="n">
        <v>0.74</v>
      </c>
      <c r="W2426" t="n">
        <v>0.13</v>
      </c>
      <c r="X2426" t="n">
        <v>0.3</v>
      </c>
      <c r="Y2426" t="n">
        <v>1</v>
      </c>
      <c r="Z2426" t="n">
        <v>10</v>
      </c>
    </row>
    <row r="2427">
      <c r="A2427" t="n">
        <v>18</v>
      </c>
      <c r="B2427" t="n">
        <v>95</v>
      </c>
      <c r="C2427" t="inlineStr">
        <is>
          <t xml:space="preserve">CONCLUIDO	</t>
        </is>
      </c>
      <c r="D2427" t="n">
        <v>8.9541</v>
      </c>
      <c r="E2427" t="n">
        <v>11.17</v>
      </c>
      <c r="F2427" t="n">
        <v>8.140000000000001</v>
      </c>
      <c r="G2427" t="n">
        <v>32.56</v>
      </c>
      <c r="H2427" t="n">
        <v>0.51</v>
      </c>
      <c r="I2427" t="n">
        <v>15</v>
      </c>
      <c r="J2427" t="n">
        <v>192.55</v>
      </c>
      <c r="K2427" t="n">
        <v>53.44</v>
      </c>
      <c r="L2427" t="n">
        <v>5.5</v>
      </c>
      <c r="M2427" t="n">
        <v>13</v>
      </c>
      <c r="N2427" t="n">
        <v>38.62</v>
      </c>
      <c r="O2427" t="n">
        <v>23982.06</v>
      </c>
      <c r="P2427" t="n">
        <v>106.68</v>
      </c>
      <c r="Q2427" t="n">
        <v>198.08</v>
      </c>
      <c r="R2427" t="n">
        <v>36.2</v>
      </c>
      <c r="S2427" t="n">
        <v>21.27</v>
      </c>
      <c r="T2427" t="n">
        <v>4711.83</v>
      </c>
      <c r="U2427" t="n">
        <v>0.59</v>
      </c>
      <c r="V2427" t="n">
        <v>0.75</v>
      </c>
      <c r="W2427" t="n">
        <v>0.13</v>
      </c>
      <c r="X2427" t="n">
        <v>0.29</v>
      </c>
      <c r="Y2427" t="n">
        <v>1</v>
      </c>
      <c r="Z2427" t="n">
        <v>10</v>
      </c>
    </row>
    <row r="2428">
      <c r="A2428" t="n">
        <v>19</v>
      </c>
      <c r="B2428" t="n">
        <v>95</v>
      </c>
      <c r="C2428" t="inlineStr">
        <is>
          <t xml:space="preserve">CONCLUIDO	</t>
        </is>
      </c>
      <c r="D2428" t="n">
        <v>8.9514</v>
      </c>
      <c r="E2428" t="n">
        <v>11.17</v>
      </c>
      <c r="F2428" t="n">
        <v>8.140000000000001</v>
      </c>
      <c r="G2428" t="n">
        <v>32.58</v>
      </c>
      <c r="H2428" t="n">
        <v>0.53</v>
      </c>
      <c r="I2428" t="n">
        <v>15</v>
      </c>
      <c r="J2428" t="n">
        <v>192.94</v>
      </c>
      <c r="K2428" t="n">
        <v>53.44</v>
      </c>
      <c r="L2428" t="n">
        <v>5.75</v>
      </c>
      <c r="M2428" t="n">
        <v>13</v>
      </c>
      <c r="N2428" t="n">
        <v>38.75</v>
      </c>
      <c r="O2428" t="n">
        <v>24029.48</v>
      </c>
      <c r="P2428" t="n">
        <v>106.49</v>
      </c>
      <c r="Q2428" t="n">
        <v>198.06</v>
      </c>
      <c r="R2428" t="n">
        <v>36.46</v>
      </c>
      <c r="S2428" t="n">
        <v>21.27</v>
      </c>
      <c r="T2428" t="n">
        <v>4841.68</v>
      </c>
      <c r="U2428" t="n">
        <v>0.58</v>
      </c>
      <c r="V2428" t="n">
        <v>0.75</v>
      </c>
      <c r="W2428" t="n">
        <v>0.13</v>
      </c>
      <c r="X2428" t="n">
        <v>0.29</v>
      </c>
      <c r="Y2428" t="n">
        <v>1</v>
      </c>
      <c r="Z2428" t="n">
        <v>10</v>
      </c>
    </row>
    <row r="2429">
      <c r="A2429" t="n">
        <v>20</v>
      </c>
      <c r="B2429" t="n">
        <v>95</v>
      </c>
      <c r="C2429" t="inlineStr">
        <is>
          <t xml:space="preserve">CONCLUIDO	</t>
        </is>
      </c>
      <c r="D2429" t="n">
        <v>9.0092</v>
      </c>
      <c r="E2429" t="n">
        <v>11.1</v>
      </c>
      <c r="F2429" t="n">
        <v>8.109999999999999</v>
      </c>
      <c r="G2429" t="n">
        <v>34.76</v>
      </c>
      <c r="H2429" t="n">
        <v>0.55</v>
      </c>
      <c r="I2429" t="n">
        <v>14</v>
      </c>
      <c r="J2429" t="n">
        <v>193.32</v>
      </c>
      <c r="K2429" t="n">
        <v>53.44</v>
      </c>
      <c r="L2429" t="n">
        <v>6</v>
      </c>
      <c r="M2429" t="n">
        <v>12</v>
      </c>
      <c r="N2429" t="n">
        <v>38.89</v>
      </c>
      <c r="O2429" t="n">
        <v>24076.95</v>
      </c>
      <c r="P2429" t="n">
        <v>106.18</v>
      </c>
      <c r="Q2429" t="n">
        <v>198.06</v>
      </c>
      <c r="R2429" t="n">
        <v>35.23</v>
      </c>
      <c r="S2429" t="n">
        <v>21.27</v>
      </c>
      <c r="T2429" t="n">
        <v>4231.2</v>
      </c>
      <c r="U2429" t="n">
        <v>0.6</v>
      </c>
      <c r="V2429" t="n">
        <v>0.75</v>
      </c>
      <c r="W2429" t="n">
        <v>0.13</v>
      </c>
      <c r="X2429" t="n">
        <v>0.26</v>
      </c>
      <c r="Y2429" t="n">
        <v>1</v>
      </c>
      <c r="Z2429" t="n">
        <v>10</v>
      </c>
    </row>
    <row r="2430">
      <c r="A2430" t="n">
        <v>21</v>
      </c>
      <c r="B2430" t="n">
        <v>95</v>
      </c>
      <c r="C2430" t="inlineStr">
        <is>
          <t xml:space="preserve">CONCLUIDO	</t>
        </is>
      </c>
      <c r="D2430" t="n">
        <v>9.0016</v>
      </c>
      <c r="E2430" t="n">
        <v>11.11</v>
      </c>
      <c r="F2430" t="n">
        <v>8.119999999999999</v>
      </c>
      <c r="G2430" t="n">
        <v>34.8</v>
      </c>
      <c r="H2430" t="n">
        <v>0.57</v>
      </c>
      <c r="I2430" t="n">
        <v>14</v>
      </c>
      <c r="J2430" t="n">
        <v>193.71</v>
      </c>
      <c r="K2430" t="n">
        <v>53.44</v>
      </c>
      <c r="L2430" t="n">
        <v>6.25</v>
      </c>
      <c r="M2430" t="n">
        <v>12</v>
      </c>
      <c r="N2430" t="n">
        <v>39.02</v>
      </c>
      <c r="O2430" t="n">
        <v>24124.47</v>
      </c>
      <c r="P2430" t="n">
        <v>106.08</v>
      </c>
      <c r="Q2430" t="n">
        <v>198.05</v>
      </c>
      <c r="R2430" t="n">
        <v>35.54</v>
      </c>
      <c r="S2430" t="n">
        <v>21.27</v>
      </c>
      <c r="T2430" t="n">
        <v>4386.02</v>
      </c>
      <c r="U2430" t="n">
        <v>0.6</v>
      </c>
      <c r="V2430" t="n">
        <v>0.75</v>
      </c>
      <c r="W2430" t="n">
        <v>0.13</v>
      </c>
      <c r="X2430" t="n">
        <v>0.27</v>
      </c>
      <c r="Y2430" t="n">
        <v>1</v>
      </c>
      <c r="Z2430" t="n">
        <v>10</v>
      </c>
    </row>
    <row r="2431">
      <c r="A2431" t="n">
        <v>22</v>
      </c>
      <c r="B2431" t="n">
        <v>95</v>
      </c>
      <c r="C2431" t="inlineStr">
        <is>
          <t xml:space="preserve">CONCLUIDO	</t>
        </is>
      </c>
      <c r="D2431" t="n">
        <v>9.0669</v>
      </c>
      <c r="E2431" t="n">
        <v>11.03</v>
      </c>
      <c r="F2431" t="n">
        <v>8.08</v>
      </c>
      <c r="G2431" t="n">
        <v>37.28</v>
      </c>
      <c r="H2431" t="n">
        <v>0.59</v>
      </c>
      <c r="I2431" t="n">
        <v>13</v>
      </c>
      <c r="J2431" t="n">
        <v>194.09</v>
      </c>
      <c r="K2431" t="n">
        <v>53.44</v>
      </c>
      <c r="L2431" t="n">
        <v>6.5</v>
      </c>
      <c r="M2431" t="n">
        <v>11</v>
      </c>
      <c r="N2431" t="n">
        <v>39.16</v>
      </c>
      <c r="O2431" t="n">
        <v>24172.03</v>
      </c>
      <c r="P2431" t="n">
        <v>105.23</v>
      </c>
      <c r="Q2431" t="n">
        <v>198.07</v>
      </c>
      <c r="R2431" t="n">
        <v>34.02</v>
      </c>
      <c r="S2431" t="n">
        <v>21.27</v>
      </c>
      <c r="T2431" t="n">
        <v>3634.18</v>
      </c>
      <c r="U2431" t="n">
        <v>0.63</v>
      </c>
      <c r="V2431" t="n">
        <v>0.75</v>
      </c>
      <c r="W2431" t="n">
        <v>0.13</v>
      </c>
      <c r="X2431" t="n">
        <v>0.22</v>
      </c>
      <c r="Y2431" t="n">
        <v>1</v>
      </c>
      <c r="Z2431" t="n">
        <v>10</v>
      </c>
    </row>
    <row r="2432">
      <c r="A2432" t="n">
        <v>23</v>
      </c>
      <c r="B2432" t="n">
        <v>95</v>
      </c>
      <c r="C2432" t="inlineStr">
        <is>
          <t xml:space="preserve">CONCLUIDO	</t>
        </is>
      </c>
      <c r="D2432" t="n">
        <v>9.0632</v>
      </c>
      <c r="E2432" t="n">
        <v>11.03</v>
      </c>
      <c r="F2432" t="n">
        <v>8.08</v>
      </c>
      <c r="G2432" t="n">
        <v>37.3</v>
      </c>
      <c r="H2432" t="n">
        <v>0.62</v>
      </c>
      <c r="I2432" t="n">
        <v>13</v>
      </c>
      <c r="J2432" t="n">
        <v>194.48</v>
      </c>
      <c r="K2432" t="n">
        <v>53.44</v>
      </c>
      <c r="L2432" t="n">
        <v>6.75</v>
      </c>
      <c r="M2432" t="n">
        <v>11</v>
      </c>
      <c r="N2432" t="n">
        <v>39.29</v>
      </c>
      <c r="O2432" t="n">
        <v>24219.63</v>
      </c>
      <c r="P2432" t="n">
        <v>105.05</v>
      </c>
      <c r="Q2432" t="n">
        <v>198.06</v>
      </c>
      <c r="R2432" t="n">
        <v>34.55</v>
      </c>
      <c r="S2432" t="n">
        <v>21.27</v>
      </c>
      <c r="T2432" t="n">
        <v>3895.77</v>
      </c>
      <c r="U2432" t="n">
        <v>0.62</v>
      </c>
      <c r="V2432" t="n">
        <v>0.75</v>
      </c>
      <c r="W2432" t="n">
        <v>0.12</v>
      </c>
      <c r="X2432" t="n">
        <v>0.23</v>
      </c>
      <c r="Y2432" t="n">
        <v>1</v>
      </c>
      <c r="Z2432" t="n">
        <v>10</v>
      </c>
    </row>
    <row r="2433">
      <c r="A2433" t="n">
        <v>24</v>
      </c>
      <c r="B2433" t="n">
        <v>95</v>
      </c>
      <c r="C2433" t="inlineStr">
        <is>
          <t xml:space="preserve">CONCLUIDO	</t>
        </is>
      </c>
      <c r="D2433" t="n">
        <v>9.0983</v>
      </c>
      <c r="E2433" t="n">
        <v>10.99</v>
      </c>
      <c r="F2433" t="n">
        <v>8.08</v>
      </c>
      <c r="G2433" t="n">
        <v>40.38</v>
      </c>
      <c r="H2433" t="n">
        <v>0.64</v>
      </c>
      <c r="I2433" t="n">
        <v>12</v>
      </c>
      <c r="J2433" t="n">
        <v>194.86</v>
      </c>
      <c r="K2433" t="n">
        <v>53.44</v>
      </c>
      <c r="L2433" t="n">
        <v>7</v>
      </c>
      <c r="M2433" t="n">
        <v>10</v>
      </c>
      <c r="N2433" t="n">
        <v>39.43</v>
      </c>
      <c r="O2433" t="n">
        <v>24267.28</v>
      </c>
      <c r="P2433" t="n">
        <v>104.9</v>
      </c>
      <c r="Q2433" t="n">
        <v>198.05</v>
      </c>
      <c r="R2433" t="n">
        <v>34.35</v>
      </c>
      <c r="S2433" t="n">
        <v>21.27</v>
      </c>
      <c r="T2433" t="n">
        <v>3803.01</v>
      </c>
      <c r="U2433" t="n">
        <v>0.62</v>
      </c>
      <c r="V2433" t="n">
        <v>0.75</v>
      </c>
      <c r="W2433" t="n">
        <v>0.12</v>
      </c>
      <c r="X2433" t="n">
        <v>0.22</v>
      </c>
      <c r="Y2433" t="n">
        <v>1</v>
      </c>
      <c r="Z2433" t="n">
        <v>10</v>
      </c>
    </row>
    <row r="2434">
      <c r="A2434" t="n">
        <v>25</v>
      </c>
      <c r="B2434" t="n">
        <v>95</v>
      </c>
      <c r="C2434" t="inlineStr">
        <is>
          <t xml:space="preserve">CONCLUIDO	</t>
        </is>
      </c>
      <c r="D2434" t="n">
        <v>9.091799999999999</v>
      </c>
      <c r="E2434" t="n">
        <v>11</v>
      </c>
      <c r="F2434" t="n">
        <v>8.08</v>
      </c>
      <c r="G2434" t="n">
        <v>40.42</v>
      </c>
      <c r="H2434" t="n">
        <v>0.66</v>
      </c>
      <c r="I2434" t="n">
        <v>12</v>
      </c>
      <c r="J2434" t="n">
        <v>195.25</v>
      </c>
      <c r="K2434" t="n">
        <v>53.44</v>
      </c>
      <c r="L2434" t="n">
        <v>7.25</v>
      </c>
      <c r="M2434" t="n">
        <v>10</v>
      </c>
      <c r="N2434" t="n">
        <v>39.57</v>
      </c>
      <c r="O2434" t="n">
        <v>24314.98</v>
      </c>
      <c r="P2434" t="n">
        <v>105.03</v>
      </c>
      <c r="Q2434" t="n">
        <v>198.06</v>
      </c>
      <c r="R2434" t="n">
        <v>34.52</v>
      </c>
      <c r="S2434" t="n">
        <v>21.27</v>
      </c>
      <c r="T2434" t="n">
        <v>3885.69</v>
      </c>
      <c r="U2434" t="n">
        <v>0.62</v>
      </c>
      <c r="V2434" t="n">
        <v>0.75</v>
      </c>
      <c r="W2434" t="n">
        <v>0.13</v>
      </c>
      <c r="X2434" t="n">
        <v>0.23</v>
      </c>
      <c r="Y2434" t="n">
        <v>1</v>
      </c>
      <c r="Z2434" t="n">
        <v>10</v>
      </c>
    </row>
    <row r="2435">
      <c r="A2435" t="n">
        <v>26</v>
      </c>
      <c r="B2435" t="n">
        <v>95</v>
      </c>
      <c r="C2435" t="inlineStr">
        <is>
          <t xml:space="preserve">CONCLUIDO	</t>
        </is>
      </c>
      <c r="D2435" t="n">
        <v>9.146100000000001</v>
      </c>
      <c r="E2435" t="n">
        <v>10.93</v>
      </c>
      <c r="F2435" t="n">
        <v>8.06</v>
      </c>
      <c r="G2435" t="n">
        <v>43.94</v>
      </c>
      <c r="H2435" t="n">
        <v>0.68</v>
      </c>
      <c r="I2435" t="n">
        <v>11</v>
      </c>
      <c r="J2435" t="n">
        <v>195.64</v>
      </c>
      <c r="K2435" t="n">
        <v>53.44</v>
      </c>
      <c r="L2435" t="n">
        <v>7.5</v>
      </c>
      <c r="M2435" t="n">
        <v>9</v>
      </c>
      <c r="N2435" t="n">
        <v>39.7</v>
      </c>
      <c r="O2435" t="n">
        <v>24362.73</v>
      </c>
      <c r="P2435" t="n">
        <v>104.27</v>
      </c>
      <c r="Q2435" t="n">
        <v>198.05</v>
      </c>
      <c r="R2435" t="n">
        <v>33.61</v>
      </c>
      <c r="S2435" t="n">
        <v>21.27</v>
      </c>
      <c r="T2435" t="n">
        <v>3439.82</v>
      </c>
      <c r="U2435" t="n">
        <v>0.63</v>
      </c>
      <c r="V2435" t="n">
        <v>0.75</v>
      </c>
      <c r="W2435" t="n">
        <v>0.13</v>
      </c>
      <c r="X2435" t="n">
        <v>0.2</v>
      </c>
      <c r="Y2435" t="n">
        <v>1</v>
      </c>
      <c r="Z2435" t="n">
        <v>10</v>
      </c>
    </row>
    <row r="2436">
      <c r="A2436" t="n">
        <v>27</v>
      </c>
      <c r="B2436" t="n">
        <v>95</v>
      </c>
      <c r="C2436" t="inlineStr">
        <is>
          <t xml:space="preserve">CONCLUIDO	</t>
        </is>
      </c>
      <c r="D2436" t="n">
        <v>9.139799999999999</v>
      </c>
      <c r="E2436" t="n">
        <v>10.94</v>
      </c>
      <c r="F2436" t="n">
        <v>8.06</v>
      </c>
      <c r="G2436" t="n">
        <v>43.98</v>
      </c>
      <c r="H2436" t="n">
        <v>0.7</v>
      </c>
      <c r="I2436" t="n">
        <v>11</v>
      </c>
      <c r="J2436" t="n">
        <v>196.03</v>
      </c>
      <c r="K2436" t="n">
        <v>53.44</v>
      </c>
      <c r="L2436" t="n">
        <v>7.75</v>
      </c>
      <c r="M2436" t="n">
        <v>9</v>
      </c>
      <c r="N2436" t="n">
        <v>39.84</v>
      </c>
      <c r="O2436" t="n">
        <v>24410.52</v>
      </c>
      <c r="P2436" t="n">
        <v>104.37</v>
      </c>
      <c r="Q2436" t="n">
        <v>198.06</v>
      </c>
      <c r="R2436" t="n">
        <v>33.9</v>
      </c>
      <c r="S2436" t="n">
        <v>21.27</v>
      </c>
      <c r="T2436" t="n">
        <v>3581.69</v>
      </c>
      <c r="U2436" t="n">
        <v>0.63</v>
      </c>
      <c r="V2436" t="n">
        <v>0.75</v>
      </c>
      <c r="W2436" t="n">
        <v>0.13</v>
      </c>
      <c r="X2436" t="n">
        <v>0.21</v>
      </c>
      <c r="Y2436" t="n">
        <v>1</v>
      </c>
      <c r="Z2436" t="n">
        <v>10</v>
      </c>
    </row>
    <row r="2437">
      <c r="A2437" t="n">
        <v>28</v>
      </c>
      <c r="B2437" t="n">
        <v>95</v>
      </c>
      <c r="C2437" t="inlineStr">
        <is>
          <t xml:space="preserve">CONCLUIDO	</t>
        </is>
      </c>
      <c r="D2437" t="n">
        <v>9.1433</v>
      </c>
      <c r="E2437" t="n">
        <v>10.94</v>
      </c>
      <c r="F2437" t="n">
        <v>8.06</v>
      </c>
      <c r="G2437" t="n">
        <v>43.96</v>
      </c>
      <c r="H2437" t="n">
        <v>0.72</v>
      </c>
      <c r="I2437" t="n">
        <v>11</v>
      </c>
      <c r="J2437" t="n">
        <v>196.41</v>
      </c>
      <c r="K2437" t="n">
        <v>53.44</v>
      </c>
      <c r="L2437" t="n">
        <v>8</v>
      </c>
      <c r="M2437" t="n">
        <v>9</v>
      </c>
      <c r="N2437" t="n">
        <v>39.98</v>
      </c>
      <c r="O2437" t="n">
        <v>24458.36</v>
      </c>
      <c r="P2437" t="n">
        <v>104.12</v>
      </c>
      <c r="Q2437" t="n">
        <v>198.05</v>
      </c>
      <c r="R2437" t="n">
        <v>33.7</v>
      </c>
      <c r="S2437" t="n">
        <v>21.27</v>
      </c>
      <c r="T2437" t="n">
        <v>3482.59</v>
      </c>
      <c r="U2437" t="n">
        <v>0.63</v>
      </c>
      <c r="V2437" t="n">
        <v>0.75</v>
      </c>
      <c r="W2437" t="n">
        <v>0.13</v>
      </c>
      <c r="X2437" t="n">
        <v>0.21</v>
      </c>
      <c r="Y2437" t="n">
        <v>1</v>
      </c>
      <c r="Z2437" t="n">
        <v>10</v>
      </c>
    </row>
    <row r="2438">
      <c r="A2438" t="n">
        <v>29</v>
      </c>
      <c r="B2438" t="n">
        <v>95</v>
      </c>
      <c r="C2438" t="inlineStr">
        <is>
          <t xml:space="preserve">CONCLUIDO	</t>
        </is>
      </c>
      <c r="D2438" t="n">
        <v>9.196999999999999</v>
      </c>
      <c r="E2438" t="n">
        <v>10.87</v>
      </c>
      <c r="F2438" t="n">
        <v>8.029999999999999</v>
      </c>
      <c r="G2438" t="n">
        <v>48.19</v>
      </c>
      <c r="H2438" t="n">
        <v>0.74</v>
      </c>
      <c r="I2438" t="n">
        <v>10</v>
      </c>
      <c r="J2438" t="n">
        <v>196.8</v>
      </c>
      <c r="K2438" t="n">
        <v>53.44</v>
      </c>
      <c r="L2438" t="n">
        <v>8.25</v>
      </c>
      <c r="M2438" t="n">
        <v>8</v>
      </c>
      <c r="N2438" t="n">
        <v>40.12</v>
      </c>
      <c r="O2438" t="n">
        <v>24506.24</v>
      </c>
      <c r="P2438" t="n">
        <v>103.59</v>
      </c>
      <c r="Q2438" t="n">
        <v>198.05</v>
      </c>
      <c r="R2438" t="n">
        <v>32.79</v>
      </c>
      <c r="S2438" t="n">
        <v>21.27</v>
      </c>
      <c r="T2438" t="n">
        <v>3030.92</v>
      </c>
      <c r="U2438" t="n">
        <v>0.65</v>
      </c>
      <c r="V2438" t="n">
        <v>0.76</v>
      </c>
      <c r="W2438" t="n">
        <v>0.13</v>
      </c>
      <c r="X2438" t="n">
        <v>0.18</v>
      </c>
      <c r="Y2438" t="n">
        <v>1</v>
      </c>
      <c r="Z2438" t="n">
        <v>10</v>
      </c>
    </row>
    <row r="2439">
      <c r="A2439" t="n">
        <v>30</v>
      </c>
      <c r="B2439" t="n">
        <v>95</v>
      </c>
      <c r="C2439" t="inlineStr">
        <is>
          <t xml:space="preserve">CONCLUIDO	</t>
        </is>
      </c>
      <c r="D2439" t="n">
        <v>9.2027</v>
      </c>
      <c r="E2439" t="n">
        <v>10.87</v>
      </c>
      <c r="F2439" t="n">
        <v>8.029999999999999</v>
      </c>
      <c r="G2439" t="n">
        <v>48.15</v>
      </c>
      <c r="H2439" t="n">
        <v>0.77</v>
      </c>
      <c r="I2439" t="n">
        <v>10</v>
      </c>
      <c r="J2439" t="n">
        <v>197.19</v>
      </c>
      <c r="K2439" t="n">
        <v>53.44</v>
      </c>
      <c r="L2439" t="n">
        <v>8.5</v>
      </c>
      <c r="M2439" t="n">
        <v>8</v>
      </c>
      <c r="N2439" t="n">
        <v>40.26</v>
      </c>
      <c r="O2439" t="n">
        <v>24554.18</v>
      </c>
      <c r="P2439" t="n">
        <v>103.62</v>
      </c>
      <c r="Q2439" t="n">
        <v>198.05</v>
      </c>
      <c r="R2439" t="n">
        <v>32.57</v>
      </c>
      <c r="S2439" t="n">
        <v>21.27</v>
      </c>
      <c r="T2439" t="n">
        <v>2923.13</v>
      </c>
      <c r="U2439" t="n">
        <v>0.65</v>
      </c>
      <c r="V2439" t="n">
        <v>0.76</v>
      </c>
      <c r="W2439" t="n">
        <v>0.13</v>
      </c>
      <c r="X2439" t="n">
        <v>0.17</v>
      </c>
      <c r="Y2439" t="n">
        <v>1</v>
      </c>
      <c r="Z2439" t="n">
        <v>10</v>
      </c>
    </row>
    <row r="2440">
      <c r="A2440" t="n">
        <v>31</v>
      </c>
      <c r="B2440" t="n">
        <v>95</v>
      </c>
      <c r="C2440" t="inlineStr">
        <is>
          <t xml:space="preserve">CONCLUIDO	</t>
        </is>
      </c>
      <c r="D2440" t="n">
        <v>9.2308</v>
      </c>
      <c r="E2440" t="n">
        <v>10.83</v>
      </c>
      <c r="F2440" t="n">
        <v>7.99</v>
      </c>
      <c r="G2440" t="n">
        <v>47.96</v>
      </c>
      <c r="H2440" t="n">
        <v>0.79</v>
      </c>
      <c r="I2440" t="n">
        <v>10</v>
      </c>
      <c r="J2440" t="n">
        <v>197.58</v>
      </c>
      <c r="K2440" t="n">
        <v>53.44</v>
      </c>
      <c r="L2440" t="n">
        <v>8.75</v>
      </c>
      <c r="M2440" t="n">
        <v>8</v>
      </c>
      <c r="N2440" t="n">
        <v>40.39</v>
      </c>
      <c r="O2440" t="n">
        <v>24602.15</v>
      </c>
      <c r="P2440" t="n">
        <v>103.01</v>
      </c>
      <c r="Q2440" t="n">
        <v>198.05</v>
      </c>
      <c r="R2440" t="n">
        <v>31.57</v>
      </c>
      <c r="S2440" t="n">
        <v>21.27</v>
      </c>
      <c r="T2440" t="n">
        <v>2422.28</v>
      </c>
      <c r="U2440" t="n">
        <v>0.67</v>
      </c>
      <c r="V2440" t="n">
        <v>0.76</v>
      </c>
      <c r="W2440" t="n">
        <v>0.12</v>
      </c>
      <c r="X2440" t="n">
        <v>0.14</v>
      </c>
      <c r="Y2440" t="n">
        <v>1</v>
      </c>
      <c r="Z2440" t="n">
        <v>10</v>
      </c>
    </row>
    <row r="2441">
      <c r="A2441" t="n">
        <v>32</v>
      </c>
      <c r="B2441" t="n">
        <v>95</v>
      </c>
      <c r="C2441" t="inlineStr">
        <is>
          <t xml:space="preserve">CONCLUIDO	</t>
        </is>
      </c>
      <c r="D2441" t="n">
        <v>9.178100000000001</v>
      </c>
      <c r="E2441" t="n">
        <v>10.9</v>
      </c>
      <c r="F2441" t="n">
        <v>8.050000000000001</v>
      </c>
      <c r="G2441" t="n">
        <v>48.33</v>
      </c>
      <c r="H2441" t="n">
        <v>0.8100000000000001</v>
      </c>
      <c r="I2441" t="n">
        <v>10</v>
      </c>
      <c r="J2441" t="n">
        <v>197.97</v>
      </c>
      <c r="K2441" t="n">
        <v>53.44</v>
      </c>
      <c r="L2441" t="n">
        <v>9</v>
      </c>
      <c r="M2441" t="n">
        <v>8</v>
      </c>
      <c r="N2441" t="n">
        <v>40.53</v>
      </c>
      <c r="O2441" t="n">
        <v>24650.18</v>
      </c>
      <c r="P2441" t="n">
        <v>103.6</v>
      </c>
      <c r="Q2441" t="n">
        <v>198.06</v>
      </c>
      <c r="R2441" t="n">
        <v>33.64</v>
      </c>
      <c r="S2441" t="n">
        <v>21.27</v>
      </c>
      <c r="T2441" t="n">
        <v>3455.85</v>
      </c>
      <c r="U2441" t="n">
        <v>0.63</v>
      </c>
      <c r="V2441" t="n">
        <v>0.75</v>
      </c>
      <c r="W2441" t="n">
        <v>0.12</v>
      </c>
      <c r="X2441" t="n">
        <v>0.2</v>
      </c>
      <c r="Y2441" t="n">
        <v>1</v>
      </c>
      <c r="Z2441" t="n">
        <v>10</v>
      </c>
    </row>
    <row r="2442">
      <c r="A2442" t="n">
        <v>33</v>
      </c>
      <c r="B2442" t="n">
        <v>95</v>
      </c>
      <c r="C2442" t="inlineStr">
        <is>
          <t xml:space="preserve">CONCLUIDO	</t>
        </is>
      </c>
      <c r="D2442" t="n">
        <v>9.235300000000001</v>
      </c>
      <c r="E2442" t="n">
        <v>10.83</v>
      </c>
      <c r="F2442" t="n">
        <v>8.02</v>
      </c>
      <c r="G2442" t="n">
        <v>53.5</v>
      </c>
      <c r="H2442" t="n">
        <v>0.83</v>
      </c>
      <c r="I2442" t="n">
        <v>9</v>
      </c>
      <c r="J2442" t="n">
        <v>198.36</v>
      </c>
      <c r="K2442" t="n">
        <v>53.44</v>
      </c>
      <c r="L2442" t="n">
        <v>9.25</v>
      </c>
      <c r="M2442" t="n">
        <v>7</v>
      </c>
      <c r="N2442" t="n">
        <v>40.67</v>
      </c>
      <c r="O2442" t="n">
        <v>24698.26</v>
      </c>
      <c r="P2442" t="n">
        <v>102.82</v>
      </c>
      <c r="Q2442" t="n">
        <v>198.06</v>
      </c>
      <c r="R2442" t="n">
        <v>32.67</v>
      </c>
      <c r="S2442" t="n">
        <v>21.27</v>
      </c>
      <c r="T2442" t="n">
        <v>2978.71</v>
      </c>
      <c r="U2442" t="n">
        <v>0.65</v>
      </c>
      <c r="V2442" t="n">
        <v>0.76</v>
      </c>
      <c r="W2442" t="n">
        <v>0.12</v>
      </c>
      <c r="X2442" t="n">
        <v>0.17</v>
      </c>
      <c r="Y2442" t="n">
        <v>1</v>
      </c>
      <c r="Z2442" t="n">
        <v>10</v>
      </c>
    </row>
    <row r="2443">
      <c r="A2443" t="n">
        <v>34</v>
      </c>
      <c r="B2443" t="n">
        <v>95</v>
      </c>
      <c r="C2443" t="inlineStr">
        <is>
          <t xml:space="preserve">CONCLUIDO	</t>
        </is>
      </c>
      <c r="D2443" t="n">
        <v>9.241199999999999</v>
      </c>
      <c r="E2443" t="n">
        <v>10.82</v>
      </c>
      <c r="F2443" t="n">
        <v>8.02</v>
      </c>
      <c r="G2443" t="n">
        <v>53.45</v>
      </c>
      <c r="H2443" t="n">
        <v>0.85</v>
      </c>
      <c r="I2443" t="n">
        <v>9</v>
      </c>
      <c r="J2443" t="n">
        <v>198.75</v>
      </c>
      <c r="K2443" t="n">
        <v>53.44</v>
      </c>
      <c r="L2443" t="n">
        <v>9.5</v>
      </c>
      <c r="M2443" t="n">
        <v>7</v>
      </c>
      <c r="N2443" t="n">
        <v>40.81</v>
      </c>
      <c r="O2443" t="n">
        <v>24746.38</v>
      </c>
      <c r="P2443" t="n">
        <v>102.77</v>
      </c>
      <c r="Q2443" t="n">
        <v>198.06</v>
      </c>
      <c r="R2443" t="n">
        <v>32.48</v>
      </c>
      <c r="S2443" t="n">
        <v>21.27</v>
      </c>
      <c r="T2443" t="n">
        <v>2882.24</v>
      </c>
      <c r="U2443" t="n">
        <v>0.65</v>
      </c>
      <c r="V2443" t="n">
        <v>0.76</v>
      </c>
      <c r="W2443" t="n">
        <v>0.12</v>
      </c>
      <c r="X2443" t="n">
        <v>0.16</v>
      </c>
      <c r="Y2443" t="n">
        <v>1</v>
      </c>
      <c r="Z2443" t="n">
        <v>10</v>
      </c>
    </row>
    <row r="2444">
      <c r="A2444" t="n">
        <v>35</v>
      </c>
      <c r="B2444" t="n">
        <v>95</v>
      </c>
      <c r="C2444" t="inlineStr">
        <is>
          <t xml:space="preserve">CONCLUIDO	</t>
        </is>
      </c>
      <c r="D2444" t="n">
        <v>9.238799999999999</v>
      </c>
      <c r="E2444" t="n">
        <v>10.82</v>
      </c>
      <c r="F2444" t="n">
        <v>8.02</v>
      </c>
      <c r="G2444" t="n">
        <v>53.47</v>
      </c>
      <c r="H2444" t="n">
        <v>0.87</v>
      </c>
      <c r="I2444" t="n">
        <v>9</v>
      </c>
      <c r="J2444" t="n">
        <v>199.14</v>
      </c>
      <c r="K2444" t="n">
        <v>53.44</v>
      </c>
      <c r="L2444" t="n">
        <v>9.75</v>
      </c>
      <c r="M2444" t="n">
        <v>7</v>
      </c>
      <c r="N2444" t="n">
        <v>40.95</v>
      </c>
      <c r="O2444" t="n">
        <v>24794.55</v>
      </c>
      <c r="P2444" t="n">
        <v>102.84</v>
      </c>
      <c r="Q2444" t="n">
        <v>198.05</v>
      </c>
      <c r="R2444" t="n">
        <v>32.56</v>
      </c>
      <c r="S2444" t="n">
        <v>21.27</v>
      </c>
      <c r="T2444" t="n">
        <v>2925.47</v>
      </c>
      <c r="U2444" t="n">
        <v>0.65</v>
      </c>
      <c r="V2444" t="n">
        <v>0.76</v>
      </c>
      <c r="W2444" t="n">
        <v>0.12</v>
      </c>
      <c r="X2444" t="n">
        <v>0.17</v>
      </c>
      <c r="Y2444" t="n">
        <v>1</v>
      </c>
      <c r="Z2444" t="n">
        <v>10</v>
      </c>
    </row>
    <row r="2445">
      <c r="A2445" t="n">
        <v>36</v>
      </c>
      <c r="B2445" t="n">
        <v>95</v>
      </c>
      <c r="C2445" t="inlineStr">
        <is>
          <t xml:space="preserve">CONCLUIDO	</t>
        </is>
      </c>
      <c r="D2445" t="n">
        <v>9.239100000000001</v>
      </c>
      <c r="E2445" t="n">
        <v>10.82</v>
      </c>
      <c r="F2445" t="n">
        <v>8.02</v>
      </c>
      <c r="G2445" t="n">
        <v>53.47</v>
      </c>
      <c r="H2445" t="n">
        <v>0.89</v>
      </c>
      <c r="I2445" t="n">
        <v>9</v>
      </c>
      <c r="J2445" t="n">
        <v>199.53</v>
      </c>
      <c r="K2445" t="n">
        <v>53.44</v>
      </c>
      <c r="L2445" t="n">
        <v>10</v>
      </c>
      <c r="M2445" t="n">
        <v>7</v>
      </c>
      <c r="N2445" t="n">
        <v>41.1</v>
      </c>
      <c r="O2445" t="n">
        <v>24842.77</v>
      </c>
      <c r="P2445" t="n">
        <v>102.51</v>
      </c>
      <c r="Q2445" t="n">
        <v>198.05</v>
      </c>
      <c r="R2445" t="n">
        <v>32.47</v>
      </c>
      <c r="S2445" t="n">
        <v>21.27</v>
      </c>
      <c r="T2445" t="n">
        <v>2877.88</v>
      </c>
      <c r="U2445" t="n">
        <v>0.66</v>
      </c>
      <c r="V2445" t="n">
        <v>0.76</v>
      </c>
      <c r="W2445" t="n">
        <v>0.12</v>
      </c>
      <c r="X2445" t="n">
        <v>0.17</v>
      </c>
      <c r="Y2445" t="n">
        <v>1</v>
      </c>
      <c r="Z2445" t="n">
        <v>10</v>
      </c>
    </row>
    <row r="2446">
      <c r="A2446" t="n">
        <v>37</v>
      </c>
      <c r="B2446" t="n">
        <v>95</v>
      </c>
      <c r="C2446" t="inlineStr">
        <is>
          <t xml:space="preserve">CONCLUIDO	</t>
        </is>
      </c>
      <c r="D2446" t="n">
        <v>9.2407</v>
      </c>
      <c r="E2446" t="n">
        <v>10.82</v>
      </c>
      <c r="F2446" t="n">
        <v>8.02</v>
      </c>
      <c r="G2446" t="n">
        <v>53.45</v>
      </c>
      <c r="H2446" t="n">
        <v>0.91</v>
      </c>
      <c r="I2446" t="n">
        <v>9</v>
      </c>
      <c r="J2446" t="n">
        <v>199.92</v>
      </c>
      <c r="K2446" t="n">
        <v>53.44</v>
      </c>
      <c r="L2446" t="n">
        <v>10.25</v>
      </c>
      <c r="M2446" t="n">
        <v>7</v>
      </c>
      <c r="N2446" t="n">
        <v>41.24</v>
      </c>
      <c r="O2446" t="n">
        <v>24891.03</v>
      </c>
      <c r="P2446" t="n">
        <v>102.24</v>
      </c>
      <c r="Q2446" t="n">
        <v>198.05</v>
      </c>
      <c r="R2446" t="n">
        <v>32.37</v>
      </c>
      <c r="S2446" t="n">
        <v>21.27</v>
      </c>
      <c r="T2446" t="n">
        <v>2827.48</v>
      </c>
      <c r="U2446" t="n">
        <v>0.66</v>
      </c>
      <c r="V2446" t="n">
        <v>0.76</v>
      </c>
      <c r="W2446" t="n">
        <v>0.12</v>
      </c>
      <c r="X2446" t="n">
        <v>0.17</v>
      </c>
      <c r="Y2446" t="n">
        <v>1</v>
      </c>
      <c r="Z2446" t="n">
        <v>10</v>
      </c>
    </row>
    <row r="2447">
      <c r="A2447" t="n">
        <v>38</v>
      </c>
      <c r="B2447" t="n">
        <v>95</v>
      </c>
      <c r="C2447" t="inlineStr">
        <is>
          <t xml:space="preserve">CONCLUIDO	</t>
        </is>
      </c>
      <c r="D2447" t="n">
        <v>9.2994</v>
      </c>
      <c r="E2447" t="n">
        <v>10.75</v>
      </c>
      <c r="F2447" t="n">
        <v>7.99</v>
      </c>
      <c r="G2447" t="n">
        <v>59.9</v>
      </c>
      <c r="H2447" t="n">
        <v>0.93</v>
      </c>
      <c r="I2447" t="n">
        <v>8</v>
      </c>
      <c r="J2447" t="n">
        <v>200.31</v>
      </c>
      <c r="K2447" t="n">
        <v>53.44</v>
      </c>
      <c r="L2447" t="n">
        <v>10.5</v>
      </c>
      <c r="M2447" t="n">
        <v>6</v>
      </c>
      <c r="N2447" t="n">
        <v>41.38</v>
      </c>
      <c r="O2447" t="n">
        <v>24939.35</v>
      </c>
      <c r="P2447" t="n">
        <v>101.64</v>
      </c>
      <c r="Q2447" t="n">
        <v>198.05</v>
      </c>
      <c r="R2447" t="n">
        <v>31.33</v>
      </c>
      <c r="S2447" t="n">
        <v>21.27</v>
      </c>
      <c r="T2447" t="n">
        <v>2312.95</v>
      </c>
      <c r="U2447" t="n">
        <v>0.68</v>
      </c>
      <c r="V2447" t="n">
        <v>0.76</v>
      </c>
      <c r="W2447" t="n">
        <v>0.12</v>
      </c>
      <c r="X2447" t="n">
        <v>0.13</v>
      </c>
      <c r="Y2447" t="n">
        <v>1</v>
      </c>
      <c r="Z2447" t="n">
        <v>10</v>
      </c>
    </row>
    <row r="2448">
      <c r="A2448" t="n">
        <v>39</v>
      </c>
      <c r="B2448" t="n">
        <v>95</v>
      </c>
      <c r="C2448" t="inlineStr">
        <is>
          <t xml:space="preserve">CONCLUIDO	</t>
        </is>
      </c>
      <c r="D2448" t="n">
        <v>9.323499999999999</v>
      </c>
      <c r="E2448" t="n">
        <v>10.73</v>
      </c>
      <c r="F2448" t="n">
        <v>7.96</v>
      </c>
      <c r="G2448" t="n">
        <v>59.69</v>
      </c>
      <c r="H2448" t="n">
        <v>0.95</v>
      </c>
      <c r="I2448" t="n">
        <v>8</v>
      </c>
      <c r="J2448" t="n">
        <v>200.71</v>
      </c>
      <c r="K2448" t="n">
        <v>53.44</v>
      </c>
      <c r="L2448" t="n">
        <v>10.75</v>
      </c>
      <c r="M2448" t="n">
        <v>6</v>
      </c>
      <c r="N2448" t="n">
        <v>41.52</v>
      </c>
      <c r="O2448" t="n">
        <v>24987.71</v>
      </c>
      <c r="P2448" t="n">
        <v>101.3</v>
      </c>
      <c r="Q2448" t="n">
        <v>198.05</v>
      </c>
      <c r="R2448" t="n">
        <v>30.54</v>
      </c>
      <c r="S2448" t="n">
        <v>21.27</v>
      </c>
      <c r="T2448" t="n">
        <v>1916.82</v>
      </c>
      <c r="U2448" t="n">
        <v>0.7</v>
      </c>
      <c r="V2448" t="n">
        <v>0.76</v>
      </c>
      <c r="W2448" t="n">
        <v>0.12</v>
      </c>
      <c r="X2448" t="n">
        <v>0.11</v>
      </c>
      <c r="Y2448" t="n">
        <v>1</v>
      </c>
      <c r="Z2448" t="n">
        <v>10</v>
      </c>
    </row>
    <row r="2449">
      <c r="A2449" t="n">
        <v>40</v>
      </c>
      <c r="B2449" t="n">
        <v>95</v>
      </c>
      <c r="C2449" t="inlineStr">
        <is>
          <t xml:space="preserve">CONCLUIDO	</t>
        </is>
      </c>
      <c r="D2449" t="n">
        <v>9.2776</v>
      </c>
      <c r="E2449" t="n">
        <v>10.78</v>
      </c>
      <c r="F2449" t="n">
        <v>8.01</v>
      </c>
      <c r="G2449" t="n">
        <v>60.09</v>
      </c>
      <c r="H2449" t="n">
        <v>0.97</v>
      </c>
      <c r="I2449" t="n">
        <v>8</v>
      </c>
      <c r="J2449" t="n">
        <v>201.1</v>
      </c>
      <c r="K2449" t="n">
        <v>53.44</v>
      </c>
      <c r="L2449" t="n">
        <v>11</v>
      </c>
      <c r="M2449" t="n">
        <v>6</v>
      </c>
      <c r="N2449" t="n">
        <v>41.66</v>
      </c>
      <c r="O2449" t="n">
        <v>25036.12</v>
      </c>
      <c r="P2449" t="n">
        <v>101.94</v>
      </c>
      <c r="Q2449" t="n">
        <v>198.05</v>
      </c>
      <c r="R2449" t="n">
        <v>32.32</v>
      </c>
      <c r="S2449" t="n">
        <v>21.27</v>
      </c>
      <c r="T2449" t="n">
        <v>2807.23</v>
      </c>
      <c r="U2449" t="n">
        <v>0.66</v>
      </c>
      <c r="V2449" t="n">
        <v>0.76</v>
      </c>
      <c r="W2449" t="n">
        <v>0.12</v>
      </c>
      <c r="X2449" t="n">
        <v>0.16</v>
      </c>
      <c r="Y2449" t="n">
        <v>1</v>
      </c>
      <c r="Z2449" t="n">
        <v>10</v>
      </c>
    </row>
    <row r="2450">
      <c r="A2450" t="n">
        <v>41</v>
      </c>
      <c r="B2450" t="n">
        <v>95</v>
      </c>
      <c r="C2450" t="inlineStr">
        <is>
          <t xml:space="preserve">CONCLUIDO	</t>
        </is>
      </c>
      <c r="D2450" t="n">
        <v>9.2865</v>
      </c>
      <c r="E2450" t="n">
        <v>10.77</v>
      </c>
      <c r="F2450" t="n">
        <v>8</v>
      </c>
      <c r="G2450" t="n">
        <v>60.01</v>
      </c>
      <c r="H2450" t="n">
        <v>0.99</v>
      </c>
      <c r="I2450" t="n">
        <v>8</v>
      </c>
      <c r="J2450" t="n">
        <v>201.49</v>
      </c>
      <c r="K2450" t="n">
        <v>53.44</v>
      </c>
      <c r="L2450" t="n">
        <v>11.25</v>
      </c>
      <c r="M2450" t="n">
        <v>6</v>
      </c>
      <c r="N2450" t="n">
        <v>41.81</v>
      </c>
      <c r="O2450" t="n">
        <v>25084.58</v>
      </c>
      <c r="P2450" t="n">
        <v>101.63</v>
      </c>
      <c r="Q2450" t="n">
        <v>198.05</v>
      </c>
      <c r="R2450" t="n">
        <v>31.96</v>
      </c>
      <c r="S2450" t="n">
        <v>21.27</v>
      </c>
      <c r="T2450" t="n">
        <v>2628.36</v>
      </c>
      <c r="U2450" t="n">
        <v>0.67</v>
      </c>
      <c r="V2450" t="n">
        <v>0.76</v>
      </c>
      <c r="W2450" t="n">
        <v>0.12</v>
      </c>
      <c r="X2450" t="n">
        <v>0.15</v>
      </c>
      <c r="Y2450" t="n">
        <v>1</v>
      </c>
      <c r="Z2450" t="n">
        <v>10</v>
      </c>
    </row>
    <row r="2451">
      <c r="A2451" t="n">
        <v>42</v>
      </c>
      <c r="B2451" t="n">
        <v>95</v>
      </c>
      <c r="C2451" t="inlineStr">
        <is>
          <t xml:space="preserve">CONCLUIDO	</t>
        </is>
      </c>
      <c r="D2451" t="n">
        <v>9.288399999999999</v>
      </c>
      <c r="E2451" t="n">
        <v>10.77</v>
      </c>
      <c r="F2451" t="n">
        <v>8</v>
      </c>
      <c r="G2451" t="n">
        <v>60</v>
      </c>
      <c r="H2451" t="n">
        <v>1.01</v>
      </c>
      <c r="I2451" t="n">
        <v>8</v>
      </c>
      <c r="J2451" t="n">
        <v>201.88</v>
      </c>
      <c r="K2451" t="n">
        <v>53.44</v>
      </c>
      <c r="L2451" t="n">
        <v>11.5</v>
      </c>
      <c r="M2451" t="n">
        <v>6</v>
      </c>
      <c r="N2451" t="n">
        <v>41.95</v>
      </c>
      <c r="O2451" t="n">
        <v>25133.09</v>
      </c>
      <c r="P2451" t="n">
        <v>101.5</v>
      </c>
      <c r="Q2451" t="n">
        <v>198.05</v>
      </c>
      <c r="R2451" t="n">
        <v>31.85</v>
      </c>
      <c r="S2451" t="n">
        <v>21.27</v>
      </c>
      <c r="T2451" t="n">
        <v>2572.25</v>
      </c>
      <c r="U2451" t="n">
        <v>0.67</v>
      </c>
      <c r="V2451" t="n">
        <v>0.76</v>
      </c>
      <c r="W2451" t="n">
        <v>0.12</v>
      </c>
      <c r="X2451" t="n">
        <v>0.15</v>
      </c>
      <c r="Y2451" t="n">
        <v>1</v>
      </c>
      <c r="Z2451" t="n">
        <v>10</v>
      </c>
    </row>
    <row r="2452">
      <c r="A2452" t="n">
        <v>43</v>
      </c>
      <c r="B2452" t="n">
        <v>95</v>
      </c>
      <c r="C2452" t="inlineStr">
        <is>
          <t xml:space="preserve">CONCLUIDO	</t>
        </is>
      </c>
      <c r="D2452" t="n">
        <v>9.284599999999999</v>
      </c>
      <c r="E2452" t="n">
        <v>10.77</v>
      </c>
      <c r="F2452" t="n">
        <v>8</v>
      </c>
      <c r="G2452" t="n">
        <v>60.03</v>
      </c>
      <c r="H2452" t="n">
        <v>1.03</v>
      </c>
      <c r="I2452" t="n">
        <v>8</v>
      </c>
      <c r="J2452" t="n">
        <v>202.28</v>
      </c>
      <c r="K2452" t="n">
        <v>53.44</v>
      </c>
      <c r="L2452" t="n">
        <v>11.75</v>
      </c>
      <c r="M2452" t="n">
        <v>6</v>
      </c>
      <c r="N2452" t="n">
        <v>42.09</v>
      </c>
      <c r="O2452" t="n">
        <v>25181.64</v>
      </c>
      <c r="P2452" t="n">
        <v>101.16</v>
      </c>
      <c r="Q2452" t="n">
        <v>198.05</v>
      </c>
      <c r="R2452" t="n">
        <v>32.03</v>
      </c>
      <c r="S2452" t="n">
        <v>21.27</v>
      </c>
      <c r="T2452" t="n">
        <v>2664.8</v>
      </c>
      <c r="U2452" t="n">
        <v>0.66</v>
      </c>
      <c r="V2452" t="n">
        <v>0.76</v>
      </c>
      <c r="W2452" t="n">
        <v>0.12</v>
      </c>
      <c r="X2452" t="n">
        <v>0.15</v>
      </c>
      <c r="Y2452" t="n">
        <v>1</v>
      </c>
      <c r="Z2452" t="n">
        <v>10</v>
      </c>
    </row>
    <row r="2453">
      <c r="A2453" t="n">
        <v>44</v>
      </c>
      <c r="B2453" t="n">
        <v>95</v>
      </c>
      <c r="C2453" t="inlineStr">
        <is>
          <t xml:space="preserve">CONCLUIDO	</t>
        </is>
      </c>
      <c r="D2453" t="n">
        <v>9.347</v>
      </c>
      <c r="E2453" t="n">
        <v>10.7</v>
      </c>
      <c r="F2453" t="n">
        <v>7.97</v>
      </c>
      <c r="G2453" t="n">
        <v>68.31</v>
      </c>
      <c r="H2453" t="n">
        <v>1.05</v>
      </c>
      <c r="I2453" t="n">
        <v>7</v>
      </c>
      <c r="J2453" t="n">
        <v>202.67</v>
      </c>
      <c r="K2453" t="n">
        <v>53.44</v>
      </c>
      <c r="L2453" t="n">
        <v>12</v>
      </c>
      <c r="M2453" t="n">
        <v>5</v>
      </c>
      <c r="N2453" t="n">
        <v>42.24</v>
      </c>
      <c r="O2453" t="n">
        <v>25230.25</v>
      </c>
      <c r="P2453" t="n">
        <v>100.25</v>
      </c>
      <c r="Q2453" t="n">
        <v>198.05</v>
      </c>
      <c r="R2453" t="n">
        <v>30.87</v>
      </c>
      <c r="S2453" t="n">
        <v>21.27</v>
      </c>
      <c r="T2453" t="n">
        <v>2088.64</v>
      </c>
      <c r="U2453" t="n">
        <v>0.6899999999999999</v>
      </c>
      <c r="V2453" t="n">
        <v>0.76</v>
      </c>
      <c r="W2453" t="n">
        <v>0.12</v>
      </c>
      <c r="X2453" t="n">
        <v>0.12</v>
      </c>
      <c r="Y2453" t="n">
        <v>1</v>
      </c>
      <c r="Z2453" t="n">
        <v>10</v>
      </c>
    </row>
    <row r="2454">
      <c r="A2454" t="n">
        <v>45</v>
      </c>
      <c r="B2454" t="n">
        <v>95</v>
      </c>
      <c r="C2454" t="inlineStr">
        <is>
          <t xml:space="preserve">CONCLUIDO	</t>
        </is>
      </c>
      <c r="D2454" t="n">
        <v>9.3468</v>
      </c>
      <c r="E2454" t="n">
        <v>10.7</v>
      </c>
      <c r="F2454" t="n">
        <v>7.97</v>
      </c>
      <c r="G2454" t="n">
        <v>68.31</v>
      </c>
      <c r="H2454" t="n">
        <v>1.07</v>
      </c>
      <c r="I2454" t="n">
        <v>7</v>
      </c>
      <c r="J2454" t="n">
        <v>203.07</v>
      </c>
      <c r="K2454" t="n">
        <v>53.44</v>
      </c>
      <c r="L2454" t="n">
        <v>12.25</v>
      </c>
      <c r="M2454" t="n">
        <v>5</v>
      </c>
      <c r="N2454" t="n">
        <v>42.38</v>
      </c>
      <c r="O2454" t="n">
        <v>25279.03</v>
      </c>
      <c r="P2454" t="n">
        <v>100.34</v>
      </c>
      <c r="Q2454" t="n">
        <v>198.05</v>
      </c>
      <c r="R2454" t="n">
        <v>30.88</v>
      </c>
      <c r="S2454" t="n">
        <v>21.27</v>
      </c>
      <c r="T2454" t="n">
        <v>2093.61</v>
      </c>
      <c r="U2454" t="n">
        <v>0.6899999999999999</v>
      </c>
      <c r="V2454" t="n">
        <v>0.76</v>
      </c>
      <c r="W2454" t="n">
        <v>0.12</v>
      </c>
      <c r="X2454" t="n">
        <v>0.12</v>
      </c>
      <c r="Y2454" t="n">
        <v>1</v>
      </c>
      <c r="Z2454" t="n">
        <v>10</v>
      </c>
    </row>
    <row r="2455">
      <c r="A2455" t="n">
        <v>46</v>
      </c>
      <c r="B2455" t="n">
        <v>95</v>
      </c>
      <c r="C2455" t="inlineStr">
        <is>
          <t xml:space="preserve">CONCLUIDO	</t>
        </is>
      </c>
      <c r="D2455" t="n">
        <v>9.3521</v>
      </c>
      <c r="E2455" t="n">
        <v>10.69</v>
      </c>
      <c r="F2455" t="n">
        <v>7.96</v>
      </c>
      <c r="G2455" t="n">
        <v>68.26000000000001</v>
      </c>
      <c r="H2455" t="n">
        <v>1.09</v>
      </c>
      <c r="I2455" t="n">
        <v>7</v>
      </c>
      <c r="J2455" t="n">
        <v>203.46</v>
      </c>
      <c r="K2455" t="n">
        <v>53.44</v>
      </c>
      <c r="L2455" t="n">
        <v>12.5</v>
      </c>
      <c r="M2455" t="n">
        <v>5</v>
      </c>
      <c r="N2455" t="n">
        <v>42.53</v>
      </c>
      <c r="O2455" t="n">
        <v>25327.74</v>
      </c>
      <c r="P2455" t="n">
        <v>100.21</v>
      </c>
      <c r="Q2455" t="n">
        <v>198.05</v>
      </c>
      <c r="R2455" t="n">
        <v>30.58</v>
      </c>
      <c r="S2455" t="n">
        <v>21.27</v>
      </c>
      <c r="T2455" t="n">
        <v>1941.99</v>
      </c>
      <c r="U2455" t="n">
        <v>0.7</v>
      </c>
      <c r="V2455" t="n">
        <v>0.76</v>
      </c>
      <c r="W2455" t="n">
        <v>0.12</v>
      </c>
      <c r="X2455" t="n">
        <v>0.11</v>
      </c>
      <c r="Y2455" t="n">
        <v>1</v>
      </c>
      <c r="Z2455" t="n">
        <v>10</v>
      </c>
    </row>
    <row r="2456">
      <c r="A2456" t="n">
        <v>47</v>
      </c>
      <c r="B2456" t="n">
        <v>95</v>
      </c>
      <c r="C2456" t="inlineStr">
        <is>
          <t xml:space="preserve">CONCLUIDO	</t>
        </is>
      </c>
      <c r="D2456" t="n">
        <v>9.3611</v>
      </c>
      <c r="E2456" t="n">
        <v>10.68</v>
      </c>
      <c r="F2456" t="n">
        <v>7.95</v>
      </c>
      <c r="G2456" t="n">
        <v>68.17</v>
      </c>
      <c r="H2456" t="n">
        <v>1.11</v>
      </c>
      <c r="I2456" t="n">
        <v>7</v>
      </c>
      <c r="J2456" t="n">
        <v>203.86</v>
      </c>
      <c r="K2456" t="n">
        <v>53.44</v>
      </c>
      <c r="L2456" t="n">
        <v>12.75</v>
      </c>
      <c r="M2456" t="n">
        <v>5</v>
      </c>
      <c r="N2456" t="n">
        <v>42.67</v>
      </c>
      <c r="O2456" t="n">
        <v>25376.49</v>
      </c>
      <c r="P2456" t="n">
        <v>100.11</v>
      </c>
      <c r="Q2456" t="n">
        <v>198.05</v>
      </c>
      <c r="R2456" t="n">
        <v>30.37</v>
      </c>
      <c r="S2456" t="n">
        <v>21.27</v>
      </c>
      <c r="T2456" t="n">
        <v>1836.09</v>
      </c>
      <c r="U2456" t="n">
        <v>0.7</v>
      </c>
      <c r="V2456" t="n">
        <v>0.76</v>
      </c>
      <c r="W2456" t="n">
        <v>0.12</v>
      </c>
      <c r="X2456" t="n">
        <v>0.1</v>
      </c>
      <c r="Y2456" t="n">
        <v>1</v>
      </c>
      <c r="Z2456" t="n">
        <v>10</v>
      </c>
    </row>
    <row r="2457">
      <c r="A2457" t="n">
        <v>48</v>
      </c>
      <c r="B2457" t="n">
        <v>95</v>
      </c>
      <c r="C2457" t="inlineStr">
        <is>
          <t xml:space="preserve">CONCLUIDO	</t>
        </is>
      </c>
      <c r="D2457" t="n">
        <v>9.3293</v>
      </c>
      <c r="E2457" t="n">
        <v>10.72</v>
      </c>
      <c r="F2457" t="n">
        <v>7.99</v>
      </c>
      <c r="G2457" t="n">
        <v>68.48</v>
      </c>
      <c r="H2457" t="n">
        <v>1.13</v>
      </c>
      <c r="I2457" t="n">
        <v>7</v>
      </c>
      <c r="J2457" t="n">
        <v>204.25</v>
      </c>
      <c r="K2457" t="n">
        <v>53.44</v>
      </c>
      <c r="L2457" t="n">
        <v>13</v>
      </c>
      <c r="M2457" t="n">
        <v>5</v>
      </c>
      <c r="N2457" t="n">
        <v>42.82</v>
      </c>
      <c r="O2457" t="n">
        <v>25425.3</v>
      </c>
      <c r="P2457" t="n">
        <v>100.55</v>
      </c>
      <c r="Q2457" t="n">
        <v>198.05</v>
      </c>
      <c r="R2457" t="n">
        <v>31.63</v>
      </c>
      <c r="S2457" t="n">
        <v>21.27</v>
      </c>
      <c r="T2457" t="n">
        <v>2466.19</v>
      </c>
      <c r="U2457" t="n">
        <v>0.67</v>
      </c>
      <c r="V2457" t="n">
        <v>0.76</v>
      </c>
      <c r="W2457" t="n">
        <v>0.12</v>
      </c>
      <c r="X2457" t="n">
        <v>0.14</v>
      </c>
      <c r="Y2457" t="n">
        <v>1</v>
      </c>
      <c r="Z2457" t="n">
        <v>10</v>
      </c>
    </row>
    <row r="2458">
      <c r="A2458" t="n">
        <v>49</v>
      </c>
      <c r="B2458" t="n">
        <v>95</v>
      </c>
      <c r="C2458" t="inlineStr">
        <is>
          <t xml:space="preserve">CONCLUIDO	</t>
        </is>
      </c>
      <c r="D2458" t="n">
        <v>9.341699999999999</v>
      </c>
      <c r="E2458" t="n">
        <v>10.7</v>
      </c>
      <c r="F2458" t="n">
        <v>7.98</v>
      </c>
      <c r="G2458" t="n">
        <v>68.36</v>
      </c>
      <c r="H2458" t="n">
        <v>1.15</v>
      </c>
      <c r="I2458" t="n">
        <v>7</v>
      </c>
      <c r="J2458" t="n">
        <v>204.65</v>
      </c>
      <c r="K2458" t="n">
        <v>53.44</v>
      </c>
      <c r="L2458" t="n">
        <v>13.25</v>
      </c>
      <c r="M2458" t="n">
        <v>5</v>
      </c>
      <c r="N2458" t="n">
        <v>42.96</v>
      </c>
      <c r="O2458" t="n">
        <v>25474.16</v>
      </c>
      <c r="P2458" t="n">
        <v>100.04</v>
      </c>
      <c r="Q2458" t="n">
        <v>198.05</v>
      </c>
      <c r="R2458" t="n">
        <v>31.15</v>
      </c>
      <c r="S2458" t="n">
        <v>21.27</v>
      </c>
      <c r="T2458" t="n">
        <v>2226.15</v>
      </c>
      <c r="U2458" t="n">
        <v>0.68</v>
      </c>
      <c r="V2458" t="n">
        <v>0.76</v>
      </c>
      <c r="W2458" t="n">
        <v>0.12</v>
      </c>
      <c r="X2458" t="n">
        <v>0.12</v>
      </c>
      <c r="Y2458" t="n">
        <v>1</v>
      </c>
      <c r="Z2458" t="n">
        <v>10</v>
      </c>
    </row>
    <row r="2459">
      <c r="A2459" t="n">
        <v>50</v>
      </c>
      <c r="B2459" t="n">
        <v>95</v>
      </c>
      <c r="C2459" t="inlineStr">
        <is>
          <t xml:space="preserve">CONCLUIDO	</t>
        </is>
      </c>
      <c r="D2459" t="n">
        <v>9.3371</v>
      </c>
      <c r="E2459" t="n">
        <v>10.71</v>
      </c>
      <c r="F2459" t="n">
        <v>7.98</v>
      </c>
      <c r="G2459" t="n">
        <v>68.41</v>
      </c>
      <c r="H2459" t="n">
        <v>1.17</v>
      </c>
      <c r="I2459" t="n">
        <v>7</v>
      </c>
      <c r="J2459" t="n">
        <v>205.05</v>
      </c>
      <c r="K2459" t="n">
        <v>53.44</v>
      </c>
      <c r="L2459" t="n">
        <v>13.5</v>
      </c>
      <c r="M2459" t="n">
        <v>5</v>
      </c>
      <c r="N2459" t="n">
        <v>43.11</v>
      </c>
      <c r="O2459" t="n">
        <v>25523.06</v>
      </c>
      <c r="P2459" t="n">
        <v>99.84999999999999</v>
      </c>
      <c r="Q2459" t="n">
        <v>198.05</v>
      </c>
      <c r="R2459" t="n">
        <v>31.22</v>
      </c>
      <c r="S2459" t="n">
        <v>21.27</v>
      </c>
      <c r="T2459" t="n">
        <v>2263.61</v>
      </c>
      <c r="U2459" t="n">
        <v>0.68</v>
      </c>
      <c r="V2459" t="n">
        <v>0.76</v>
      </c>
      <c r="W2459" t="n">
        <v>0.12</v>
      </c>
      <c r="X2459" t="n">
        <v>0.13</v>
      </c>
      <c r="Y2459" t="n">
        <v>1</v>
      </c>
      <c r="Z2459" t="n">
        <v>10</v>
      </c>
    </row>
    <row r="2460">
      <c r="A2460" t="n">
        <v>51</v>
      </c>
      <c r="B2460" t="n">
        <v>95</v>
      </c>
      <c r="C2460" t="inlineStr">
        <is>
          <t xml:space="preserve">CONCLUIDO	</t>
        </is>
      </c>
      <c r="D2460" t="n">
        <v>9.3361</v>
      </c>
      <c r="E2460" t="n">
        <v>10.71</v>
      </c>
      <c r="F2460" t="n">
        <v>7.98</v>
      </c>
      <c r="G2460" t="n">
        <v>68.42</v>
      </c>
      <c r="H2460" t="n">
        <v>1.19</v>
      </c>
      <c r="I2460" t="n">
        <v>7</v>
      </c>
      <c r="J2460" t="n">
        <v>205.44</v>
      </c>
      <c r="K2460" t="n">
        <v>53.44</v>
      </c>
      <c r="L2460" t="n">
        <v>13.75</v>
      </c>
      <c r="M2460" t="n">
        <v>5</v>
      </c>
      <c r="N2460" t="n">
        <v>43.26</v>
      </c>
      <c r="O2460" t="n">
        <v>25572.02</v>
      </c>
      <c r="P2460" t="n">
        <v>99.7</v>
      </c>
      <c r="Q2460" t="n">
        <v>198.05</v>
      </c>
      <c r="R2460" t="n">
        <v>31.29</v>
      </c>
      <c r="S2460" t="n">
        <v>21.27</v>
      </c>
      <c r="T2460" t="n">
        <v>2299.1</v>
      </c>
      <c r="U2460" t="n">
        <v>0.68</v>
      </c>
      <c r="V2460" t="n">
        <v>0.76</v>
      </c>
      <c r="W2460" t="n">
        <v>0.12</v>
      </c>
      <c r="X2460" t="n">
        <v>0.13</v>
      </c>
      <c r="Y2460" t="n">
        <v>1</v>
      </c>
      <c r="Z2460" t="n">
        <v>10</v>
      </c>
    </row>
    <row r="2461">
      <c r="A2461" t="n">
        <v>52</v>
      </c>
      <c r="B2461" t="n">
        <v>95</v>
      </c>
      <c r="C2461" t="inlineStr">
        <is>
          <t xml:space="preserve">CONCLUIDO	</t>
        </is>
      </c>
      <c r="D2461" t="n">
        <v>9.340199999999999</v>
      </c>
      <c r="E2461" t="n">
        <v>10.71</v>
      </c>
      <c r="F2461" t="n">
        <v>7.98</v>
      </c>
      <c r="G2461" t="n">
        <v>68.38</v>
      </c>
      <c r="H2461" t="n">
        <v>1.21</v>
      </c>
      <c r="I2461" t="n">
        <v>7</v>
      </c>
      <c r="J2461" t="n">
        <v>205.84</v>
      </c>
      <c r="K2461" t="n">
        <v>53.44</v>
      </c>
      <c r="L2461" t="n">
        <v>14</v>
      </c>
      <c r="M2461" t="n">
        <v>5</v>
      </c>
      <c r="N2461" t="n">
        <v>43.4</v>
      </c>
      <c r="O2461" t="n">
        <v>25621.03</v>
      </c>
      <c r="P2461" t="n">
        <v>99.31</v>
      </c>
      <c r="Q2461" t="n">
        <v>198.07</v>
      </c>
      <c r="R2461" t="n">
        <v>31.19</v>
      </c>
      <c r="S2461" t="n">
        <v>21.27</v>
      </c>
      <c r="T2461" t="n">
        <v>2249.24</v>
      </c>
      <c r="U2461" t="n">
        <v>0.68</v>
      </c>
      <c r="V2461" t="n">
        <v>0.76</v>
      </c>
      <c r="W2461" t="n">
        <v>0.12</v>
      </c>
      <c r="X2461" t="n">
        <v>0.12</v>
      </c>
      <c r="Y2461" t="n">
        <v>1</v>
      </c>
      <c r="Z2461" t="n">
        <v>10</v>
      </c>
    </row>
    <row r="2462">
      <c r="A2462" t="n">
        <v>53</v>
      </c>
      <c r="B2462" t="n">
        <v>95</v>
      </c>
      <c r="C2462" t="inlineStr">
        <is>
          <t xml:space="preserve">CONCLUIDO	</t>
        </is>
      </c>
      <c r="D2462" t="n">
        <v>9.393599999999999</v>
      </c>
      <c r="E2462" t="n">
        <v>10.65</v>
      </c>
      <c r="F2462" t="n">
        <v>7.95</v>
      </c>
      <c r="G2462" t="n">
        <v>79.54000000000001</v>
      </c>
      <c r="H2462" t="n">
        <v>1.23</v>
      </c>
      <c r="I2462" t="n">
        <v>6</v>
      </c>
      <c r="J2462" t="n">
        <v>206.24</v>
      </c>
      <c r="K2462" t="n">
        <v>53.44</v>
      </c>
      <c r="L2462" t="n">
        <v>14.25</v>
      </c>
      <c r="M2462" t="n">
        <v>4</v>
      </c>
      <c r="N2462" t="n">
        <v>43.55</v>
      </c>
      <c r="O2462" t="n">
        <v>25670.09</v>
      </c>
      <c r="P2462" t="n">
        <v>98.64</v>
      </c>
      <c r="Q2462" t="n">
        <v>198.05</v>
      </c>
      <c r="R2462" t="n">
        <v>30.34</v>
      </c>
      <c r="S2462" t="n">
        <v>21.27</v>
      </c>
      <c r="T2462" t="n">
        <v>1827.49</v>
      </c>
      <c r="U2462" t="n">
        <v>0.7</v>
      </c>
      <c r="V2462" t="n">
        <v>0.76</v>
      </c>
      <c r="W2462" t="n">
        <v>0.12</v>
      </c>
      <c r="X2462" t="n">
        <v>0.1</v>
      </c>
      <c r="Y2462" t="n">
        <v>1</v>
      </c>
      <c r="Z2462" t="n">
        <v>10</v>
      </c>
    </row>
    <row r="2463">
      <c r="A2463" t="n">
        <v>54</v>
      </c>
      <c r="B2463" t="n">
        <v>95</v>
      </c>
      <c r="C2463" t="inlineStr">
        <is>
          <t xml:space="preserve">CONCLUIDO	</t>
        </is>
      </c>
      <c r="D2463" t="n">
        <v>9.415699999999999</v>
      </c>
      <c r="E2463" t="n">
        <v>10.62</v>
      </c>
      <c r="F2463" t="n">
        <v>7.93</v>
      </c>
      <c r="G2463" t="n">
        <v>79.29000000000001</v>
      </c>
      <c r="H2463" t="n">
        <v>1.25</v>
      </c>
      <c r="I2463" t="n">
        <v>6</v>
      </c>
      <c r="J2463" t="n">
        <v>206.64</v>
      </c>
      <c r="K2463" t="n">
        <v>53.44</v>
      </c>
      <c r="L2463" t="n">
        <v>14.5</v>
      </c>
      <c r="M2463" t="n">
        <v>4</v>
      </c>
      <c r="N2463" t="n">
        <v>43.7</v>
      </c>
      <c r="O2463" t="n">
        <v>25719.19</v>
      </c>
      <c r="P2463" t="n">
        <v>98.3</v>
      </c>
      <c r="Q2463" t="n">
        <v>198.05</v>
      </c>
      <c r="R2463" t="n">
        <v>29.53</v>
      </c>
      <c r="S2463" t="n">
        <v>21.27</v>
      </c>
      <c r="T2463" t="n">
        <v>1421.08</v>
      </c>
      <c r="U2463" t="n">
        <v>0.72</v>
      </c>
      <c r="V2463" t="n">
        <v>0.77</v>
      </c>
      <c r="W2463" t="n">
        <v>0.12</v>
      </c>
      <c r="X2463" t="n">
        <v>0.08</v>
      </c>
      <c r="Y2463" t="n">
        <v>1</v>
      </c>
      <c r="Z2463" t="n">
        <v>10</v>
      </c>
    </row>
    <row r="2464">
      <c r="A2464" t="n">
        <v>55</v>
      </c>
      <c r="B2464" t="n">
        <v>95</v>
      </c>
      <c r="C2464" t="inlineStr">
        <is>
          <t xml:space="preserve">CONCLUIDO	</t>
        </is>
      </c>
      <c r="D2464" t="n">
        <v>9.400499999999999</v>
      </c>
      <c r="E2464" t="n">
        <v>10.64</v>
      </c>
      <c r="F2464" t="n">
        <v>7.95</v>
      </c>
      <c r="G2464" t="n">
        <v>79.45999999999999</v>
      </c>
      <c r="H2464" t="n">
        <v>1.27</v>
      </c>
      <c r="I2464" t="n">
        <v>6</v>
      </c>
      <c r="J2464" t="n">
        <v>207.03</v>
      </c>
      <c r="K2464" t="n">
        <v>53.44</v>
      </c>
      <c r="L2464" t="n">
        <v>14.75</v>
      </c>
      <c r="M2464" t="n">
        <v>4</v>
      </c>
      <c r="N2464" t="n">
        <v>43.85</v>
      </c>
      <c r="O2464" t="n">
        <v>25768.35</v>
      </c>
      <c r="P2464" t="n">
        <v>98.69</v>
      </c>
      <c r="Q2464" t="n">
        <v>198.05</v>
      </c>
      <c r="R2464" t="n">
        <v>30.19</v>
      </c>
      <c r="S2464" t="n">
        <v>21.27</v>
      </c>
      <c r="T2464" t="n">
        <v>1750.61</v>
      </c>
      <c r="U2464" t="n">
        <v>0.7</v>
      </c>
      <c r="V2464" t="n">
        <v>0.76</v>
      </c>
      <c r="W2464" t="n">
        <v>0.12</v>
      </c>
      <c r="X2464" t="n">
        <v>0.09</v>
      </c>
      <c r="Y2464" t="n">
        <v>1</v>
      </c>
      <c r="Z2464" t="n">
        <v>10</v>
      </c>
    </row>
    <row r="2465">
      <c r="A2465" t="n">
        <v>56</v>
      </c>
      <c r="B2465" t="n">
        <v>95</v>
      </c>
      <c r="C2465" t="inlineStr">
        <is>
          <t xml:space="preserve">CONCLUIDO	</t>
        </is>
      </c>
      <c r="D2465" t="n">
        <v>9.3904</v>
      </c>
      <c r="E2465" t="n">
        <v>10.65</v>
      </c>
      <c r="F2465" t="n">
        <v>7.96</v>
      </c>
      <c r="G2465" t="n">
        <v>79.56999999999999</v>
      </c>
      <c r="H2465" t="n">
        <v>1.28</v>
      </c>
      <c r="I2465" t="n">
        <v>6</v>
      </c>
      <c r="J2465" t="n">
        <v>207.43</v>
      </c>
      <c r="K2465" t="n">
        <v>53.44</v>
      </c>
      <c r="L2465" t="n">
        <v>15</v>
      </c>
      <c r="M2465" t="n">
        <v>4</v>
      </c>
      <c r="N2465" t="n">
        <v>44</v>
      </c>
      <c r="O2465" t="n">
        <v>25817.56</v>
      </c>
      <c r="P2465" t="n">
        <v>98.76000000000001</v>
      </c>
      <c r="Q2465" t="n">
        <v>198.05</v>
      </c>
      <c r="R2465" t="n">
        <v>30.53</v>
      </c>
      <c r="S2465" t="n">
        <v>21.27</v>
      </c>
      <c r="T2465" t="n">
        <v>1923.96</v>
      </c>
      <c r="U2465" t="n">
        <v>0.7</v>
      </c>
      <c r="V2465" t="n">
        <v>0.76</v>
      </c>
      <c r="W2465" t="n">
        <v>0.12</v>
      </c>
      <c r="X2465" t="n">
        <v>0.1</v>
      </c>
      <c r="Y2465" t="n">
        <v>1</v>
      </c>
      <c r="Z2465" t="n">
        <v>10</v>
      </c>
    </row>
    <row r="2466">
      <c r="A2466" t="n">
        <v>57</v>
      </c>
      <c r="B2466" t="n">
        <v>95</v>
      </c>
      <c r="C2466" t="inlineStr">
        <is>
          <t xml:space="preserve">CONCLUIDO	</t>
        </is>
      </c>
      <c r="D2466" t="n">
        <v>9.3924</v>
      </c>
      <c r="E2466" t="n">
        <v>10.65</v>
      </c>
      <c r="F2466" t="n">
        <v>7.96</v>
      </c>
      <c r="G2466" t="n">
        <v>79.55</v>
      </c>
      <c r="H2466" t="n">
        <v>1.3</v>
      </c>
      <c r="I2466" t="n">
        <v>6</v>
      </c>
      <c r="J2466" t="n">
        <v>207.83</v>
      </c>
      <c r="K2466" t="n">
        <v>53.44</v>
      </c>
      <c r="L2466" t="n">
        <v>15.25</v>
      </c>
      <c r="M2466" t="n">
        <v>4</v>
      </c>
      <c r="N2466" t="n">
        <v>44.15</v>
      </c>
      <c r="O2466" t="n">
        <v>25866.82</v>
      </c>
      <c r="P2466" t="n">
        <v>98.73</v>
      </c>
      <c r="Q2466" t="n">
        <v>198.05</v>
      </c>
      <c r="R2466" t="n">
        <v>30.49</v>
      </c>
      <c r="S2466" t="n">
        <v>21.27</v>
      </c>
      <c r="T2466" t="n">
        <v>1904.42</v>
      </c>
      <c r="U2466" t="n">
        <v>0.7</v>
      </c>
      <c r="V2466" t="n">
        <v>0.76</v>
      </c>
      <c r="W2466" t="n">
        <v>0.12</v>
      </c>
      <c r="X2466" t="n">
        <v>0.1</v>
      </c>
      <c r="Y2466" t="n">
        <v>1</v>
      </c>
      <c r="Z2466" t="n">
        <v>10</v>
      </c>
    </row>
    <row r="2467">
      <c r="A2467" t="n">
        <v>58</v>
      </c>
      <c r="B2467" t="n">
        <v>95</v>
      </c>
      <c r="C2467" t="inlineStr">
        <is>
          <t xml:space="preserve">CONCLUIDO	</t>
        </is>
      </c>
      <c r="D2467" t="n">
        <v>9.3855</v>
      </c>
      <c r="E2467" t="n">
        <v>10.65</v>
      </c>
      <c r="F2467" t="n">
        <v>7.96</v>
      </c>
      <c r="G2467" t="n">
        <v>79.63</v>
      </c>
      <c r="H2467" t="n">
        <v>1.32</v>
      </c>
      <c r="I2467" t="n">
        <v>6</v>
      </c>
      <c r="J2467" t="n">
        <v>208.23</v>
      </c>
      <c r="K2467" t="n">
        <v>53.44</v>
      </c>
      <c r="L2467" t="n">
        <v>15.5</v>
      </c>
      <c r="M2467" t="n">
        <v>4</v>
      </c>
      <c r="N2467" t="n">
        <v>44.3</v>
      </c>
      <c r="O2467" t="n">
        <v>25916.13</v>
      </c>
      <c r="P2467" t="n">
        <v>98.88</v>
      </c>
      <c r="Q2467" t="n">
        <v>198.05</v>
      </c>
      <c r="R2467" t="n">
        <v>30.74</v>
      </c>
      <c r="S2467" t="n">
        <v>21.27</v>
      </c>
      <c r="T2467" t="n">
        <v>2028.52</v>
      </c>
      <c r="U2467" t="n">
        <v>0.6899999999999999</v>
      </c>
      <c r="V2467" t="n">
        <v>0.76</v>
      </c>
      <c r="W2467" t="n">
        <v>0.12</v>
      </c>
      <c r="X2467" t="n">
        <v>0.11</v>
      </c>
      <c r="Y2467" t="n">
        <v>1</v>
      </c>
      <c r="Z2467" t="n">
        <v>10</v>
      </c>
    </row>
    <row r="2468">
      <c r="A2468" t="n">
        <v>59</v>
      </c>
      <c r="B2468" t="n">
        <v>95</v>
      </c>
      <c r="C2468" t="inlineStr">
        <is>
          <t xml:space="preserve">CONCLUIDO	</t>
        </is>
      </c>
      <c r="D2468" t="n">
        <v>9.3919</v>
      </c>
      <c r="E2468" t="n">
        <v>10.65</v>
      </c>
      <c r="F2468" t="n">
        <v>7.96</v>
      </c>
      <c r="G2468" t="n">
        <v>79.56</v>
      </c>
      <c r="H2468" t="n">
        <v>1.34</v>
      </c>
      <c r="I2468" t="n">
        <v>6</v>
      </c>
      <c r="J2468" t="n">
        <v>208.63</v>
      </c>
      <c r="K2468" t="n">
        <v>53.44</v>
      </c>
      <c r="L2468" t="n">
        <v>15.75</v>
      </c>
      <c r="M2468" t="n">
        <v>4</v>
      </c>
      <c r="N2468" t="n">
        <v>44.45</v>
      </c>
      <c r="O2468" t="n">
        <v>25965.5</v>
      </c>
      <c r="P2468" t="n">
        <v>98.52</v>
      </c>
      <c r="Q2468" t="n">
        <v>198.05</v>
      </c>
      <c r="R2468" t="n">
        <v>30.45</v>
      </c>
      <c r="S2468" t="n">
        <v>21.27</v>
      </c>
      <c r="T2468" t="n">
        <v>1884.37</v>
      </c>
      <c r="U2468" t="n">
        <v>0.7</v>
      </c>
      <c r="V2468" t="n">
        <v>0.76</v>
      </c>
      <c r="W2468" t="n">
        <v>0.12</v>
      </c>
      <c r="X2468" t="n">
        <v>0.1</v>
      </c>
      <c r="Y2468" t="n">
        <v>1</v>
      </c>
      <c r="Z2468" t="n">
        <v>10</v>
      </c>
    </row>
    <row r="2469">
      <c r="A2469" t="n">
        <v>60</v>
      </c>
      <c r="B2469" t="n">
        <v>95</v>
      </c>
      <c r="C2469" t="inlineStr">
        <is>
          <t xml:space="preserve">CONCLUIDO	</t>
        </is>
      </c>
      <c r="D2469" t="n">
        <v>9.3887</v>
      </c>
      <c r="E2469" t="n">
        <v>10.65</v>
      </c>
      <c r="F2469" t="n">
        <v>7.96</v>
      </c>
      <c r="G2469" t="n">
        <v>79.59</v>
      </c>
      <c r="H2469" t="n">
        <v>1.36</v>
      </c>
      <c r="I2469" t="n">
        <v>6</v>
      </c>
      <c r="J2469" t="n">
        <v>209.03</v>
      </c>
      <c r="K2469" t="n">
        <v>53.44</v>
      </c>
      <c r="L2469" t="n">
        <v>16</v>
      </c>
      <c r="M2469" t="n">
        <v>4</v>
      </c>
      <c r="N2469" t="n">
        <v>44.6</v>
      </c>
      <c r="O2469" t="n">
        <v>26014.91</v>
      </c>
      <c r="P2469" t="n">
        <v>98.33</v>
      </c>
      <c r="Q2469" t="n">
        <v>198.05</v>
      </c>
      <c r="R2469" t="n">
        <v>30.58</v>
      </c>
      <c r="S2469" t="n">
        <v>21.27</v>
      </c>
      <c r="T2469" t="n">
        <v>1946.47</v>
      </c>
      <c r="U2469" t="n">
        <v>0.7</v>
      </c>
      <c r="V2469" t="n">
        <v>0.76</v>
      </c>
      <c r="W2469" t="n">
        <v>0.12</v>
      </c>
      <c r="X2469" t="n">
        <v>0.11</v>
      </c>
      <c r="Y2469" t="n">
        <v>1</v>
      </c>
      <c r="Z2469" t="n">
        <v>10</v>
      </c>
    </row>
    <row r="2470">
      <c r="A2470" t="n">
        <v>61</v>
      </c>
      <c r="B2470" t="n">
        <v>95</v>
      </c>
      <c r="C2470" t="inlineStr">
        <is>
          <t xml:space="preserve">CONCLUIDO	</t>
        </is>
      </c>
      <c r="D2470" t="n">
        <v>9.395799999999999</v>
      </c>
      <c r="E2470" t="n">
        <v>10.64</v>
      </c>
      <c r="F2470" t="n">
        <v>7.95</v>
      </c>
      <c r="G2470" t="n">
        <v>79.51000000000001</v>
      </c>
      <c r="H2470" t="n">
        <v>1.38</v>
      </c>
      <c r="I2470" t="n">
        <v>6</v>
      </c>
      <c r="J2470" t="n">
        <v>209.43</v>
      </c>
      <c r="K2470" t="n">
        <v>53.44</v>
      </c>
      <c r="L2470" t="n">
        <v>16.25</v>
      </c>
      <c r="M2470" t="n">
        <v>4</v>
      </c>
      <c r="N2470" t="n">
        <v>44.75</v>
      </c>
      <c r="O2470" t="n">
        <v>26064.38</v>
      </c>
      <c r="P2470" t="n">
        <v>98.09999999999999</v>
      </c>
      <c r="Q2470" t="n">
        <v>198.05</v>
      </c>
      <c r="R2470" t="n">
        <v>30.24</v>
      </c>
      <c r="S2470" t="n">
        <v>21.27</v>
      </c>
      <c r="T2470" t="n">
        <v>1775.85</v>
      </c>
      <c r="U2470" t="n">
        <v>0.7</v>
      </c>
      <c r="V2470" t="n">
        <v>0.76</v>
      </c>
      <c r="W2470" t="n">
        <v>0.12</v>
      </c>
      <c r="X2470" t="n">
        <v>0.1</v>
      </c>
      <c r="Y2470" t="n">
        <v>1</v>
      </c>
      <c r="Z2470" t="n">
        <v>10</v>
      </c>
    </row>
    <row r="2471">
      <c r="A2471" t="n">
        <v>62</v>
      </c>
      <c r="B2471" t="n">
        <v>95</v>
      </c>
      <c r="C2471" t="inlineStr">
        <is>
          <t xml:space="preserve">CONCLUIDO	</t>
        </is>
      </c>
      <c r="D2471" t="n">
        <v>9.408799999999999</v>
      </c>
      <c r="E2471" t="n">
        <v>10.63</v>
      </c>
      <c r="F2471" t="n">
        <v>7.94</v>
      </c>
      <c r="G2471" t="n">
        <v>79.36</v>
      </c>
      <c r="H2471" t="n">
        <v>1.4</v>
      </c>
      <c r="I2471" t="n">
        <v>6</v>
      </c>
      <c r="J2471" t="n">
        <v>209.84</v>
      </c>
      <c r="K2471" t="n">
        <v>53.44</v>
      </c>
      <c r="L2471" t="n">
        <v>16.5</v>
      </c>
      <c r="M2471" t="n">
        <v>4</v>
      </c>
      <c r="N2471" t="n">
        <v>44.9</v>
      </c>
      <c r="O2471" t="n">
        <v>26113.9</v>
      </c>
      <c r="P2471" t="n">
        <v>97.51000000000001</v>
      </c>
      <c r="Q2471" t="n">
        <v>198.05</v>
      </c>
      <c r="R2471" t="n">
        <v>29.88</v>
      </c>
      <c r="S2471" t="n">
        <v>21.27</v>
      </c>
      <c r="T2471" t="n">
        <v>1596.59</v>
      </c>
      <c r="U2471" t="n">
        <v>0.71</v>
      </c>
      <c r="V2471" t="n">
        <v>0.77</v>
      </c>
      <c r="W2471" t="n">
        <v>0.12</v>
      </c>
      <c r="X2471" t="n">
        <v>0.08</v>
      </c>
      <c r="Y2471" t="n">
        <v>1</v>
      </c>
      <c r="Z2471" t="n">
        <v>10</v>
      </c>
    </row>
    <row r="2472">
      <c r="A2472" t="n">
        <v>63</v>
      </c>
      <c r="B2472" t="n">
        <v>95</v>
      </c>
      <c r="C2472" t="inlineStr">
        <is>
          <t xml:space="preserve">CONCLUIDO	</t>
        </is>
      </c>
      <c r="D2472" t="n">
        <v>9.3855</v>
      </c>
      <c r="E2472" t="n">
        <v>10.65</v>
      </c>
      <c r="F2472" t="n">
        <v>7.96</v>
      </c>
      <c r="G2472" t="n">
        <v>79.63</v>
      </c>
      <c r="H2472" t="n">
        <v>1.42</v>
      </c>
      <c r="I2472" t="n">
        <v>6</v>
      </c>
      <c r="J2472" t="n">
        <v>210.24</v>
      </c>
      <c r="K2472" t="n">
        <v>53.44</v>
      </c>
      <c r="L2472" t="n">
        <v>16.75</v>
      </c>
      <c r="M2472" t="n">
        <v>4</v>
      </c>
      <c r="N2472" t="n">
        <v>45.05</v>
      </c>
      <c r="O2472" t="n">
        <v>26163.47</v>
      </c>
      <c r="P2472" t="n">
        <v>97.67</v>
      </c>
      <c r="Q2472" t="n">
        <v>198.05</v>
      </c>
      <c r="R2472" t="n">
        <v>30.82</v>
      </c>
      <c r="S2472" t="n">
        <v>21.27</v>
      </c>
      <c r="T2472" t="n">
        <v>2065.65</v>
      </c>
      <c r="U2472" t="n">
        <v>0.6899999999999999</v>
      </c>
      <c r="V2472" t="n">
        <v>0.76</v>
      </c>
      <c r="W2472" t="n">
        <v>0.12</v>
      </c>
      <c r="X2472" t="n">
        <v>0.11</v>
      </c>
      <c r="Y2472" t="n">
        <v>1</v>
      </c>
      <c r="Z2472" t="n">
        <v>10</v>
      </c>
    </row>
    <row r="2473">
      <c r="A2473" t="n">
        <v>64</v>
      </c>
      <c r="B2473" t="n">
        <v>95</v>
      </c>
      <c r="C2473" t="inlineStr">
        <is>
          <t xml:space="preserve">CONCLUIDO	</t>
        </is>
      </c>
      <c r="D2473" t="n">
        <v>9.3865</v>
      </c>
      <c r="E2473" t="n">
        <v>10.65</v>
      </c>
      <c r="F2473" t="n">
        <v>7.96</v>
      </c>
      <c r="G2473" t="n">
        <v>79.62</v>
      </c>
      <c r="H2473" t="n">
        <v>1.43</v>
      </c>
      <c r="I2473" t="n">
        <v>6</v>
      </c>
      <c r="J2473" t="n">
        <v>210.64</v>
      </c>
      <c r="K2473" t="n">
        <v>53.44</v>
      </c>
      <c r="L2473" t="n">
        <v>17</v>
      </c>
      <c r="M2473" t="n">
        <v>4</v>
      </c>
      <c r="N2473" t="n">
        <v>45.21</v>
      </c>
      <c r="O2473" t="n">
        <v>26213.09</v>
      </c>
      <c r="P2473" t="n">
        <v>97.31</v>
      </c>
      <c r="Q2473" t="n">
        <v>198.05</v>
      </c>
      <c r="R2473" t="n">
        <v>30.69</v>
      </c>
      <c r="S2473" t="n">
        <v>21.27</v>
      </c>
      <c r="T2473" t="n">
        <v>2004.54</v>
      </c>
      <c r="U2473" t="n">
        <v>0.6899999999999999</v>
      </c>
      <c r="V2473" t="n">
        <v>0.76</v>
      </c>
      <c r="W2473" t="n">
        <v>0.12</v>
      </c>
      <c r="X2473" t="n">
        <v>0.11</v>
      </c>
      <c r="Y2473" t="n">
        <v>1</v>
      </c>
      <c r="Z2473" t="n">
        <v>10</v>
      </c>
    </row>
    <row r="2474">
      <c r="A2474" t="n">
        <v>65</v>
      </c>
      <c r="B2474" t="n">
        <v>95</v>
      </c>
      <c r="C2474" t="inlineStr">
        <is>
          <t xml:space="preserve">CONCLUIDO	</t>
        </is>
      </c>
      <c r="D2474" t="n">
        <v>9.4434</v>
      </c>
      <c r="E2474" t="n">
        <v>10.59</v>
      </c>
      <c r="F2474" t="n">
        <v>7.93</v>
      </c>
      <c r="G2474" t="n">
        <v>95.22</v>
      </c>
      <c r="H2474" t="n">
        <v>1.45</v>
      </c>
      <c r="I2474" t="n">
        <v>5</v>
      </c>
      <c r="J2474" t="n">
        <v>211.04</v>
      </c>
      <c r="K2474" t="n">
        <v>53.44</v>
      </c>
      <c r="L2474" t="n">
        <v>17.25</v>
      </c>
      <c r="M2474" t="n">
        <v>3</v>
      </c>
      <c r="N2474" t="n">
        <v>45.36</v>
      </c>
      <c r="O2474" t="n">
        <v>26262.77</v>
      </c>
      <c r="P2474" t="n">
        <v>96.39</v>
      </c>
      <c r="Q2474" t="n">
        <v>198.05</v>
      </c>
      <c r="R2474" t="n">
        <v>29.85</v>
      </c>
      <c r="S2474" t="n">
        <v>21.27</v>
      </c>
      <c r="T2474" t="n">
        <v>1589.32</v>
      </c>
      <c r="U2474" t="n">
        <v>0.71</v>
      </c>
      <c r="V2474" t="n">
        <v>0.77</v>
      </c>
      <c r="W2474" t="n">
        <v>0.12</v>
      </c>
      <c r="X2474" t="n">
        <v>0.08</v>
      </c>
      <c r="Y2474" t="n">
        <v>1</v>
      </c>
      <c r="Z2474" t="n">
        <v>10</v>
      </c>
    </row>
    <row r="2475">
      <c r="A2475" t="n">
        <v>66</v>
      </c>
      <c r="B2475" t="n">
        <v>95</v>
      </c>
      <c r="C2475" t="inlineStr">
        <is>
          <t xml:space="preserve">CONCLUIDO	</t>
        </is>
      </c>
      <c r="D2475" t="n">
        <v>9.4476</v>
      </c>
      <c r="E2475" t="n">
        <v>10.58</v>
      </c>
      <c r="F2475" t="n">
        <v>7.93</v>
      </c>
      <c r="G2475" t="n">
        <v>95.16</v>
      </c>
      <c r="H2475" t="n">
        <v>1.47</v>
      </c>
      <c r="I2475" t="n">
        <v>5</v>
      </c>
      <c r="J2475" t="n">
        <v>211.45</v>
      </c>
      <c r="K2475" t="n">
        <v>53.44</v>
      </c>
      <c r="L2475" t="n">
        <v>17.5</v>
      </c>
      <c r="M2475" t="n">
        <v>3</v>
      </c>
      <c r="N2475" t="n">
        <v>45.51</v>
      </c>
      <c r="O2475" t="n">
        <v>26312.5</v>
      </c>
      <c r="P2475" t="n">
        <v>96.31999999999999</v>
      </c>
      <c r="Q2475" t="n">
        <v>198.05</v>
      </c>
      <c r="R2475" t="n">
        <v>29.65</v>
      </c>
      <c r="S2475" t="n">
        <v>21.27</v>
      </c>
      <c r="T2475" t="n">
        <v>1487.28</v>
      </c>
      <c r="U2475" t="n">
        <v>0.72</v>
      </c>
      <c r="V2475" t="n">
        <v>0.77</v>
      </c>
      <c r="W2475" t="n">
        <v>0.12</v>
      </c>
      <c r="X2475" t="n">
        <v>0.08</v>
      </c>
      <c r="Y2475" t="n">
        <v>1</v>
      </c>
      <c r="Z2475" t="n">
        <v>10</v>
      </c>
    </row>
    <row r="2476">
      <c r="A2476" t="n">
        <v>67</v>
      </c>
      <c r="B2476" t="n">
        <v>95</v>
      </c>
      <c r="C2476" t="inlineStr">
        <is>
          <t xml:space="preserve">CONCLUIDO	</t>
        </is>
      </c>
      <c r="D2476" t="n">
        <v>9.4488</v>
      </c>
      <c r="E2476" t="n">
        <v>10.58</v>
      </c>
      <c r="F2476" t="n">
        <v>7.93</v>
      </c>
      <c r="G2476" t="n">
        <v>95.14</v>
      </c>
      <c r="H2476" t="n">
        <v>1.49</v>
      </c>
      <c r="I2476" t="n">
        <v>5</v>
      </c>
      <c r="J2476" t="n">
        <v>211.85</v>
      </c>
      <c r="K2476" t="n">
        <v>53.44</v>
      </c>
      <c r="L2476" t="n">
        <v>17.75</v>
      </c>
      <c r="M2476" t="n">
        <v>3</v>
      </c>
      <c r="N2476" t="n">
        <v>45.67</v>
      </c>
      <c r="O2476" t="n">
        <v>26362.28</v>
      </c>
      <c r="P2476" t="n">
        <v>96.45</v>
      </c>
      <c r="Q2476" t="n">
        <v>198.05</v>
      </c>
      <c r="R2476" t="n">
        <v>29.64</v>
      </c>
      <c r="S2476" t="n">
        <v>21.27</v>
      </c>
      <c r="T2476" t="n">
        <v>1480.65</v>
      </c>
      <c r="U2476" t="n">
        <v>0.72</v>
      </c>
      <c r="V2476" t="n">
        <v>0.77</v>
      </c>
      <c r="W2476" t="n">
        <v>0.12</v>
      </c>
      <c r="X2476" t="n">
        <v>0.08</v>
      </c>
      <c r="Y2476" t="n">
        <v>1</v>
      </c>
      <c r="Z2476" t="n">
        <v>10</v>
      </c>
    </row>
    <row r="2477">
      <c r="A2477" t="n">
        <v>68</v>
      </c>
      <c r="B2477" t="n">
        <v>95</v>
      </c>
      <c r="C2477" t="inlineStr">
        <is>
          <t xml:space="preserve">CONCLUIDO	</t>
        </is>
      </c>
      <c r="D2477" t="n">
        <v>9.4453</v>
      </c>
      <c r="E2477" t="n">
        <v>10.59</v>
      </c>
      <c r="F2477" t="n">
        <v>7.93</v>
      </c>
      <c r="G2477" t="n">
        <v>95.19</v>
      </c>
      <c r="H2477" t="n">
        <v>1.51</v>
      </c>
      <c r="I2477" t="n">
        <v>5</v>
      </c>
      <c r="J2477" t="n">
        <v>212.25</v>
      </c>
      <c r="K2477" t="n">
        <v>53.44</v>
      </c>
      <c r="L2477" t="n">
        <v>18</v>
      </c>
      <c r="M2477" t="n">
        <v>3</v>
      </c>
      <c r="N2477" t="n">
        <v>45.82</v>
      </c>
      <c r="O2477" t="n">
        <v>26412.11</v>
      </c>
      <c r="P2477" t="n">
        <v>96.63</v>
      </c>
      <c r="Q2477" t="n">
        <v>198.06</v>
      </c>
      <c r="R2477" t="n">
        <v>29.65</v>
      </c>
      <c r="S2477" t="n">
        <v>21.27</v>
      </c>
      <c r="T2477" t="n">
        <v>1488.82</v>
      </c>
      <c r="U2477" t="n">
        <v>0.72</v>
      </c>
      <c r="V2477" t="n">
        <v>0.77</v>
      </c>
      <c r="W2477" t="n">
        <v>0.12</v>
      </c>
      <c r="X2477" t="n">
        <v>0.08</v>
      </c>
      <c r="Y2477" t="n">
        <v>1</v>
      </c>
      <c r="Z2477" t="n">
        <v>10</v>
      </c>
    </row>
    <row r="2478">
      <c r="A2478" t="n">
        <v>69</v>
      </c>
      <c r="B2478" t="n">
        <v>95</v>
      </c>
      <c r="C2478" t="inlineStr">
        <is>
          <t xml:space="preserve">CONCLUIDO	</t>
        </is>
      </c>
      <c r="D2478" t="n">
        <v>9.462</v>
      </c>
      <c r="E2478" t="n">
        <v>10.57</v>
      </c>
      <c r="F2478" t="n">
        <v>7.91</v>
      </c>
      <c r="G2478" t="n">
        <v>94.97</v>
      </c>
      <c r="H2478" t="n">
        <v>1.52</v>
      </c>
      <c r="I2478" t="n">
        <v>5</v>
      </c>
      <c r="J2478" t="n">
        <v>212.66</v>
      </c>
      <c r="K2478" t="n">
        <v>53.44</v>
      </c>
      <c r="L2478" t="n">
        <v>18.25</v>
      </c>
      <c r="M2478" t="n">
        <v>3</v>
      </c>
      <c r="N2478" t="n">
        <v>45.97</v>
      </c>
      <c r="O2478" t="n">
        <v>26462</v>
      </c>
      <c r="P2478" t="n">
        <v>96.27</v>
      </c>
      <c r="Q2478" t="n">
        <v>198.05</v>
      </c>
      <c r="R2478" t="n">
        <v>29.14</v>
      </c>
      <c r="S2478" t="n">
        <v>21.27</v>
      </c>
      <c r="T2478" t="n">
        <v>1231.77</v>
      </c>
      <c r="U2478" t="n">
        <v>0.73</v>
      </c>
      <c r="V2478" t="n">
        <v>0.77</v>
      </c>
      <c r="W2478" t="n">
        <v>0.11</v>
      </c>
      <c r="X2478" t="n">
        <v>0.06</v>
      </c>
      <c r="Y2478" t="n">
        <v>1</v>
      </c>
      <c r="Z2478" t="n">
        <v>10</v>
      </c>
    </row>
    <row r="2479">
      <c r="A2479" t="n">
        <v>70</v>
      </c>
      <c r="B2479" t="n">
        <v>95</v>
      </c>
      <c r="C2479" t="inlineStr">
        <is>
          <t xml:space="preserve">CONCLUIDO	</t>
        </is>
      </c>
      <c r="D2479" t="n">
        <v>9.4473</v>
      </c>
      <c r="E2479" t="n">
        <v>10.58</v>
      </c>
      <c r="F2479" t="n">
        <v>7.93</v>
      </c>
      <c r="G2479" t="n">
        <v>95.16</v>
      </c>
      <c r="H2479" t="n">
        <v>1.54</v>
      </c>
      <c r="I2479" t="n">
        <v>5</v>
      </c>
      <c r="J2479" t="n">
        <v>213.06</v>
      </c>
      <c r="K2479" t="n">
        <v>53.44</v>
      </c>
      <c r="L2479" t="n">
        <v>18.5</v>
      </c>
      <c r="M2479" t="n">
        <v>3</v>
      </c>
      <c r="N2479" t="n">
        <v>46.13</v>
      </c>
      <c r="O2479" t="n">
        <v>26511.94</v>
      </c>
      <c r="P2479" t="n">
        <v>96.61</v>
      </c>
      <c r="Q2479" t="n">
        <v>198.05</v>
      </c>
      <c r="R2479" t="n">
        <v>29.71</v>
      </c>
      <c r="S2479" t="n">
        <v>21.27</v>
      </c>
      <c r="T2479" t="n">
        <v>1518.84</v>
      </c>
      <c r="U2479" t="n">
        <v>0.72</v>
      </c>
      <c r="V2479" t="n">
        <v>0.77</v>
      </c>
      <c r="W2479" t="n">
        <v>0.11</v>
      </c>
      <c r="X2479" t="n">
        <v>0.08</v>
      </c>
      <c r="Y2479" t="n">
        <v>1</v>
      </c>
      <c r="Z2479" t="n">
        <v>10</v>
      </c>
    </row>
    <row r="2480">
      <c r="A2480" t="n">
        <v>71</v>
      </c>
      <c r="B2480" t="n">
        <v>95</v>
      </c>
      <c r="C2480" t="inlineStr">
        <is>
          <t xml:space="preserve">CONCLUIDO	</t>
        </is>
      </c>
      <c r="D2480" t="n">
        <v>9.4384</v>
      </c>
      <c r="E2480" t="n">
        <v>10.6</v>
      </c>
      <c r="F2480" t="n">
        <v>7.94</v>
      </c>
      <c r="G2480" t="n">
        <v>95.28</v>
      </c>
      <c r="H2480" t="n">
        <v>1.56</v>
      </c>
      <c r="I2480" t="n">
        <v>5</v>
      </c>
      <c r="J2480" t="n">
        <v>213.47</v>
      </c>
      <c r="K2480" t="n">
        <v>53.44</v>
      </c>
      <c r="L2480" t="n">
        <v>18.75</v>
      </c>
      <c r="M2480" t="n">
        <v>3</v>
      </c>
      <c r="N2480" t="n">
        <v>46.28</v>
      </c>
      <c r="O2480" t="n">
        <v>26561.93</v>
      </c>
      <c r="P2480" t="n">
        <v>96.70999999999999</v>
      </c>
      <c r="Q2480" t="n">
        <v>198.07</v>
      </c>
      <c r="R2480" t="n">
        <v>30</v>
      </c>
      <c r="S2480" t="n">
        <v>21.27</v>
      </c>
      <c r="T2480" t="n">
        <v>1662.9</v>
      </c>
      <c r="U2480" t="n">
        <v>0.71</v>
      </c>
      <c r="V2480" t="n">
        <v>0.76</v>
      </c>
      <c r="W2480" t="n">
        <v>0.12</v>
      </c>
      <c r="X2480" t="n">
        <v>0.09</v>
      </c>
      <c r="Y2480" t="n">
        <v>1</v>
      </c>
      <c r="Z2480" t="n">
        <v>10</v>
      </c>
    </row>
    <row r="2481">
      <c r="A2481" t="n">
        <v>72</v>
      </c>
      <c r="B2481" t="n">
        <v>95</v>
      </c>
      <c r="C2481" t="inlineStr">
        <is>
          <t xml:space="preserve">CONCLUIDO	</t>
        </is>
      </c>
      <c r="D2481" t="n">
        <v>9.4444</v>
      </c>
      <c r="E2481" t="n">
        <v>10.59</v>
      </c>
      <c r="F2481" t="n">
        <v>7.93</v>
      </c>
      <c r="G2481" t="n">
        <v>95.2</v>
      </c>
      <c r="H2481" t="n">
        <v>1.58</v>
      </c>
      <c r="I2481" t="n">
        <v>5</v>
      </c>
      <c r="J2481" t="n">
        <v>213.87</v>
      </c>
      <c r="K2481" t="n">
        <v>53.44</v>
      </c>
      <c r="L2481" t="n">
        <v>19</v>
      </c>
      <c r="M2481" t="n">
        <v>3</v>
      </c>
      <c r="N2481" t="n">
        <v>46.44</v>
      </c>
      <c r="O2481" t="n">
        <v>26611.98</v>
      </c>
      <c r="P2481" t="n">
        <v>96.51000000000001</v>
      </c>
      <c r="Q2481" t="n">
        <v>198.05</v>
      </c>
      <c r="R2481" t="n">
        <v>29.81</v>
      </c>
      <c r="S2481" t="n">
        <v>21.27</v>
      </c>
      <c r="T2481" t="n">
        <v>1566.64</v>
      </c>
      <c r="U2481" t="n">
        <v>0.71</v>
      </c>
      <c r="V2481" t="n">
        <v>0.77</v>
      </c>
      <c r="W2481" t="n">
        <v>0.12</v>
      </c>
      <c r="X2481" t="n">
        <v>0.08</v>
      </c>
      <c r="Y2481" t="n">
        <v>1</v>
      </c>
      <c r="Z2481" t="n">
        <v>10</v>
      </c>
    </row>
    <row r="2482">
      <c r="A2482" t="n">
        <v>73</v>
      </c>
      <c r="B2482" t="n">
        <v>95</v>
      </c>
      <c r="C2482" t="inlineStr">
        <is>
          <t xml:space="preserve">CONCLUIDO	</t>
        </is>
      </c>
      <c r="D2482" t="n">
        <v>9.437900000000001</v>
      </c>
      <c r="E2482" t="n">
        <v>10.6</v>
      </c>
      <c r="F2482" t="n">
        <v>7.94</v>
      </c>
      <c r="G2482" t="n">
        <v>95.29000000000001</v>
      </c>
      <c r="H2482" t="n">
        <v>1.6</v>
      </c>
      <c r="I2482" t="n">
        <v>5</v>
      </c>
      <c r="J2482" t="n">
        <v>214.28</v>
      </c>
      <c r="K2482" t="n">
        <v>53.44</v>
      </c>
      <c r="L2482" t="n">
        <v>19.25</v>
      </c>
      <c r="M2482" t="n">
        <v>3</v>
      </c>
      <c r="N2482" t="n">
        <v>46.6</v>
      </c>
      <c r="O2482" t="n">
        <v>26662.08</v>
      </c>
      <c r="P2482" t="n">
        <v>96.61</v>
      </c>
      <c r="Q2482" t="n">
        <v>198.07</v>
      </c>
      <c r="R2482" t="n">
        <v>30.03</v>
      </c>
      <c r="S2482" t="n">
        <v>21.27</v>
      </c>
      <c r="T2482" t="n">
        <v>1678.16</v>
      </c>
      <c r="U2482" t="n">
        <v>0.71</v>
      </c>
      <c r="V2482" t="n">
        <v>0.76</v>
      </c>
      <c r="W2482" t="n">
        <v>0.12</v>
      </c>
      <c r="X2482" t="n">
        <v>0.09</v>
      </c>
      <c r="Y2482" t="n">
        <v>1</v>
      </c>
      <c r="Z2482" t="n">
        <v>10</v>
      </c>
    </row>
    <row r="2483">
      <c r="A2483" t="n">
        <v>74</v>
      </c>
      <c r="B2483" t="n">
        <v>95</v>
      </c>
      <c r="C2483" t="inlineStr">
        <is>
          <t xml:space="preserve">CONCLUIDO	</t>
        </is>
      </c>
      <c r="D2483" t="n">
        <v>9.442600000000001</v>
      </c>
      <c r="E2483" t="n">
        <v>10.59</v>
      </c>
      <c r="F2483" t="n">
        <v>7.94</v>
      </c>
      <c r="G2483" t="n">
        <v>95.23</v>
      </c>
      <c r="H2483" t="n">
        <v>1.61</v>
      </c>
      <c r="I2483" t="n">
        <v>5</v>
      </c>
      <c r="J2483" t="n">
        <v>214.69</v>
      </c>
      <c r="K2483" t="n">
        <v>53.44</v>
      </c>
      <c r="L2483" t="n">
        <v>19.5</v>
      </c>
      <c r="M2483" t="n">
        <v>3</v>
      </c>
      <c r="N2483" t="n">
        <v>46.75</v>
      </c>
      <c r="O2483" t="n">
        <v>26712.23</v>
      </c>
      <c r="P2483" t="n">
        <v>96.65000000000001</v>
      </c>
      <c r="Q2483" t="n">
        <v>198.05</v>
      </c>
      <c r="R2483" t="n">
        <v>29.83</v>
      </c>
      <c r="S2483" t="n">
        <v>21.27</v>
      </c>
      <c r="T2483" t="n">
        <v>1577.78</v>
      </c>
      <c r="U2483" t="n">
        <v>0.71</v>
      </c>
      <c r="V2483" t="n">
        <v>0.77</v>
      </c>
      <c r="W2483" t="n">
        <v>0.12</v>
      </c>
      <c r="X2483" t="n">
        <v>0.08</v>
      </c>
      <c r="Y2483" t="n">
        <v>1</v>
      </c>
      <c r="Z2483" t="n">
        <v>10</v>
      </c>
    </row>
    <row r="2484">
      <c r="A2484" t="n">
        <v>75</v>
      </c>
      <c r="B2484" t="n">
        <v>95</v>
      </c>
      <c r="C2484" t="inlineStr">
        <is>
          <t xml:space="preserve">CONCLUIDO	</t>
        </is>
      </c>
      <c r="D2484" t="n">
        <v>9.447800000000001</v>
      </c>
      <c r="E2484" t="n">
        <v>10.58</v>
      </c>
      <c r="F2484" t="n">
        <v>7.93</v>
      </c>
      <c r="G2484" t="n">
        <v>95.16</v>
      </c>
      <c r="H2484" t="n">
        <v>1.63</v>
      </c>
      <c r="I2484" t="n">
        <v>5</v>
      </c>
      <c r="J2484" t="n">
        <v>215.09</v>
      </c>
      <c r="K2484" t="n">
        <v>53.44</v>
      </c>
      <c r="L2484" t="n">
        <v>19.75</v>
      </c>
      <c r="M2484" t="n">
        <v>3</v>
      </c>
      <c r="N2484" t="n">
        <v>46.91</v>
      </c>
      <c r="O2484" t="n">
        <v>26762.44</v>
      </c>
      <c r="P2484" t="n">
        <v>96.48</v>
      </c>
      <c r="Q2484" t="n">
        <v>198.05</v>
      </c>
      <c r="R2484" t="n">
        <v>29.6</v>
      </c>
      <c r="S2484" t="n">
        <v>21.27</v>
      </c>
      <c r="T2484" t="n">
        <v>1461.53</v>
      </c>
      <c r="U2484" t="n">
        <v>0.72</v>
      </c>
      <c r="V2484" t="n">
        <v>0.77</v>
      </c>
      <c r="W2484" t="n">
        <v>0.12</v>
      </c>
      <c r="X2484" t="n">
        <v>0.08</v>
      </c>
      <c r="Y2484" t="n">
        <v>1</v>
      </c>
      <c r="Z2484" t="n">
        <v>10</v>
      </c>
    </row>
    <row r="2485">
      <c r="A2485" t="n">
        <v>76</v>
      </c>
      <c r="B2485" t="n">
        <v>95</v>
      </c>
      <c r="C2485" t="inlineStr">
        <is>
          <t xml:space="preserve">CONCLUIDO	</t>
        </is>
      </c>
      <c r="D2485" t="n">
        <v>9.457000000000001</v>
      </c>
      <c r="E2485" t="n">
        <v>10.57</v>
      </c>
      <c r="F2485" t="n">
        <v>7.92</v>
      </c>
      <c r="G2485" t="n">
        <v>95.03</v>
      </c>
      <c r="H2485" t="n">
        <v>1.65</v>
      </c>
      <c r="I2485" t="n">
        <v>5</v>
      </c>
      <c r="J2485" t="n">
        <v>215.5</v>
      </c>
      <c r="K2485" t="n">
        <v>53.44</v>
      </c>
      <c r="L2485" t="n">
        <v>20</v>
      </c>
      <c r="M2485" t="n">
        <v>3</v>
      </c>
      <c r="N2485" t="n">
        <v>47.07</v>
      </c>
      <c r="O2485" t="n">
        <v>26812.71</v>
      </c>
      <c r="P2485" t="n">
        <v>96.06</v>
      </c>
      <c r="Q2485" t="n">
        <v>198.05</v>
      </c>
      <c r="R2485" t="n">
        <v>29.31</v>
      </c>
      <c r="S2485" t="n">
        <v>21.27</v>
      </c>
      <c r="T2485" t="n">
        <v>1317.21</v>
      </c>
      <c r="U2485" t="n">
        <v>0.73</v>
      </c>
      <c r="V2485" t="n">
        <v>0.77</v>
      </c>
      <c r="W2485" t="n">
        <v>0.12</v>
      </c>
      <c r="X2485" t="n">
        <v>0.07000000000000001</v>
      </c>
      <c r="Y2485" t="n">
        <v>1</v>
      </c>
      <c r="Z2485" t="n">
        <v>10</v>
      </c>
    </row>
    <row r="2486">
      <c r="A2486" t="n">
        <v>77</v>
      </c>
      <c r="B2486" t="n">
        <v>95</v>
      </c>
      <c r="C2486" t="inlineStr">
        <is>
          <t xml:space="preserve">CONCLUIDO	</t>
        </is>
      </c>
      <c r="D2486" t="n">
        <v>9.4476</v>
      </c>
      <c r="E2486" t="n">
        <v>10.58</v>
      </c>
      <c r="F2486" t="n">
        <v>7.93</v>
      </c>
      <c r="G2486" t="n">
        <v>95.16</v>
      </c>
      <c r="H2486" t="n">
        <v>1.67</v>
      </c>
      <c r="I2486" t="n">
        <v>5</v>
      </c>
      <c r="J2486" t="n">
        <v>215.91</v>
      </c>
      <c r="K2486" t="n">
        <v>53.44</v>
      </c>
      <c r="L2486" t="n">
        <v>20.25</v>
      </c>
      <c r="M2486" t="n">
        <v>3</v>
      </c>
      <c r="N2486" t="n">
        <v>47.23</v>
      </c>
      <c r="O2486" t="n">
        <v>26863.02</v>
      </c>
      <c r="P2486" t="n">
        <v>95.98</v>
      </c>
      <c r="Q2486" t="n">
        <v>198.05</v>
      </c>
      <c r="R2486" t="n">
        <v>29.72</v>
      </c>
      <c r="S2486" t="n">
        <v>21.27</v>
      </c>
      <c r="T2486" t="n">
        <v>1521.29</v>
      </c>
      <c r="U2486" t="n">
        <v>0.72</v>
      </c>
      <c r="V2486" t="n">
        <v>0.77</v>
      </c>
      <c r="W2486" t="n">
        <v>0.11</v>
      </c>
      <c r="X2486" t="n">
        <v>0.08</v>
      </c>
      <c r="Y2486" t="n">
        <v>1</v>
      </c>
      <c r="Z2486" t="n">
        <v>10</v>
      </c>
    </row>
    <row r="2487">
      <c r="A2487" t="n">
        <v>78</v>
      </c>
      <c r="B2487" t="n">
        <v>95</v>
      </c>
      <c r="C2487" t="inlineStr">
        <is>
          <t xml:space="preserve">CONCLUIDO	</t>
        </is>
      </c>
      <c r="D2487" t="n">
        <v>9.4337</v>
      </c>
      <c r="E2487" t="n">
        <v>10.6</v>
      </c>
      <c r="F2487" t="n">
        <v>7.95</v>
      </c>
      <c r="G2487" t="n">
        <v>95.34999999999999</v>
      </c>
      <c r="H2487" t="n">
        <v>1.68</v>
      </c>
      <c r="I2487" t="n">
        <v>5</v>
      </c>
      <c r="J2487" t="n">
        <v>216.32</v>
      </c>
      <c r="K2487" t="n">
        <v>53.44</v>
      </c>
      <c r="L2487" t="n">
        <v>20.5</v>
      </c>
      <c r="M2487" t="n">
        <v>3</v>
      </c>
      <c r="N2487" t="n">
        <v>47.38</v>
      </c>
      <c r="O2487" t="n">
        <v>26913.4</v>
      </c>
      <c r="P2487" t="n">
        <v>95.98</v>
      </c>
      <c r="Q2487" t="n">
        <v>198.05</v>
      </c>
      <c r="R2487" t="n">
        <v>30.19</v>
      </c>
      <c r="S2487" t="n">
        <v>21.27</v>
      </c>
      <c r="T2487" t="n">
        <v>1759.02</v>
      </c>
      <c r="U2487" t="n">
        <v>0.7</v>
      </c>
      <c r="V2487" t="n">
        <v>0.76</v>
      </c>
      <c r="W2487" t="n">
        <v>0.12</v>
      </c>
      <c r="X2487" t="n">
        <v>0.09</v>
      </c>
      <c r="Y2487" t="n">
        <v>1</v>
      </c>
      <c r="Z2487" t="n">
        <v>10</v>
      </c>
    </row>
    <row r="2488">
      <c r="A2488" t="n">
        <v>79</v>
      </c>
      <c r="B2488" t="n">
        <v>95</v>
      </c>
      <c r="C2488" t="inlineStr">
        <is>
          <t xml:space="preserve">CONCLUIDO	</t>
        </is>
      </c>
      <c r="D2488" t="n">
        <v>9.442399999999999</v>
      </c>
      <c r="E2488" t="n">
        <v>10.59</v>
      </c>
      <c r="F2488" t="n">
        <v>7.94</v>
      </c>
      <c r="G2488" t="n">
        <v>95.23</v>
      </c>
      <c r="H2488" t="n">
        <v>1.7</v>
      </c>
      <c r="I2488" t="n">
        <v>5</v>
      </c>
      <c r="J2488" t="n">
        <v>216.73</v>
      </c>
      <c r="K2488" t="n">
        <v>53.44</v>
      </c>
      <c r="L2488" t="n">
        <v>20.75</v>
      </c>
      <c r="M2488" t="n">
        <v>3</v>
      </c>
      <c r="N2488" t="n">
        <v>47.54</v>
      </c>
      <c r="O2488" t="n">
        <v>26963.82</v>
      </c>
      <c r="P2488" t="n">
        <v>95.55</v>
      </c>
      <c r="Q2488" t="n">
        <v>198.05</v>
      </c>
      <c r="R2488" t="n">
        <v>29.91</v>
      </c>
      <c r="S2488" t="n">
        <v>21.27</v>
      </c>
      <c r="T2488" t="n">
        <v>1616.95</v>
      </c>
      <c r="U2488" t="n">
        <v>0.71</v>
      </c>
      <c r="V2488" t="n">
        <v>0.77</v>
      </c>
      <c r="W2488" t="n">
        <v>0.12</v>
      </c>
      <c r="X2488" t="n">
        <v>0.08</v>
      </c>
      <c r="Y2488" t="n">
        <v>1</v>
      </c>
      <c r="Z2488" t="n">
        <v>10</v>
      </c>
    </row>
    <row r="2489">
      <c r="A2489" t="n">
        <v>80</v>
      </c>
      <c r="B2489" t="n">
        <v>95</v>
      </c>
      <c r="C2489" t="inlineStr">
        <is>
          <t xml:space="preserve">CONCLUIDO	</t>
        </is>
      </c>
      <c r="D2489" t="n">
        <v>9.4359</v>
      </c>
      <c r="E2489" t="n">
        <v>10.6</v>
      </c>
      <c r="F2489" t="n">
        <v>7.94</v>
      </c>
      <c r="G2489" t="n">
        <v>95.31999999999999</v>
      </c>
      <c r="H2489" t="n">
        <v>1.72</v>
      </c>
      <c r="I2489" t="n">
        <v>5</v>
      </c>
      <c r="J2489" t="n">
        <v>217.14</v>
      </c>
      <c r="K2489" t="n">
        <v>53.44</v>
      </c>
      <c r="L2489" t="n">
        <v>21</v>
      </c>
      <c r="M2489" t="n">
        <v>3</v>
      </c>
      <c r="N2489" t="n">
        <v>47.7</v>
      </c>
      <c r="O2489" t="n">
        <v>27014.3</v>
      </c>
      <c r="P2489" t="n">
        <v>95.36</v>
      </c>
      <c r="Q2489" t="n">
        <v>198.05</v>
      </c>
      <c r="R2489" t="n">
        <v>30.15</v>
      </c>
      <c r="S2489" t="n">
        <v>21.27</v>
      </c>
      <c r="T2489" t="n">
        <v>1736.73</v>
      </c>
      <c r="U2489" t="n">
        <v>0.71</v>
      </c>
      <c r="V2489" t="n">
        <v>0.76</v>
      </c>
      <c r="W2489" t="n">
        <v>0.12</v>
      </c>
      <c r="X2489" t="n">
        <v>0.09</v>
      </c>
      <c r="Y2489" t="n">
        <v>1</v>
      </c>
      <c r="Z2489" t="n">
        <v>10</v>
      </c>
    </row>
    <row r="2490">
      <c r="A2490" t="n">
        <v>81</v>
      </c>
      <c r="B2490" t="n">
        <v>95</v>
      </c>
      <c r="C2490" t="inlineStr">
        <is>
          <t xml:space="preserve">CONCLUIDO	</t>
        </is>
      </c>
      <c r="D2490" t="n">
        <v>9.4397</v>
      </c>
      <c r="E2490" t="n">
        <v>10.59</v>
      </c>
      <c r="F2490" t="n">
        <v>7.94</v>
      </c>
      <c r="G2490" t="n">
        <v>95.27</v>
      </c>
      <c r="H2490" t="n">
        <v>1.74</v>
      </c>
      <c r="I2490" t="n">
        <v>5</v>
      </c>
      <c r="J2490" t="n">
        <v>217.55</v>
      </c>
      <c r="K2490" t="n">
        <v>53.44</v>
      </c>
      <c r="L2490" t="n">
        <v>21.25</v>
      </c>
      <c r="M2490" t="n">
        <v>3</v>
      </c>
      <c r="N2490" t="n">
        <v>47.86</v>
      </c>
      <c r="O2490" t="n">
        <v>27064.84</v>
      </c>
      <c r="P2490" t="n">
        <v>94.98999999999999</v>
      </c>
      <c r="Q2490" t="n">
        <v>198.05</v>
      </c>
      <c r="R2490" t="n">
        <v>29.93</v>
      </c>
      <c r="S2490" t="n">
        <v>21.27</v>
      </c>
      <c r="T2490" t="n">
        <v>1628.11</v>
      </c>
      <c r="U2490" t="n">
        <v>0.71</v>
      </c>
      <c r="V2490" t="n">
        <v>0.76</v>
      </c>
      <c r="W2490" t="n">
        <v>0.12</v>
      </c>
      <c r="X2490" t="n">
        <v>0.09</v>
      </c>
      <c r="Y2490" t="n">
        <v>1</v>
      </c>
      <c r="Z2490" t="n">
        <v>10</v>
      </c>
    </row>
    <row r="2491">
      <c r="A2491" t="n">
        <v>82</v>
      </c>
      <c r="B2491" t="n">
        <v>95</v>
      </c>
      <c r="C2491" t="inlineStr">
        <is>
          <t xml:space="preserve">CONCLUIDO	</t>
        </is>
      </c>
      <c r="D2491" t="n">
        <v>9.445600000000001</v>
      </c>
      <c r="E2491" t="n">
        <v>10.59</v>
      </c>
      <c r="F2491" t="n">
        <v>7.93</v>
      </c>
      <c r="G2491" t="n">
        <v>95.19</v>
      </c>
      <c r="H2491" t="n">
        <v>1.75</v>
      </c>
      <c r="I2491" t="n">
        <v>5</v>
      </c>
      <c r="J2491" t="n">
        <v>217.96</v>
      </c>
      <c r="K2491" t="n">
        <v>53.44</v>
      </c>
      <c r="L2491" t="n">
        <v>21.5</v>
      </c>
      <c r="M2491" t="n">
        <v>3</v>
      </c>
      <c r="N2491" t="n">
        <v>48.02</v>
      </c>
      <c r="O2491" t="n">
        <v>27115.43</v>
      </c>
      <c r="P2491" t="n">
        <v>94.22</v>
      </c>
      <c r="Q2491" t="n">
        <v>198.05</v>
      </c>
      <c r="R2491" t="n">
        <v>29.73</v>
      </c>
      <c r="S2491" t="n">
        <v>21.27</v>
      </c>
      <c r="T2491" t="n">
        <v>1526.99</v>
      </c>
      <c r="U2491" t="n">
        <v>0.72</v>
      </c>
      <c r="V2491" t="n">
        <v>0.77</v>
      </c>
      <c r="W2491" t="n">
        <v>0.12</v>
      </c>
      <c r="X2491" t="n">
        <v>0.08</v>
      </c>
      <c r="Y2491" t="n">
        <v>1</v>
      </c>
      <c r="Z2491" t="n">
        <v>10</v>
      </c>
    </row>
    <row r="2492">
      <c r="A2492" t="n">
        <v>83</v>
      </c>
      <c r="B2492" t="n">
        <v>95</v>
      </c>
      <c r="C2492" t="inlineStr">
        <is>
          <t xml:space="preserve">CONCLUIDO	</t>
        </is>
      </c>
      <c r="D2492" t="n">
        <v>9.452</v>
      </c>
      <c r="E2492" t="n">
        <v>10.58</v>
      </c>
      <c r="F2492" t="n">
        <v>7.92</v>
      </c>
      <c r="G2492" t="n">
        <v>95.09999999999999</v>
      </c>
      <c r="H2492" t="n">
        <v>1.77</v>
      </c>
      <c r="I2492" t="n">
        <v>5</v>
      </c>
      <c r="J2492" t="n">
        <v>218.37</v>
      </c>
      <c r="K2492" t="n">
        <v>53.44</v>
      </c>
      <c r="L2492" t="n">
        <v>21.75</v>
      </c>
      <c r="M2492" t="n">
        <v>3</v>
      </c>
      <c r="N2492" t="n">
        <v>48.18</v>
      </c>
      <c r="O2492" t="n">
        <v>27166.08</v>
      </c>
      <c r="P2492" t="n">
        <v>93.95999999999999</v>
      </c>
      <c r="Q2492" t="n">
        <v>198.05</v>
      </c>
      <c r="R2492" t="n">
        <v>29.49</v>
      </c>
      <c r="S2492" t="n">
        <v>21.27</v>
      </c>
      <c r="T2492" t="n">
        <v>1409.59</v>
      </c>
      <c r="U2492" t="n">
        <v>0.72</v>
      </c>
      <c r="V2492" t="n">
        <v>0.77</v>
      </c>
      <c r="W2492" t="n">
        <v>0.12</v>
      </c>
      <c r="X2492" t="n">
        <v>0.07000000000000001</v>
      </c>
      <c r="Y2492" t="n">
        <v>1</v>
      </c>
      <c r="Z2492" t="n">
        <v>10</v>
      </c>
    </row>
    <row r="2493">
      <c r="A2493" t="n">
        <v>84</v>
      </c>
      <c r="B2493" t="n">
        <v>95</v>
      </c>
      <c r="C2493" t="inlineStr">
        <is>
          <t xml:space="preserve">CONCLUIDO	</t>
        </is>
      </c>
      <c r="D2493" t="n">
        <v>9.4411</v>
      </c>
      <c r="E2493" t="n">
        <v>10.59</v>
      </c>
      <c r="F2493" t="n">
        <v>7.94</v>
      </c>
      <c r="G2493" t="n">
        <v>95.25</v>
      </c>
      <c r="H2493" t="n">
        <v>1.79</v>
      </c>
      <c r="I2493" t="n">
        <v>5</v>
      </c>
      <c r="J2493" t="n">
        <v>218.78</v>
      </c>
      <c r="K2493" t="n">
        <v>53.44</v>
      </c>
      <c r="L2493" t="n">
        <v>22</v>
      </c>
      <c r="M2493" t="n">
        <v>3</v>
      </c>
      <c r="N2493" t="n">
        <v>48.34</v>
      </c>
      <c r="O2493" t="n">
        <v>27216.79</v>
      </c>
      <c r="P2493" t="n">
        <v>93.73</v>
      </c>
      <c r="Q2493" t="n">
        <v>198.05</v>
      </c>
      <c r="R2493" t="n">
        <v>29.96</v>
      </c>
      <c r="S2493" t="n">
        <v>21.27</v>
      </c>
      <c r="T2493" t="n">
        <v>1642.26</v>
      </c>
      <c r="U2493" t="n">
        <v>0.71</v>
      </c>
      <c r="V2493" t="n">
        <v>0.77</v>
      </c>
      <c r="W2493" t="n">
        <v>0.11</v>
      </c>
      <c r="X2493" t="n">
        <v>0.08</v>
      </c>
      <c r="Y2493" t="n">
        <v>1</v>
      </c>
      <c r="Z2493" t="n">
        <v>10</v>
      </c>
    </row>
    <row r="2494">
      <c r="A2494" t="n">
        <v>85</v>
      </c>
      <c r="B2494" t="n">
        <v>95</v>
      </c>
      <c r="C2494" t="inlineStr">
        <is>
          <t xml:space="preserve">CONCLUIDO	</t>
        </is>
      </c>
      <c r="D2494" t="n">
        <v>9.4969</v>
      </c>
      <c r="E2494" t="n">
        <v>10.53</v>
      </c>
      <c r="F2494" t="n">
        <v>7.91</v>
      </c>
      <c r="G2494" t="n">
        <v>118.68</v>
      </c>
      <c r="H2494" t="n">
        <v>1.8</v>
      </c>
      <c r="I2494" t="n">
        <v>4</v>
      </c>
      <c r="J2494" t="n">
        <v>219.19</v>
      </c>
      <c r="K2494" t="n">
        <v>53.44</v>
      </c>
      <c r="L2494" t="n">
        <v>22.25</v>
      </c>
      <c r="M2494" t="n">
        <v>2</v>
      </c>
      <c r="N2494" t="n">
        <v>48.51</v>
      </c>
      <c r="O2494" t="n">
        <v>27267.55</v>
      </c>
      <c r="P2494" t="n">
        <v>92.98999999999999</v>
      </c>
      <c r="Q2494" t="n">
        <v>198.05</v>
      </c>
      <c r="R2494" t="n">
        <v>29.12</v>
      </c>
      <c r="S2494" t="n">
        <v>21.27</v>
      </c>
      <c r="T2494" t="n">
        <v>1228.39</v>
      </c>
      <c r="U2494" t="n">
        <v>0.73</v>
      </c>
      <c r="V2494" t="n">
        <v>0.77</v>
      </c>
      <c r="W2494" t="n">
        <v>0.11</v>
      </c>
      <c r="X2494" t="n">
        <v>0.06</v>
      </c>
      <c r="Y2494" t="n">
        <v>1</v>
      </c>
      <c r="Z2494" t="n">
        <v>10</v>
      </c>
    </row>
    <row r="2495">
      <c r="A2495" t="n">
        <v>86</v>
      </c>
      <c r="B2495" t="n">
        <v>95</v>
      </c>
      <c r="C2495" t="inlineStr">
        <is>
          <t xml:space="preserve">CONCLUIDO	</t>
        </is>
      </c>
      <c r="D2495" t="n">
        <v>9.4962</v>
      </c>
      <c r="E2495" t="n">
        <v>10.53</v>
      </c>
      <c r="F2495" t="n">
        <v>7.91</v>
      </c>
      <c r="G2495" t="n">
        <v>118.7</v>
      </c>
      <c r="H2495" t="n">
        <v>1.82</v>
      </c>
      <c r="I2495" t="n">
        <v>4</v>
      </c>
      <c r="J2495" t="n">
        <v>219.6</v>
      </c>
      <c r="K2495" t="n">
        <v>53.44</v>
      </c>
      <c r="L2495" t="n">
        <v>22.5</v>
      </c>
      <c r="M2495" t="n">
        <v>2</v>
      </c>
      <c r="N2495" t="n">
        <v>48.67</v>
      </c>
      <c r="O2495" t="n">
        <v>27318.36</v>
      </c>
      <c r="P2495" t="n">
        <v>93.08</v>
      </c>
      <c r="Q2495" t="n">
        <v>198.05</v>
      </c>
      <c r="R2495" t="n">
        <v>29.19</v>
      </c>
      <c r="S2495" t="n">
        <v>21.27</v>
      </c>
      <c r="T2495" t="n">
        <v>1261.47</v>
      </c>
      <c r="U2495" t="n">
        <v>0.73</v>
      </c>
      <c r="V2495" t="n">
        <v>0.77</v>
      </c>
      <c r="W2495" t="n">
        <v>0.11</v>
      </c>
      <c r="X2495" t="n">
        <v>0.06</v>
      </c>
      <c r="Y2495" t="n">
        <v>1</v>
      </c>
      <c r="Z2495" t="n">
        <v>10</v>
      </c>
    </row>
    <row r="2496">
      <c r="A2496" t="n">
        <v>87</v>
      </c>
      <c r="B2496" t="n">
        <v>95</v>
      </c>
      <c r="C2496" t="inlineStr">
        <is>
          <t xml:space="preserve">CONCLUIDO	</t>
        </is>
      </c>
      <c r="D2496" t="n">
        <v>9.495900000000001</v>
      </c>
      <c r="E2496" t="n">
        <v>10.53</v>
      </c>
      <c r="F2496" t="n">
        <v>7.91</v>
      </c>
      <c r="G2496" t="n">
        <v>118.7</v>
      </c>
      <c r="H2496" t="n">
        <v>1.84</v>
      </c>
      <c r="I2496" t="n">
        <v>4</v>
      </c>
      <c r="J2496" t="n">
        <v>220.01</v>
      </c>
      <c r="K2496" t="n">
        <v>53.44</v>
      </c>
      <c r="L2496" t="n">
        <v>22.75</v>
      </c>
      <c r="M2496" t="n">
        <v>2</v>
      </c>
      <c r="N2496" t="n">
        <v>48.83</v>
      </c>
      <c r="O2496" t="n">
        <v>27369.23</v>
      </c>
      <c r="P2496" t="n">
        <v>93.16</v>
      </c>
      <c r="Q2496" t="n">
        <v>198.05</v>
      </c>
      <c r="R2496" t="n">
        <v>29.15</v>
      </c>
      <c r="S2496" t="n">
        <v>21.27</v>
      </c>
      <c r="T2496" t="n">
        <v>1244.5</v>
      </c>
      <c r="U2496" t="n">
        <v>0.73</v>
      </c>
      <c r="V2496" t="n">
        <v>0.77</v>
      </c>
      <c r="W2496" t="n">
        <v>0.11</v>
      </c>
      <c r="X2496" t="n">
        <v>0.06</v>
      </c>
      <c r="Y2496" t="n">
        <v>1</v>
      </c>
      <c r="Z2496" t="n">
        <v>10</v>
      </c>
    </row>
    <row r="2497">
      <c r="A2497" t="n">
        <v>88</v>
      </c>
      <c r="B2497" t="n">
        <v>95</v>
      </c>
      <c r="C2497" t="inlineStr">
        <is>
          <t xml:space="preserve">CONCLUIDO	</t>
        </is>
      </c>
      <c r="D2497" t="n">
        <v>9.4979</v>
      </c>
      <c r="E2497" t="n">
        <v>10.53</v>
      </c>
      <c r="F2497" t="n">
        <v>7.91</v>
      </c>
      <c r="G2497" t="n">
        <v>118.67</v>
      </c>
      <c r="H2497" t="n">
        <v>1.85</v>
      </c>
      <c r="I2497" t="n">
        <v>4</v>
      </c>
      <c r="J2497" t="n">
        <v>220.43</v>
      </c>
      <c r="K2497" t="n">
        <v>53.44</v>
      </c>
      <c r="L2497" t="n">
        <v>23</v>
      </c>
      <c r="M2497" t="n">
        <v>2</v>
      </c>
      <c r="N2497" t="n">
        <v>48.99</v>
      </c>
      <c r="O2497" t="n">
        <v>27420.16</v>
      </c>
      <c r="P2497" t="n">
        <v>93.25</v>
      </c>
      <c r="Q2497" t="n">
        <v>198.05</v>
      </c>
      <c r="R2497" t="n">
        <v>29</v>
      </c>
      <c r="S2497" t="n">
        <v>21.27</v>
      </c>
      <c r="T2497" t="n">
        <v>1169.1</v>
      </c>
      <c r="U2497" t="n">
        <v>0.73</v>
      </c>
      <c r="V2497" t="n">
        <v>0.77</v>
      </c>
      <c r="W2497" t="n">
        <v>0.12</v>
      </c>
      <c r="X2497" t="n">
        <v>0.06</v>
      </c>
      <c r="Y2497" t="n">
        <v>1</v>
      </c>
      <c r="Z2497" t="n">
        <v>10</v>
      </c>
    </row>
    <row r="2498">
      <c r="A2498" t="n">
        <v>89</v>
      </c>
      <c r="B2498" t="n">
        <v>95</v>
      </c>
      <c r="C2498" t="inlineStr">
        <is>
          <t xml:space="preserve">CONCLUIDO	</t>
        </is>
      </c>
      <c r="D2498" t="n">
        <v>9.509</v>
      </c>
      <c r="E2498" t="n">
        <v>10.52</v>
      </c>
      <c r="F2498" t="n">
        <v>7.9</v>
      </c>
      <c r="G2498" t="n">
        <v>118.48</v>
      </c>
      <c r="H2498" t="n">
        <v>1.87</v>
      </c>
      <c r="I2498" t="n">
        <v>4</v>
      </c>
      <c r="J2498" t="n">
        <v>220.84</v>
      </c>
      <c r="K2498" t="n">
        <v>53.44</v>
      </c>
      <c r="L2498" t="n">
        <v>23.25</v>
      </c>
      <c r="M2498" t="n">
        <v>2</v>
      </c>
      <c r="N2498" t="n">
        <v>49.16</v>
      </c>
      <c r="O2498" t="n">
        <v>27471.15</v>
      </c>
      <c r="P2498" t="n">
        <v>92.97</v>
      </c>
      <c r="Q2498" t="n">
        <v>198.05</v>
      </c>
      <c r="R2498" t="n">
        <v>28.66</v>
      </c>
      <c r="S2498" t="n">
        <v>21.27</v>
      </c>
      <c r="T2498" t="n">
        <v>998.0599999999999</v>
      </c>
      <c r="U2498" t="n">
        <v>0.74</v>
      </c>
      <c r="V2498" t="n">
        <v>0.77</v>
      </c>
      <c r="W2498" t="n">
        <v>0.11</v>
      </c>
      <c r="X2498" t="n">
        <v>0.05</v>
      </c>
      <c r="Y2498" t="n">
        <v>1</v>
      </c>
      <c r="Z2498" t="n">
        <v>10</v>
      </c>
    </row>
    <row r="2499">
      <c r="A2499" t="n">
        <v>90</v>
      </c>
      <c r="B2499" t="n">
        <v>95</v>
      </c>
      <c r="C2499" t="inlineStr">
        <is>
          <t xml:space="preserve">CONCLUIDO	</t>
        </is>
      </c>
      <c r="D2499" t="n">
        <v>9.5014</v>
      </c>
      <c r="E2499" t="n">
        <v>10.52</v>
      </c>
      <c r="F2499" t="n">
        <v>7.91</v>
      </c>
      <c r="G2499" t="n">
        <v>118.61</v>
      </c>
      <c r="H2499" t="n">
        <v>1.89</v>
      </c>
      <c r="I2499" t="n">
        <v>4</v>
      </c>
      <c r="J2499" t="n">
        <v>221.25</v>
      </c>
      <c r="K2499" t="n">
        <v>53.44</v>
      </c>
      <c r="L2499" t="n">
        <v>23.5</v>
      </c>
      <c r="M2499" t="n">
        <v>2</v>
      </c>
      <c r="N2499" t="n">
        <v>49.32</v>
      </c>
      <c r="O2499" t="n">
        <v>27522.19</v>
      </c>
      <c r="P2499" t="n">
        <v>92.98999999999999</v>
      </c>
      <c r="Q2499" t="n">
        <v>198.05</v>
      </c>
      <c r="R2499" t="n">
        <v>28.94</v>
      </c>
      <c r="S2499" t="n">
        <v>21.27</v>
      </c>
      <c r="T2499" t="n">
        <v>1140.04</v>
      </c>
      <c r="U2499" t="n">
        <v>0.73</v>
      </c>
      <c r="V2499" t="n">
        <v>0.77</v>
      </c>
      <c r="W2499" t="n">
        <v>0.11</v>
      </c>
      <c r="X2499" t="n">
        <v>0.05</v>
      </c>
      <c r="Y2499" t="n">
        <v>1</v>
      </c>
      <c r="Z2499" t="n">
        <v>10</v>
      </c>
    </row>
    <row r="2500">
      <c r="A2500" t="n">
        <v>91</v>
      </c>
      <c r="B2500" t="n">
        <v>95</v>
      </c>
      <c r="C2500" t="inlineStr">
        <is>
          <t xml:space="preserve">CONCLUIDO	</t>
        </is>
      </c>
      <c r="D2500" t="n">
        <v>9.4947</v>
      </c>
      <c r="E2500" t="n">
        <v>10.53</v>
      </c>
      <c r="F2500" t="n">
        <v>7.91</v>
      </c>
      <c r="G2500" t="n">
        <v>118.72</v>
      </c>
      <c r="H2500" t="n">
        <v>1.9</v>
      </c>
      <c r="I2500" t="n">
        <v>4</v>
      </c>
      <c r="J2500" t="n">
        <v>221.67</v>
      </c>
      <c r="K2500" t="n">
        <v>53.44</v>
      </c>
      <c r="L2500" t="n">
        <v>23.75</v>
      </c>
      <c r="M2500" t="n">
        <v>2</v>
      </c>
      <c r="N2500" t="n">
        <v>49.48</v>
      </c>
      <c r="O2500" t="n">
        <v>27573.29</v>
      </c>
      <c r="P2500" t="n">
        <v>93.09</v>
      </c>
      <c r="Q2500" t="n">
        <v>198.05</v>
      </c>
      <c r="R2500" t="n">
        <v>29.18</v>
      </c>
      <c r="S2500" t="n">
        <v>21.27</v>
      </c>
      <c r="T2500" t="n">
        <v>1260.47</v>
      </c>
      <c r="U2500" t="n">
        <v>0.73</v>
      </c>
      <c r="V2500" t="n">
        <v>0.77</v>
      </c>
      <c r="W2500" t="n">
        <v>0.11</v>
      </c>
      <c r="X2500" t="n">
        <v>0.06</v>
      </c>
      <c r="Y2500" t="n">
        <v>1</v>
      </c>
      <c r="Z2500" t="n">
        <v>10</v>
      </c>
    </row>
    <row r="2501">
      <c r="A2501" t="n">
        <v>92</v>
      </c>
      <c r="B2501" t="n">
        <v>95</v>
      </c>
      <c r="C2501" t="inlineStr">
        <is>
          <t xml:space="preserve">CONCLUIDO	</t>
        </is>
      </c>
      <c r="D2501" t="n">
        <v>9.4964</v>
      </c>
      <c r="E2501" t="n">
        <v>10.53</v>
      </c>
      <c r="F2501" t="n">
        <v>7.91</v>
      </c>
      <c r="G2501" t="n">
        <v>118.69</v>
      </c>
      <c r="H2501" t="n">
        <v>1.92</v>
      </c>
      <c r="I2501" t="n">
        <v>4</v>
      </c>
      <c r="J2501" t="n">
        <v>222.08</v>
      </c>
      <c r="K2501" t="n">
        <v>53.44</v>
      </c>
      <c r="L2501" t="n">
        <v>24</v>
      </c>
      <c r="M2501" t="n">
        <v>2</v>
      </c>
      <c r="N2501" t="n">
        <v>49.65</v>
      </c>
      <c r="O2501" t="n">
        <v>27624.44</v>
      </c>
      <c r="P2501" t="n">
        <v>92.93000000000001</v>
      </c>
      <c r="Q2501" t="n">
        <v>198.05</v>
      </c>
      <c r="R2501" t="n">
        <v>29.14</v>
      </c>
      <c r="S2501" t="n">
        <v>21.27</v>
      </c>
      <c r="T2501" t="n">
        <v>1237.74</v>
      </c>
      <c r="U2501" t="n">
        <v>0.73</v>
      </c>
      <c r="V2501" t="n">
        <v>0.77</v>
      </c>
      <c r="W2501" t="n">
        <v>0.11</v>
      </c>
      <c r="X2501" t="n">
        <v>0.06</v>
      </c>
      <c r="Y2501" t="n">
        <v>1</v>
      </c>
      <c r="Z2501" t="n">
        <v>10</v>
      </c>
    </row>
    <row r="2502">
      <c r="A2502" t="n">
        <v>93</v>
      </c>
      <c r="B2502" t="n">
        <v>95</v>
      </c>
      <c r="C2502" t="inlineStr">
        <is>
          <t xml:space="preserve">CONCLUIDO	</t>
        </is>
      </c>
      <c r="D2502" t="n">
        <v>9.492699999999999</v>
      </c>
      <c r="E2502" t="n">
        <v>10.53</v>
      </c>
      <c r="F2502" t="n">
        <v>7.92</v>
      </c>
      <c r="G2502" t="n">
        <v>118.75</v>
      </c>
      <c r="H2502" t="n">
        <v>1.94</v>
      </c>
      <c r="I2502" t="n">
        <v>4</v>
      </c>
      <c r="J2502" t="n">
        <v>222.5</v>
      </c>
      <c r="K2502" t="n">
        <v>53.44</v>
      </c>
      <c r="L2502" t="n">
        <v>24.25</v>
      </c>
      <c r="M2502" t="n">
        <v>2</v>
      </c>
      <c r="N2502" t="n">
        <v>49.81</v>
      </c>
      <c r="O2502" t="n">
        <v>27675.78</v>
      </c>
      <c r="P2502" t="n">
        <v>92.83</v>
      </c>
      <c r="Q2502" t="n">
        <v>198.05</v>
      </c>
      <c r="R2502" t="n">
        <v>29.28</v>
      </c>
      <c r="S2502" t="n">
        <v>21.27</v>
      </c>
      <c r="T2502" t="n">
        <v>1309.22</v>
      </c>
      <c r="U2502" t="n">
        <v>0.73</v>
      </c>
      <c r="V2502" t="n">
        <v>0.77</v>
      </c>
      <c r="W2502" t="n">
        <v>0.11</v>
      </c>
      <c r="X2502" t="n">
        <v>0.06</v>
      </c>
      <c r="Y2502" t="n">
        <v>1</v>
      </c>
      <c r="Z2502" t="n">
        <v>10</v>
      </c>
    </row>
    <row r="2503">
      <c r="A2503" t="n">
        <v>94</v>
      </c>
      <c r="B2503" t="n">
        <v>95</v>
      </c>
      <c r="C2503" t="inlineStr">
        <is>
          <t xml:space="preserve">CONCLUIDO	</t>
        </is>
      </c>
      <c r="D2503" t="n">
        <v>9.4947</v>
      </c>
      <c r="E2503" t="n">
        <v>10.53</v>
      </c>
      <c r="F2503" t="n">
        <v>7.91</v>
      </c>
      <c r="G2503" t="n">
        <v>118.72</v>
      </c>
      <c r="H2503" t="n">
        <v>1.95</v>
      </c>
      <c r="I2503" t="n">
        <v>4</v>
      </c>
      <c r="J2503" t="n">
        <v>222.92</v>
      </c>
      <c r="K2503" t="n">
        <v>53.44</v>
      </c>
      <c r="L2503" t="n">
        <v>24.5</v>
      </c>
      <c r="M2503" t="n">
        <v>2</v>
      </c>
      <c r="N2503" t="n">
        <v>49.98</v>
      </c>
      <c r="O2503" t="n">
        <v>27727.05</v>
      </c>
      <c r="P2503" t="n">
        <v>92.73999999999999</v>
      </c>
      <c r="Q2503" t="n">
        <v>198.05</v>
      </c>
      <c r="R2503" t="n">
        <v>29.16</v>
      </c>
      <c r="S2503" t="n">
        <v>21.27</v>
      </c>
      <c r="T2503" t="n">
        <v>1247.84</v>
      </c>
      <c r="U2503" t="n">
        <v>0.73</v>
      </c>
      <c r="V2503" t="n">
        <v>0.77</v>
      </c>
      <c r="W2503" t="n">
        <v>0.12</v>
      </c>
      <c r="X2503" t="n">
        <v>0.06</v>
      </c>
      <c r="Y2503" t="n">
        <v>1</v>
      </c>
      <c r="Z2503" t="n">
        <v>10</v>
      </c>
    </row>
    <row r="2504">
      <c r="A2504" t="n">
        <v>95</v>
      </c>
      <c r="B2504" t="n">
        <v>95</v>
      </c>
      <c r="C2504" t="inlineStr">
        <is>
          <t xml:space="preserve">CONCLUIDO	</t>
        </is>
      </c>
      <c r="D2504" t="n">
        <v>9.506</v>
      </c>
      <c r="E2504" t="n">
        <v>10.52</v>
      </c>
      <c r="F2504" t="n">
        <v>7.9</v>
      </c>
      <c r="G2504" t="n">
        <v>118.53</v>
      </c>
      <c r="H2504" t="n">
        <v>1.97</v>
      </c>
      <c r="I2504" t="n">
        <v>4</v>
      </c>
      <c r="J2504" t="n">
        <v>223.33</v>
      </c>
      <c r="K2504" t="n">
        <v>53.44</v>
      </c>
      <c r="L2504" t="n">
        <v>24.75</v>
      </c>
      <c r="M2504" t="n">
        <v>2</v>
      </c>
      <c r="N2504" t="n">
        <v>50.15</v>
      </c>
      <c r="O2504" t="n">
        <v>27778.39</v>
      </c>
      <c r="P2504" t="n">
        <v>92.47</v>
      </c>
      <c r="Q2504" t="n">
        <v>198.05</v>
      </c>
      <c r="R2504" t="n">
        <v>28.75</v>
      </c>
      <c r="S2504" t="n">
        <v>21.27</v>
      </c>
      <c r="T2504" t="n">
        <v>1043.19</v>
      </c>
      <c r="U2504" t="n">
        <v>0.74</v>
      </c>
      <c r="V2504" t="n">
        <v>0.77</v>
      </c>
      <c r="W2504" t="n">
        <v>0.11</v>
      </c>
      <c r="X2504" t="n">
        <v>0.05</v>
      </c>
      <c r="Y2504" t="n">
        <v>1</v>
      </c>
      <c r="Z2504" t="n">
        <v>10</v>
      </c>
    </row>
    <row r="2505">
      <c r="A2505" t="n">
        <v>96</v>
      </c>
      <c r="B2505" t="n">
        <v>95</v>
      </c>
      <c r="C2505" t="inlineStr">
        <is>
          <t xml:space="preserve">CONCLUIDO	</t>
        </is>
      </c>
      <c r="D2505" t="n">
        <v>9.503399999999999</v>
      </c>
      <c r="E2505" t="n">
        <v>10.52</v>
      </c>
      <c r="F2505" t="n">
        <v>7.91</v>
      </c>
      <c r="G2505" t="n">
        <v>118.58</v>
      </c>
      <c r="H2505" t="n">
        <v>1.99</v>
      </c>
      <c r="I2505" t="n">
        <v>4</v>
      </c>
      <c r="J2505" t="n">
        <v>223.75</v>
      </c>
      <c r="K2505" t="n">
        <v>53.44</v>
      </c>
      <c r="L2505" t="n">
        <v>25</v>
      </c>
      <c r="M2505" t="n">
        <v>2</v>
      </c>
      <c r="N2505" t="n">
        <v>50.31</v>
      </c>
      <c r="O2505" t="n">
        <v>27829.77</v>
      </c>
      <c r="P2505" t="n">
        <v>92.5</v>
      </c>
      <c r="Q2505" t="n">
        <v>198.06</v>
      </c>
      <c r="R2505" t="n">
        <v>28.91</v>
      </c>
      <c r="S2505" t="n">
        <v>21.27</v>
      </c>
      <c r="T2505" t="n">
        <v>1121.51</v>
      </c>
      <c r="U2505" t="n">
        <v>0.74</v>
      </c>
      <c r="V2505" t="n">
        <v>0.77</v>
      </c>
      <c r="W2505" t="n">
        <v>0.11</v>
      </c>
      <c r="X2505" t="n">
        <v>0.05</v>
      </c>
      <c r="Y2505" t="n">
        <v>1</v>
      </c>
      <c r="Z2505" t="n">
        <v>10</v>
      </c>
    </row>
    <row r="2506">
      <c r="A2506" t="n">
        <v>97</v>
      </c>
      <c r="B2506" t="n">
        <v>95</v>
      </c>
      <c r="C2506" t="inlineStr">
        <is>
          <t xml:space="preserve">CONCLUIDO	</t>
        </is>
      </c>
      <c r="D2506" t="n">
        <v>9.4937</v>
      </c>
      <c r="E2506" t="n">
        <v>10.53</v>
      </c>
      <c r="F2506" t="n">
        <v>7.92</v>
      </c>
      <c r="G2506" t="n">
        <v>118.74</v>
      </c>
      <c r="H2506" t="n">
        <v>2</v>
      </c>
      <c r="I2506" t="n">
        <v>4</v>
      </c>
      <c r="J2506" t="n">
        <v>224.17</v>
      </c>
      <c r="K2506" t="n">
        <v>53.44</v>
      </c>
      <c r="L2506" t="n">
        <v>25.25</v>
      </c>
      <c r="M2506" t="n">
        <v>2</v>
      </c>
      <c r="N2506" t="n">
        <v>50.48</v>
      </c>
      <c r="O2506" t="n">
        <v>27881.22</v>
      </c>
      <c r="P2506" t="n">
        <v>92.59999999999999</v>
      </c>
      <c r="Q2506" t="n">
        <v>198.05</v>
      </c>
      <c r="R2506" t="n">
        <v>29.23</v>
      </c>
      <c r="S2506" t="n">
        <v>21.27</v>
      </c>
      <c r="T2506" t="n">
        <v>1284.22</v>
      </c>
      <c r="U2506" t="n">
        <v>0.73</v>
      </c>
      <c r="V2506" t="n">
        <v>0.77</v>
      </c>
      <c r="W2506" t="n">
        <v>0.11</v>
      </c>
      <c r="X2506" t="n">
        <v>0.06</v>
      </c>
      <c r="Y2506" t="n">
        <v>1</v>
      </c>
      <c r="Z2506" t="n">
        <v>10</v>
      </c>
    </row>
    <row r="2507">
      <c r="A2507" t="n">
        <v>98</v>
      </c>
      <c r="B2507" t="n">
        <v>95</v>
      </c>
      <c r="C2507" t="inlineStr">
        <is>
          <t xml:space="preserve">CONCLUIDO	</t>
        </is>
      </c>
      <c r="D2507" t="n">
        <v>9.495699999999999</v>
      </c>
      <c r="E2507" t="n">
        <v>10.53</v>
      </c>
      <c r="F2507" t="n">
        <v>7.91</v>
      </c>
      <c r="G2507" t="n">
        <v>118.7</v>
      </c>
      <c r="H2507" t="n">
        <v>2.02</v>
      </c>
      <c r="I2507" t="n">
        <v>4</v>
      </c>
      <c r="J2507" t="n">
        <v>224.58</v>
      </c>
      <c r="K2507" t="n">
        <v>53.44</v>
      </c>
      <c r="L2507" t="n">
        <v>25.5</v>
      </c>
      <c r="M2507" t="n">
        <v>2</v>
      </c>
      <c r="N2507" t="n">
        <v>50.65</v>
      </c>
      <c r="O2507" t="n">
        <v>27932.73</v>
      </c>
      <c r="P2507" t="n">
        <v>92.41</v>
      </c>
      <c r="Q2507" t="n">
        <v>198.05</v>
      </c>
      <c r="R2507" t="n">
        <v>29.15</v>
      </c>
      <c r="S2507" t="n">
        <v>21.27</v>
      </c>
      <c r="T2507" t="n">
        <v>1241.59</v>
      </c>
      <c r="U2507" t="n">
        <v>0.73</v>
      </c>
      <c r="V2507" t="n">
        <v>0.77</v>
      </c>
      <c r="W2507" t="n">
        <v>0.11</v>
      </c>
      <c r="X2507" t="n">
        <v>0.06</v>
      </c>
      <c r="Y2507" t="n">
        <v>1</v>
      </c>
      <c r="Z2507" t="n">
        <v>10</v>
      </c>
    </row>
    <row r="2508">
      <c r="A2508" t="n">
        <v>99</v>
      </c>
      <c r="B2508" t="n">
        <v>95</v>
      </c>
      <c r="C2508" t="inlineStr">
        <is>
          <t xml:space="preserve">CONCLUIDO	</t>
        </is>
      </c>
      <c r="D2508" t="n">
        <v>9.491899999999999</v>
      </c>
      <c r="E2508" t="n">
        <v>10.54</v>
      </c>
      <c r="F2508" t="n">
        <v>7.92</v>
      </c>
      <c r="G2508" t="n">
        <v>118.77</v>
      </c>
      <c r="H2508" t="n">
        <v>2.03</v>
      </c>
      <c r="I2508" t="n">
        <v>4</v>
      </c>
      <c r="J2508" t="n">
        <v>225</v>
      </c>
      <c r="K2508" t="n">
        <v>53.44</v>
      </c>
      <c r="L2508" t="n">
        <v>25.75</v>
      </c>
      <c r="M2508" t="n">
        <v>2</v>
      </c>
      <c r="N2508" t="n">
        <v>50.82</v>
      </c>
      <c r="O2508" t="n">
        <v>27984.29</v>
      </c>
      <c r="P2508" t="n">
        <v>92.40000000000001</v>
      </c>
      <c r="Q2508" t="n">
        <v>198.05</v>
      </c>
      <c r="R2508" t="n">
        <v>29.31</v>
      </c>
      <c r="S2508" t="n">
        <v>21.27</v>
      </c>
      <c r="T2508" t="n">
        <v>1324.63</v>
      </c>
      <c r="U2508" t="n">
        <v>0.73</v>
      </c>
      <c r="V2508" t="n">
        <v>0.77</v>
      </c>
      <c r="W2508" t="n">
        <v>0.11</v>
      </c>
      <c r="X2508" t="n">
        <v>0.07000000000000001</v>
      </c>
      <c r="Y2508" t="n">
        <v>1</v>
      </c>
      <c r="Z2508" t="n">
        <v>10</v>
      </c>
    </row>
    <row r="2509">
      <c r="A2509" t="n">
        <v>100</v>
      </c>
      <c r="B2509" t="n">
        <v>95</v>
      </c>
      <c r="C2509" t="inlineStr">
        <is>
          <t xml:space="preserve">CONCLUIDO	</t>
        </is>
      </c>
      <c r="D2509" t="n">
        <v>9.490399999999999</v>
      </c>
      <c r="E2509" t="n">
        <v>10.54</v>
      </c>
      <c r="F2509" t="n">
        <v>7.92</v>
      </c>
      <c r="G2509" t="n">
        <v>118.79</v>
      </c>
      <c r="H2509" t="n">
        <v>2.05</v>
      </c>
      <c r="I2509" t="n">
        <v>4</v>
      </c>
      <c r="J2509" t="n">
        <v>225.42</v>
      </c>
      <c r="K2509" t="n">
        <v>53.44</v>
      </c>
      <c r="L2509" t="n">
        <v>26</v>
      </c>
      <c r="M2509" t="n">
        <v>2</v>
      </c>
      <c r="N2509" t="n">
        <v>50.98</v>
      </c>
      <c r="O2509" t="n">
        <v>28035.92</v>
      </c>
      <c r="P2509" t="n">
        <v>92.26000000000001</v>
      </c>
      <c r="Q2509" t="n">
        <v>198.05</v>
      </c>
      <c r="R2509" t="n">
        <v>29.36</v>
      </c>
      <c r="S2509" t="n">
        <v>21.27</v>
      </c>
      <c r="T2509" t="n">
        <v>1348.76</v>
      </c>
      <c r="U2509" t="n">
        <v>0.72</v>
      </c>
      <c r="V2509" t="n">
        <v>0.77</v>
      </c>
      <c r="W2509" t="n">
        <v>0.12</v>
      </c>
      <c r="X2509" t="n">
        <v>0.07000000000000001</v>
      </c>
      <c r="Y2509" t="n">
        <v>1</v>
      </c>
      <c r="Z2509" t="n">
        <v>10</v>
      </c>
    </row>
    <row r="2510">
      <c r="A2510" t="n">
        <v>101</v>
      </c>
      <c r="B2510" t="n">
        <v>95</v>
      </c>
      <c r="C2510" t="inlineStr">
        <is>
          <t xml:space="preserve">CONCLUIDO	</t>
        </is>
      </c>
      <c r="D2510" t="n">
        <v>9.5022</v>
      </c>
      <c r="E2510" t="n">
        <v>10.52</v>
      </c>
      <c r="F2510" t="n">
        <v>7.91</v>
      </c>
      <c r="G2510" t="n">
        <v>118.6</v>
      </c>
      <c r="H2510" t="n">
        <v>2.07</v>
      </c>
      <c r="I2510" t="n">
        <v>4</v>
      </c>
      <c r="J2510" t="n">
        <v>225.84</v>
      </c>
      <c r="K2510" t="n">
        <v>53.44</v>
      </c>
      <c r="L2510" t="n">
        <v>26.25</v>
      </c>
      <c r="M2510" t="n">
        <v>2</v>
      </c>
      <c r="N2510" t="n">
        <v>51.15</v>
      </c>
      <c r="O2510" t="n">
        <v>28087.6</v>
      </c>
      <c r="P2510" t="n">
        <v>91.81</v>
      </c>
      <c r="Q2510" t="n">
        <v>198.05</v>
      </c>
      <c r="R2510" t="n">
        <v>28.86</v>
      </c>
      <c r="S2510" t="n">
        <v>21.27</v>
      </c>
      <c r="T2510" t="n">
        <v>1099.04</v>
      </c>
      <c r="U2510" t="n">
        <v>0.74</v>
      </c>
      <c r="V2510" t="n">
        <v>0.77</v>
      </c>
      <c r="W2510" t="n">
        <v>0.12</v>
      </c>
      <c r="X2510" t="n">
        <v>0.05</v>
      </c>
      <c r="Y2510" t="n">
        <v>1</v>
      </c>
      <c r="Z2510" t="n">
        <v>10</v>
      </c>
    </row>
    <row r="2511">
      <c r="A2511" t="n">
        <v>102</v>
      </c>
      <c r="B2511" t="n">
        <v>95</v>
      </c>
      <c r="C2511" t="inlineStr">
        <is>
          <t xml:space="preserve">CONCLUIDO	</t>
        </is>
      </c>
      <c r="D2511" t="n">
        <v>9.5037</v>
      </c>
      <c r="E2511" t="n">
        <v>10.52</v>
      </c>
      <c r="F2511" t="n">
        <v>7.9</v>
      </c>
      <c r="G2511" t="n">
        <v>118.57</v>
      </c>
      <c r="H2511" t="n">
        <v>2.08</v>
      </c>
      <c r="I2511" t="n">
        <v>4</v>
      </c>
      <c r="J2511" t="n">
        <v>226.26</v>
      </c>
      <c r="K2511" t="n">
        <v>53.44</v>
      </c>
      <c r="L2511" t="n">
        <v>26.5</v>
      </c>
      <c r="M2511" t="n">
        <v>2</v>
      </c>
      <c r="N2511" t="n">
        <v>51.32</v>
      </c>
      <c r="O2511" t="n">
        <v>28139.34</v>
      </c>
      <c r="P2511" t="n">
        <v>91.59</v>
      </c>
      <c r="Q2511" t="n">
        <v>198.05</v>
      </c>
      <c r="R2511" t="n">
        <v>28.89</v>
      </c>
      <c r="S2511" t="n">
        <v>21.27</v>
      </c>
      <c r="T2511" t="n">
        <v>1114.33</v>
      </c>
      <c r="U2511" t="n">
        <v>0.74</v>
      </c>
      <c r="V2511" t="n">
        <v>0.77</v>
      </c>
      <c r="W2511" t="n">
        <v>0.11</v>
      </c>
      <c r="X2511" t="n">
        <v>0.05</v>
      </c>
      <c r="Y2511" t="n">
        <v>1</v>
      </c>
      <c r="Z2511" t="n">
        <v>10</v>
      </c>
    </row>
    <row r="2512">
      <c r="A2512" t="n">
        <v>103</v>
      </c>
      <c r="B2512" t="n">
        <v>95</v>
      </c>
      <c r="C2512" t="inlineStr">
        <is>
          <t xml:space="preserve">CONCLUIDO	</t>
        </is>
      </c>
      <c r="D2512" t="n">
        <v>9.4939</v>
      </c>
      <c r="E2512" t="n">
        <v>10.53</v>
      </c>
      <c r="F2512" t="n">
        <v>7.92</v>
      </c>
      <c r="G2512" t="n">
        <v>118.73</v>
      </c>
      <c r="H2512" t="n">
        <v>2.1</v>
      </c>
      <c r="I2512" t="n">
        <v>4</v>
      </c>
      <c r="J2512" t="n">
        <v>226.68</v>
      </c>
      <c r="K2512" t="n">
        <v>53.44</v>
      </c>
      <c r="L2512" t="n">
        <v>26.75</v>
      </c>
      <c r="M2512" t="n">
        <v>2</v>
      </c>
      <c r="N2512" t="n">
        <v>51.49</v>
      </c>
      <c r="O2512" t="n">
        <v>28191.14</v>
      </c>
      <c r="P2512" t="n">
        <v>91.63</v>
      </c>
      <c r="Q2512" t="n">
        <v>198.05</v>
      </c>
      <c r="R2512" t="n">
        <v>29.26</v>
      </c>
      <c r="S2512" t="n">
        <v>21.27</v>
      </c>
      <c r="T2512" t="n">
        <v>1295.85</v>
      </c>
      <c r="U2512" t="n">
        <v>0.73</v>
      </c>
      <c r="V2512" t="n">
        <v>0.77</v>
      </c>
      <c r="W2512" t="n">
        <v>0.11</v>
      </c>
      <c r="X2512" t="n">
        <v>0.06</v>
      </c>
      <c r="Y2512" t="n">
        <v>1</v>
      </c>
      <c r="Z2512" t="n">
        <v>10</v>
      </c>
    </row>
    <row r="2513">
      <c r="A2513" t="n">
        <v>104</v>
      </c>
      <c r="B2513" t="n">
        <v>95</v>
      </c>
      <c r="C2513" t="inlineStr">
        <is>
          <t xml:space="preserve">CONCLUIDO	</t>
        </is>
      </c>
      <c r="D2513" t="n">
        <v>9.494199999999999</v>
      </c>
      <c r="E2513" t="n">
        <v>10.53</v>
      </c>
      <c r="F2513" t="n">
        <v>7.92</v>
      </c>
      <c r="G2513" t="n">
        <v>118.73</v>
      </c>
      <c r="H2513" t="n">
        <v>2.11</v>
      </c>
      <c r="I2513" t="n">
        <v>4</v>
      </c>
      <c r="J2513" t="n">
        <v>227.1</v>
      </c>
      <c r="K2513" t="n">
        <v>53.44</v>
      </c>
      <c r="L2513" t="n">
        <v>27</v>
      </c>
      <c r="M2513" t="n">
        <v>2</v>
      </c>
      <c r="N2513" t="n">
        <v>51.66</v>
      </c>
      <c r="O2513" t="n">
        <v>28243</v>
      </c>
      <c r="P2513" t="n">
        <v>91.39</v>
      </c>
      <c r="Q2513" t="n">
        <v>198.05</v>
      </c>
      <c r="R2513" t="n">
        <v>29.23</v>
      </c>
      <c r="S2513" t="n">
        <v>21.27</v>
      </c>
      <c r="T2513" t="n">
        <v>1284.36</v>
      </c>
      <c r="U2513" t="n">
        <v>0.73</v>
      </c>
      <c r="V2513" t="n">
        <v>0.77</v>
      </c>
      <c r="W2513" t="n">
        <v>0.11</v>
      </c>
      <c r="X2513" t="n">
        <v>0.06</v>
      </c>
      <c r="Y2513" t="n">
        <v>1</v>
      </c>
      <c r="Z2513" t="n">
        <v>10</v>
      </c>
    </row>
    <row r="2514">
      <c r="A2514" t="n">
        <v>105</v>
      </c>
      <c r="B2514" t="n">
        <v>95</v>
      </c>
      <c r="C2514" t="inlineStr">
        <is>
          <t xml:space="preserve">CONCLUIDO	</t>
        </is>
      </c>
      <c r="D2514" t="n">
        <v>9.4899</v>
      </c>
      <c r="E2514" t="n">
        <v>10.54</v>
      </c>
      <c r="F2514" t="n">
        <v>7.92</v>
      </c>
      <c r="G2514" t="n">
        <v>118.8</v>
      </c>
      <c r="H2514" t="n">
        <v>2.13</v>
      </c>
      <c r="I2514" t="n">
        <v>4</v>
      </c>
      <c r="J2514" t="n">
        <v>227.52</v>
      </c>
      <c r="K2514" t="n">
        <v>53.44</v>
      </c>
      <c r="L2514" t="n">
        <v>27.25</v>
      </c>
      <c r="M2514" t="n">
        <v>2</v>
      </c>
      <c r="N2514" t="n">
        <v>51.83</v>
      </c>
      <c r="O2514" t="n">
        <v>28294.92</v>
      </c>
      <c r="P2514" t="n">
        <v>91.09</v>
      </c>
      <c r="Q2514" t="n">
        <v>198.05</v>
      </c>
      <c r="R2514" t="n">
        <v>29.4</v>
      </c>
      <c r="S2514" t="n">
        <v>21.27</v>
      </c>
      <c r="T2514" t="n">
        <v>1365.58</v>
      </c>
      <c r="U2514" t="n">
        <v>0.72</v>
      </c>
      <c r="V2514" t="n">
        <v>0.77</v>
      </c>
      <c r="W2514" t="n">
        <v>0.11</v>
      </c>
      <c r="X2514" t="n">
        <v>0.07000000000000001</v>
      </c>
      <c r="Y2514" t="n">
        <v>1</v>
      </c>
      <c r="Z2514" t="n">
        <v>10</v>
      </c>
    </row>
    <row r="2515">
      <c r="A2515" t="n">
        <v>106</v>
      </c>
      <c r="B2515" t="n">
        <v>95</v>
      </c>
      <c r="C2515" t="inlineStr">
        <is>
          <t xml:space="preserve">CONCLUIDO	</t>
        </is>
      </c>
      <c r="D2515" t="n">
        <v>9.4872</v>
      </c>
      <c r="E2515" t="n">
        <v>10.54</v>
      </c>
      <c r="F2515" t="n">
        <v>7.92</v>
      </c>
      <c r="G2515" t="n">
        <v>118.85</v>
      </c>
      <c r="H2515" t="n">
        <v>2.14</v>
      </c>
      <c r="I2515" t="n">
        <v>4</v>
      </c>
      <c r="J2515" t="n">
        <v>227.94</v>
      </c>
      <c r="K2515" t="n">
        <v>53.44</v>
      </c>
      <c r="L2515" t="n">
        <v>27.5</v>
      </c>
      <c r="M2515" t="n">
        <v>2</v>
      </c>
      <c r="N2515" t="n">
        <v>52.01</v>
      </c>
      <c r="O2515" t="n">
        <v>28346.9</v>
      </c>
      <c r="P2515" t="n">
        <v>90.59999999999999</v>
      </c>
      <c r="Q2515" t="n">
        <v>198.05</v>
      </c>
      <c r="R2515" t="n">
        <v>29.43</v>
      </c>
      <c r="S2515" t="n">
        <v>21.27</v>
      </c>
      <c r="T2515" t="n">
        <v>1384.88</v>
      </c>
      <c r="U2515" t="n">
        <v>0.72</v>
      </c>
      <c r="V2515" t="n">
        <v>0.77</v>
      </c>
      <c r="W2515" t="n">
        <v>0.12</v>
      </c>
      <c r="X2515" t="n">
        <v>0.07000000000000001</v>
      </c>
      <c r="Y2515" t="n">
        <v>1</v>
      </c>
      <c r="Z2515" t="n">
        <v>10</v>
      </c>
    </row>
    <row r="2516">
      <c r="A2516" t="n">
        <v>107</v>
      </c>
      <c r="B2516" t="n">
        <v>95</v>
      </c>
      <c r="C2516" t="inlineStr">
        <is>
          <t xml:space="preserve">CONCLUIDO	</t>
        </is>
      </c>
      <c r="D2516" t="n">
        <v>9.4979</v>
      </c>
      <c r="E2516" t="n">
        <v>10.53</v>
      </c>
      <c r="F2516" t="n">
        <v>7.91</v>
      </c>
      <c r="G2516" t="n">
        <v>118.67</v>
      </c>
      <c r="H2516" t="n">
        <v>2.16</v>
      </c>
      <c r="I2516" t="n">
        <v>4</v>
      </c>
      <c r="J2516" t="n">
        <v>228.36</v>
      </c>
      <c r="K2516" t="n">
        <v>53.44</v>
      </c>
      <c r="L2516" t="n">
        <v>27.75</v>
      </c>
      <c r="M2516" t="n">
        <v>2</v>
      </c>
      <c r="N2516" t="n">
        <v>52.18</v>
      </c>
      <c r="O2516" t="n">
        <v>28398.94</v>
      </c>
      <c r="P2516" t="n">
        <v>90.63</v>
      </c>
      <c r="Q2516" t="n">
        <v>198.05</v>
      </c>
      <c r="R2516" t="n">
        <v>29.02</v>
      </c>
      <c r="S2516" t="n">
        <v>21.27</v>
      </c>
      <c r="T2516" t="n">
        <v>1179.07</v>
      </c>
      <c r="U2516" t="n">
        <v>0.73</v>
      </c>
      <c r="V2516" t="n">
        <v>0.77</v>
      </c>
      <c r="W2516" t="n">
        <v>0.12</v>
      </c>
      <c r="X2516" t="n">
        <v>0.06</v>
      </c>
      <c r="Y2516" t="n">
        <v>1</v>
      </c>
      <c r="Z2516" t="n">
        <v>10</v>
      </c>
    </row>
    <row r="2517">
      <c r="A2517" t="n">
        <v>108</v>
      </c>
      <c r="B2517" t="n">
        <v>95</v>
      </c>
      <c r="C2517" t="inlineStr">
        <is>
          <t xml:space="preserve">CONCLUIDO	</t>
        </is>
      </c>
      <c r="D2517" t="n">
        <v>9.5029</v>
      </c>
      <c r="E2517" t="n">
        <v>10.52</v>
      </c>
      <c r="F2517" t="n">
        <v>7.91</v>
      </c>
      <c r="G2517" t="n">
        <v>118.58</v>
      </c>
      <c r="H2517" t="n">
        <v>2.18</v>
      </c>
      <c r="I2517" t="n">
        <v>4</v>
      </c>
      <c r="J2517" t="n">
        <v>228.79</v>
      </c>
      <c r="K2517" t="n">
        <v>53.44</v>
      </c>
      <c r="L2517" t="n">
        <v>28</v>
      </c>
      <c r="M2517" t="n">
        <v>2</v>
      </c>
      <c r="N2517" t="n">
        <v>52.35</v>
      </c>
      <c r="O2517" t="n">
        <v>28451.04</v>
      </c>
      <c r="P2517" t="n">
        <v>90.08</v>
      </c>
      <c r="Q2517" t="n">
        <v>198.05</v>
      </c>
      <c r="R2517" t="n">
        <v>28.92</v>
      </c>
      <c r="S2517" t="n">
        <v>21.27</v>
      </c>
      <c r="T2517" t="n">
        <v>1129.74</v>
      </c>
      <c r="U2517" t="n">
        <v>0.74</v>
      </c>
      <c r="V2517" t="n">
        <v>0.77</v>
      </c>
      <c r="W2517" t="n">
        <v>0.11</v>
      </c>
      <c r="X2517" t="n">
        <v>0.05</v>
      </c>
      <c r="Y2517" t="n">
        <v>1</v>
      </c>
      <c r="Z2517" t="n">
        <v>10</v>
      </c>
    </row>
    <row r="2518">
      <c r="A2518" t="n">
        <v>109</v>
      </c>
      <c r="B2518" t="n">
        <v>95</v>
      </c>
      <c r="C2518" t="inlineStr">
        <is>
          <t xml:space="preserve">CONCLUIDO	</t>
        </is>
      </c>
      <c r="D2518" t="n">
        <v>9.4922</v>
      </c>
      <c r="E2518" t="n">
        <v>10.54</v>
      </c>
      <c r="F2518" t="n">
        <v>7.92</v>
      </c>
      <c r="G2518" t="n">
        <v>118.76</v>
      </c>
      <c r="H2518" t="n">
        <v>2.19</v>
      </c>
      <c r="I2518" t="n">
        <v>4</v>
      </c>
      <c r="J2518" t="n">
        <v>229.21</v>
      </c>
      <c r="K2518" t="n">
        <v>53.44</v>
      </c>
      <c r="L2518" t="n">
        <v>28.25</v>
      </c>
      <c r="M2518" t="n">
        <v>2</v>
      </c>
      <c r="N2518" t="n">
        <v>52.52</v>
      </c>
      <c r="O2518" t="n">
        <v>28503.21</v>
      </c>
      <c r="P2518" t="n">
        <v>89.89</v>
      </c>
      <c r="Q2518" t="n">
        <v>198.05</v>
      </c>
      <c r="R2518" t="n">
        <v>29.31</v>
      </c>
      <c r="S2518" t="n">
        <v>21.27</v>
      </c>
      <c r="T2518" t="n">
        <v>1323.35</v>
      </c>
      <c r="U2518" t="n">
        <v>0.73</v>
      </c>
      <c r="V2518" t="n">
        <v>0.77</v>
      </c>
      <c r="W2518" t="n">
        <v>0.11</v>
      </c>
      <c r="X2518" t="n">
        <v>0.06</v>
      </c>
      <c r="Y2518" t="n">
        <v>1</v>
      </c>
      <c r="Z2518" t="n">
        <v>10</v>
      </c>
    </row>
    <row r="2519">
      <c r="A2519" t="n">
        <v>110</v>
      </c>
      <c r="B2519" t="n">
        <v>95</v>
      </c>
      <c r="C2519" t="inlineStr">
        <is>
          <t xml:space="preserve">CONCLUIDO	</t>
        </is>
      </c>
      <c r="D2519" t="n">
        <v>9.4924</v>
      </c>
      <c r="E2519" t="n">
        <v>10.53</v>
      </c>
      <c r="F2519" t="n">
        <v>7.92</v>
      </c>
      <c r="G2519" t="n">
        <v>118.76</v>
      </c>
      <c r="H2519" t="n">
        <v>2.21</v>
      </c>
      <c r="I2519" t="n">
        <v>4</v>
      </c>
      <c r="J2519" t="n">
        <v>229.63</v>
      </c>
      <c r="K2519" t="n">
        <v>53.44</v>
      </c>
      <c r="L2519" t="n">
        <v>28.5</v>
      </c>
      <c r="M2519" t="n">
        <v>2</v>
      </c>
      <c r="N2519" t="n">
        <v>52.7</v>
      </c>
      <c r="O2519" t="n">
        <v>28555.43</v>
      </c>
      <c r="P2519" t="n">
        <v>89.33</v>
      </c>
      <c r="Q2519" t="n">
        <v>198.05</v>
      </c>
      <c r="R2519" t="n">
        <v>29.27</v>
      </c>
      <c r="S2519" t="n">
        <v>21.27</v>
      </c>
      <c r="T2519" t="n">
        <v>1302.9</v>
      </c>
      <c r="U2519" t="n">
        <v>0.73</v>
      </c>
      <c r="V2519" t="n">
        <v>0.77</v>
      </c>
      <c r="W2519" t="n">
        <v>0.11</v>
      </c>
      <c r="X2519" t="n">
        <v>0.06</v>
      </c>
      <c r="Y2519" t="n">
        <v>1</v>
      </c>
      <c r="Z2519" t="n">
        <v>10</v>
      </c>
    </row>
    <row r="2520">
      <c r="A2520" t="n">
        <v>111</v>
      </c>
      <c r="B2520" t="n">
        <v>95</v>
      </c>
      <c r="C2520" t="inlineStr">
        <is>
          <t xml:space="preserve">CONCLUIDO	</t>
        </is>
      </c>
      <c r="D2520" t="n">
        <v>9.488899999999999</v>
      </c>
      <c r="E2520" t="n">
        <v>10.54</v>
      </c>
      <c r="F2520" t="n">
        <v>7.92</v>
      </c>
      <c r="G2520" t="n">
        <v>118.82</v>
      </c>
      <c r="H2520" t="n">
        <v>2.22</v>
      </c>
      <c r="I2520" t="n">
        <v>4</v>
      </c>
      <c r="J2520" t="n">
        <v>230.06</v>
      </c>
      <c r="K2520" t="n">
        <v>53.44</v>
      </c>
      <c r="L2520" t="n">
        <v>28.75</v>
      </c>
      <c r="M2520" t="n">
        <v>2</v>
      </c>
      <c r="N2520" t="n">
        <v>52.87</v>
      </c>
      <c r="O2520" t="n">
        <v>28607.71</v>
      </c>
      <c r="P2520" t="n">
        <v>89.03</v>
      </c>
      <c r="Q2520" t="n">
        <v>198.05</v>
      </c>
      <c r="R2520" t="n">
        <v>29.43</v>
      </c>
      <c r="S2520" t="n">
        <v>21.27</v>
      </c>
      <c r="T2520" t="n">
        <v>1384.69</v>
      </c>
      <c r="U2520" t="n">
        <v>0.72</v>
      </c>
      <c r="V2520" t="n">
        <v>0.77</v>
      </c>
      <c r="W2520" t="n">
        <v>0.11</v>
      </c>
      <c r="X2520" t="n">
        <v>0.07000000000000001</v>
      </c>
      <c r="Y2520" t="n">
        <v>1</v>
      </c>
      <c r="Z2520" t="n">
        <v>10</v>
      </c>
    </row>
    <row r="2521">
      <c r="A2521" t="n">
        <v>112</v>
      </c>
      <c r="B2521" t="n">
        <v>95</v>
      </c>
      <c r="C2521" t="inlineStr">
        <is>
          <t xml:space="preserve">CONCLUIDO	</t>
        </is>
      </c>
      <c r="D2521" t="n">
        <v>9.488899999999999</v>
      </c>
      <c r="E2521" t="n">
        <v>10.54</v>
      </c>
      <c r="F2521" t="n">
        <v>7.92</v>
      </c>
      <c r="G2521" t="n">
        <v>118.82</v>
      </c>
      <c r="H2521" t="n">
        <v>2.24</v>
      </c>
      <c r="I2521" t="n">
        <v>4</v>
      </c>
      <c r="J2521" t="n">
        <v>230.48</v>
      </c>
      <c r="K2521" t="n">
        <v>53.44</v>
      </c>
      <c r="L2521" t="n">
        <v>29</v>
      </c>
      <c r="M2521" t="n">
        <v>2</v>
      </c>
      <c r="N2521" t="n">
        <v>53.05</v>
      </c>
      <c r="O2521" t="n">
        <v>28660.06</v>
      </c>
      <c r="P2521" t="n">
        <v>88.83</v>
      </c>
      <c r="Q2521" t="n">
        <v>198.05</v>
      </c>
      <c r="R2521" t="n">
        <v>29.41</v>
      </c>
      <c r="S2521" t="n">
        <v>21.27</v>
      </c>
      <c r="T2521" t="n">
        <v>1374.1</v>
      </c>
      <c r="U2521" t="n">
        <v>0.72</v>
      </c>
      <c r="V2521" t="n">
        <v>0.77</v>
      </c>
      <c r="W2521" t="n">
        <v>0.12</v>
      </c>
      <c r="X2521" t="n">
        <v>0.07000000000000001</v>
      </c>
      <c r="Y2521" t="n">
        <v>1</v>
      </c>
      <c r="Z2521" t="n">
        <v>10</v>
      </c>
    </row>
    <row r="2522">
      <c r="A2522" t="n">
        <v>113</v>
      </c>
      <c r="B2522" t="n">
        <v>95</v>
      </c>
      <c r="C2522" t="inlineStr">
        <is>
          <t xml:space="preserve">CONCLUIDO	</t>
        </is>
      </c>
      <c r="D2522" t="n">
        <v>9.494400000000001</v>
      </c>
      <c r="E2522" t="n">
        <v>10.53</v>
      </c>
      <c r="F2522" t="n">
        <v>7.92</v>
      </c>
      <c r="G2522" t="n">
        <v>118.72</v>
      </c>
      <c r="H2522" t="n">
        <v>2.25</v>
      </c>
      <c r="I2522" t="n">
        <v>4</v>
      </c>
      <c r="J2522" t="n">
        <v>230.91</v>
      </c>
      <c r="K2522" t="n">
        <v>53.44</v>
      </c>
      <c r="L2522" t="n">
        <v>29.25</v>
      </c>
      <c r="M2522" t="n">
        <v>1</v>
      </c>
      <c r="N2522" t="n">
        <v>53.22</v>
      </c>
      <c r="O2522" t="n">
        <v>28712.46</v>
      </c>
      <c r="P2522" t="n">
        <v>88.41</v>
      </c>
      <c r="Q2522" t="n">
        <v>198.05</v>
      </c>
      <c r="R2522" t="n">
        <v>29.12</v>
      </c>
      <c r="S2522" t="n">
        <v>21.27</v>
      </c>
      <c r="T2522" t="n">
        <v>1226.97</v>
      </c>
      <c r="U2522" t="n">
        <v>0.73</v>
      </c>
      <c r="V2522" t="n">
        <v>0.77</v>
      </c>
      <c r="W2522" t="n">
        <v>0.12</v>
      </c>
      <c r="X2522" t="n">
        <v>0.06</v>
      </c>
      <c r="Y2522" t="n">
        <v>1</v>
      </c>
      <c r="Z2522" t="n">
        <v>10</v>
      </c>
    </row>
    <row r="2523">
      <c r="A2523" t="n">
        <v>114</v>
      </c>
      <c r="B2523" t="n">
        <v>95</v>
      </c>
      <c r="C2523" t="inlineStr">
        <is>
          <t xml:space="preserve">CONCLUIDO	</t>
        </is>
      </c>
      <c r="D2523" t="n">
        <v>9.496700000000001</v>
      </c>
      <c r="E2523" t="n">
        <v>10.53</v>
      </c>
      <c r="F2523" t="n">
        <v>7.91</v>
      </c>
      <c r="G2523" t="n">
        <v>118.69</v>
      </c>
      <c r="H2523" t="n">
        <v>2.27</v>
      </c>
      <c r="I2523" t="n">
        <v>4</v>
      </c>
      <c r="J2523" t="n">
        <v>231.33</v>
      </c>
      <c r="K2523" t="n">
        <v>53.44</v>
      </c>
      <c r="L2523" t="n">
        <v>29.5</v>
      </c>
      <c r="M2523" t="n">
        <v>1</v>
      </c>
      <c r="N2523" t="n">
        <v>53.4</v>
      </c>
      <c r="O2523" t="n">
        <v>28764.93</v>
      </c>
      <c r="P2523" t="n">
        <v>88.19</v>
      </c>
      <c r="Q2523" t="n">
        <v>198.05</v>
      </c>
      <c r="R2523" t="n">
        <v>29.02</v>
      </c>
      <c r="S2523" t="n">
        <v>21.27</v>
      </c>
      <c r="T2523" t="n">
        <v>1176.2</v>
      </c>
      <c r="U2523" t="n">
        <v>0.73</v>
      </c>
      <c r="V2523" t="n">
        <v>0.77</v>
      </c>
      <c r="W2523" t="n">
        <v>0.12</v>
      </c>
      <c r="X2523" t="n">
        <v>0.06</v>
      </c>
      <c r="Y2523" t="n">
        <v>1</v>
      </c>
      <c r="Z2523" t="n">
        <v>10</v>
      </c>
    </row>
    <row r="2524">
      <c r="A2524" t="n">
        <v>115</v>
      </c>
      <c r="B2524" t="n">
        <v>95</v>
      </c>
      <c r="C2524" t="inlineStr">
        <is>
          <t xml:space="preserve">CONCLUIDO	</t>
        </is>
      </c>
      <c r="D2524" t="n">
        <v>9.497400000000001</v>
      </c>
      <c r="E2524" t="n">
        <v>10.53</v>
      </c>
      <c r="F2524" t="n">
        <v>7.91</v>
      </c>
      <c r="G2524" t="n">
        <v>118.67</v>
      </c>
      <c r="H2524" t="n">
        <v>2.28</v>
      </c>
      <c r="I2524" t="n">
        <v>4</v>
      </c>
      <c r="J2524" t="n">
        <v>231.76</v>
      </c>
      <c r="K2524" t="n">
        <v>53.44</v>
      </c>
      <c r="L2524" t="n">
        <v>29.75</v>
      </c>
      <c r="M2524" t="n">
        <v>1</v>
      </c>
      <c r="N2524" t="n">
        <v>53.57</v>
      </c>
      <c r="O2524" t="n">
        <v>28817.46</v>
      </c>
      <c r="P2524" t="n">
        <v>88.02</v>
      </c>
      <c r="Q2524" t="n">
        <v>198.05</v>
      </c>
      <c r="R2524" t="n">
        <v>29.03</v>
      </c>
      <c r="S2524" t="n">
        <v>21.27</v>
      </c>
      <c r="T2524" t="n">
        <v>1181.16</v>
      </c>
      <c r="U2524" t="n">
        <v>0.73</v>
      </c>
      <c r="V2524" t="n">
        <v>0.77</v>
      </c>
      <c r="W2524" t="n">
        <v>0.12</v>
      </c>
      <c r="X2524" t="n">
        <v>0.06</v>
      </c>
      <c r="Y2524" t="n">
        <v>1</v>
      </c>
      <c r="Z2524" t="n">
        <v>10</v>
      </c>
    </row>
    <row r="2525">
      <c r="A2525" t="n">
        <v>116</v>
      </c>
      <c r="B2525" t="n">
        <v>95</v>
      </c>
      <c r="C2525" t="inlineStr">
        <is>
          <t xml:space="preserve">CONCLUIDO	</t>
        </is>
      </c>
      <c r="D2525" t="n">
        <v>9.495900000000001</v>
      </c>
      <c r="E2525" t="n">
        <v>10.53</v>
      </c>
      <c r="F2525" t="n">
        <v>7.91</v>
      </c>
      <c r="G2525" t="n">
        <v>118.7</v>
      </c>
      <c r="H2525" t="n">
        <v>2.3</v>
      </c>
      <c r="I2525" t="n">
        <v>4</v>
      </c>
      <c r="J2525" t="n">
        <v>232.18</v>
      </c>
      <c r="K2525" t="n">
        <v>53.44</v>
      </c>
      <c r="L2525" t="n">
        <v>30</v>
      </c>
      <c r="M2525" t="n">
        <v>0</v>
      </c>
      <c r="N2525" t="n">
        <v>53.75</v>
      </c>
      <c r="O2525" t="n">
        <v>28870.05</v>
      </c>
      <c r="P2525" t="n">
        <v>88.03</v>
      </c>
      <c r="Q2525" t="n">
        <v>198.05</v>
      </c>
      <c r="R2525" t="n">
        <v>29.06</v>
      </c>
      <c r="S2525" t="n">
        <v>21.27</v>
      </c>
      <c r="T2525" t="n">
        <v>1199.12</v>
      </c>
      <c r="U2525" t="n">
        <v>0.73</v>
      </c>
      <c r="V2525" t="n">
        <v>0.77</v>
      </c>
      <c r="W2525" t="n">
        <v>0.12</v>
      </c>
      <c r="X2525" t="n">
        <v>0.06</v>
      </c>
      <c r="Y2525" t="n">
        <v>1</v>
      </c>
      <c r="Z2525" t="n">
        <v>10</v>
      </c>
    </row>
    <row r="2526">
      <c r="A2526" t="n">
        <v>0</v>
      </c>
      <c r="B2526" t="n">
        <v>55</v>
      </c>
      <c r="C2526" t="inlineStr">
        <is>
          <t xml:space="preserve">CONCLUIDO	</t>
        </is>
      </c>
      <c r="D2526" t="n">
        <v>7.799</v>
      </c>
      <c r="E2526" t="n">
        <v>12.82</v>
      </c>
      <c r="F2526" t="n">
        <v>9.16</v>
      </c>
      <c r="G2526" t="n">
        <v>8.33</v>
      </c>
      <c r="H2526" t="n">
        <v>0.15</v>
      </c>
      <c r="I2526" t="n">
        <v>66</v>
      </c>
      <c r="J2526" t="n">
        <v>116.05</v>
      </c>
      <c r="K2526" t="n">
        <v>43.4</v>
      </c>
      <c r="L2526" t="n">
        <v>1</v>
      </c>
      <c r="M2526" t="n">
        <v>64</v>
      </c>
      <c r="N2526" t="n">
        <v>16.65</v>
      </c>
      <c r="O2526" t="n">
        <v>14546.17</v>
      </c>
      <c r="P2526" t="n">
        <v>90.23999999999999</v>
      </c>
      <c r="Q2526" t="n">
        <v>198.11</v>
      </c>
      <c r="R2526" t="n">
        <v>68.03</v>
      </c>
      <c r="S2526" t="n">
        <v>21.27</v>
      </c>
      <c r="T2526" t="n">
        <v>20372.07</v>
      </c>
      <c r="U2526" t="n">
        <v>0.31</v>
      </c>
      <c r="V2526" t="n">
        <v>0.66</v>
      </c>
      <c r="W2526" t="n">
        <v>0.21</v>
      </c>
      <c r="X2526" t="n">
        <v>1.31</v>
      </c>
      <c r="Y2526" t="n">
        <v>1</v>
      </c>
      <c r="Z2526" t="n">
        <v>10</v>
      </c>
    </row>
    <row r="2527">
      <c r="A2527" t="n">
        <v>1</v>
      </c>
      <c r="B2527" t="n">
        <v>55</v>
      </c>
      <c r="C2527" t="inlineStr">
        <is>
          <t xml:space="preserve">CONCLUIDO	</t>
        </is>
      </c>
      <c r="D2527" t="n">
        <v>8.228199999999999</v>
      </c>
      <c r="E2527" t="n">
        <v>12.15</v>
      </c>
      <c r="F2527" t="n">
        <v>8.85</v>
      </c>
      <c r="G2527" t="n">
        <v>10.41</v>
      </c>
      <c r="H2527" t="n">
        <v>0.19</v>
      </c>
      <c r="I2527" t="n">
        <v>51</v>
      </c>
      <c r="J2527" t="n">
        <v>116.37</v>
      </c>
      <c r="K2527" t="n">
        <v>43.4</v>
      </c>
      <c r="L2527" t="n">
        <v>1.25</v>
      </c>
      <c r="M2527" t="n">
        <v>49</v>
      </c>
      <c r="N2527" t="n">
        <v>16.72</v>
      </c>
      <c r="O2527" t="n">
        <v>14585.96</v>
      </c>
      <c r="P2527" t="n">
        <v>86.84</v>
      </c>
      <c r="Q2527" t="n">
        <v>198.06</v>
      </c>
      <c r="R2527" t="n">
        <v>58.37</v>
      </c>
      <c r="S2527" t="n">
        <v>21.27</v>
      </c>
      <c r="T2527" t="n">
        <v>15619.65</v>
      </c>
      <c r="U2527" t="n">
        <v>0.36</v>
      </c>
      <c r="V2527" t="n">
        <v>0.6899999999999999</v>
      </c>
      <c r="W2527" t="n">
        <v>0.19</v>
      </c>
      <c r="X2527" t="n">
        <v>1</v>
      </c>
      <c r="Y2527" t="n">
        <v>1</v>
      </c>
      <c r="Z2527" t="n">
        <v>10</v>
      </c>
    </row>
    <row r="2528">
      <c r="A2528" t="n">
        <v>2</v>
      </c>
      <c r="B2528" t="n">
        <v>55</v>
      </c>
      <c r="C2528" t="inlineStr">
        <is>
          <t xml:space="preserve">CONCLUIDO	</t>
        </is>
      </c>
      <c r="D2528" t="n">
        <v>8.5092</v>
      </c>
      <c r="E2528" t="n">
        <v>11.75</v>
      </c>
      <c r="F2528" t="n">
        <v>8.66</v>
      </c>
      <c r="G2528" t="n">
        <v>12.38</v>
      </c>
      <c r="H2528" t="n">
        <v>0.23</v>
      </c>
      <c r="I2528" t="n">
        <v>42</v>
      </c>
      <c r="J2528" t="n">
        <v>116.69</v>
      </c>
      <c r="K2528" t="n">
        <v>43.4</v>
      </c>
      <c r="L2528" t="n">
        <v>1.5</v>
      </c>
      <c r="M2528" t="n">
        <v>40</v>
      </c>
      <c r="N2528" t="n">
        <v>16.79</v>
      </c>
      <c r="O2528" t="n">
        <v>14625.77</v>
      </c>
      <c r="P2528" t="n">
        <v>84.67</v>
      </c>
      <c r="Q2528" t="n">
        <v>198.07</v>
      </c>
      <c r="R2528" t="n">
        <v>52.58</v>
      </c>
      <c r="S2528" t="n">
        <v>21.27</v>
      </c>
      <c r="T2528" t="n">
        <v>12768.82</v>
      </c>
      <c r="U2528" t="n">
        <v>0.4</v>
      </c>
      <c r="V2528" t="n">
        <v>0.7</v>
      </c>
      <c r="W2528" t="n">
        <v>0.17</v>
      </c>
      <c r="X2528" t="n">
        <v>0.8100000000000001</v>
      </c>
      <c r="Y2528" t="n">
        <v>1</v>
      </c>
      <c r="Z2528" t="n">
        <v>10</v>
      </c>
    </row>
    <row r="2529">
      <c r="A2529" t="n">
        <v>3</v>
      </c>
      <c r="B2529" t="n">
        <v>55</v>
      </c>
      <c r="C2529" t="inlineStr">
        <is>
          <t xml:space="preserve">CONCLUIDO	</t>
        </is>
      </c>
      <c r="D2529" t="n">
        <v>8.790100000000001</v>
      </c>
      <c r="E2529" t="n">
        <v>11.38</v>
      </c>
      <c r="F2529" t="n">
        <v>8.460000000000001</v>
      </c>
      <c r="G2529" t="n">
        <v>14.5</v>
      </c>
      <c r="H2529" t="n">
        <v>0.26</v>
      </c>
      <c r="I2529" t="n">
        <v>35</v>
      </c>
      <c r="J2529" t="n">
        <v>117.01</v>
      </c>
      <c r="K2529" t="n">
        <v>43.4</v>
      </c>
      <c r="L2529" t="n">
        <v>1.75</v>
      </c>
      <c r="M2529" t="n">
        <v>33</v>
      </c>
      <c r="N2529" t="n">
        <v>16.86</v>
      </c>
      <c r="O2529" t="n">
        <v>14665.62</v>
      </c>
      <c r="P2529" t="n">
        <v>82.28</v>
      </c>
      <c r="Q2529" t="n">
        <v>198.08</v>
      </c>
      <c r="R2529" t="n">
        <v>46.29</v>
      </c>
      <c r="S2529" t="n">
        <v>21.27</v>
      </c>
      <c r="T2529" t="n">
        <v>9658.85</v>
      </c>
      <c r="U2529" t="n">
        <v>0.46</v>
      </c>
      <c r="V2529" t="n">
        <v>0.72</v>
      </c>
      <c r="W2529" t="n">
        <v>0.15</v>
      </c>
      <c r="X2529" t="n">
        <v>0.6</v>
      </c>
      <c r="Y2529" t="n">
        <v>1</v>
      </c>
      <c r="Z2529" t="n">
        <v>10</v>
      </c>
    </row>
    <row r="2530">
      <c r="A2530" t="n">
        <v>4</v>
      </c>
      <c r="B2530" t="n">
        <v>55</v>
      </c>
      <c r="C2530" t="inlineStr">
        <is>
          <t xml:space="preserve">CONCLUIDO	</t>
        </is>
      </c>
      <c r="D2530" t="n">
        <v>8.8474</v>
      </c>
      <c r="E2530" t="n">
        <v>11.3</v>
      </c>
      <c r="F2530" t="n">
        <v>8.48</v>
      </c>
      <c r="G2530" t="n">
        <v>16.41</v>
      </c>
      <c r="H2530" t="n">
        <v>0.3</v>
      </c>
      <c r="I2530" t="n">
        <v>31</v>
      </c>
      <c r="J2530" t="n">
        <v>117.34</v>
      </c>
      <c r="K2530" t="n">
        <v>43.4</v>
      </c>
      <c r="L2530" t="n">
        <v>2</v>
      </c>
      <c r="M2530" t="n">
        <v>29</v>
      </c>
      <c r="N2530" t="n">
        <v>16.94</v>
      </c>
      <c r="O2530" t="n">
        <v>14705.49</v>
      </c>
      <c r="P2530" t="n">
        <v>82.18000000000001</v>
      </c>
      <c r="Q2530" t="n">
        <v>198.07</v>
      </c>
      <c r="R2530" t="n">
        <v>46.8</v>
      </c>
      <c r="S2530" t="n">
        <v>21.27</v>
      </c>
      <c r="T2530" t="n">
        <v>9935.25</v>
      </c>
      <c r="U2530" t="n">
        <v>0.45</v>
      </c>
      <c r="V2530" t="n">
        <v>0.72</v>
      </c>
      <c r="W2530" t="n">
        <v>0.16</v>
      </c>
      <c r="X2530" t="n">
        <v>0.62</v>
      </c>
      <c r="Y2530" t="n">
        <v>1</v>
      </c>
      <c r="Z2530" t="n">
        <v>10</v>
      </c>
    </row>
    <row r="2531">
      <c r="A2531" t="n">
        <v>5</v>
      </c>
      <c r="B2531" t="n">
        <v>55</v>
      </c>
      <c r="C2531" t="inlineStr">
        <is>
          <t xml:space="preserve">CONCLUIDO	</t>
        </is>
      </c>
      <c r="D2531" t="n">
        <v>8.998699999999999</v>
      </c>
      <c r="E2531" t="n">
        <v>11.11</v>
      </c>
      <c r="F2531" t="n">
        <v>8.380000000000001</v>
      </c>
      <c r="G2531" t="n">
        <v>18.63</v>
      </c>
      <c r="H2531" t="n">
        <v>0.34</v>
      </c>
      <c r="I2531" t="n">
        <v>27</v>
      </c>
      <c r="J2531" t="n">
        <v>117.66</v>
      </c>
      <c r="K2531" t="n">
        <v>43.4</v>
      </c>
      <c r="L2531" t="n">
        <v>2.25</v>
      </c>
      <c r="M2531" t="n">
        <v>25</v>
      </c>
      <c r="N2531" t="n">
        <v>17.01</v>
      </c>
      <c r="O2531" t="n">
        <v>14745.39</v>
      </c>
      <c r="P2531" t="n">
        <v>81.08</v>
      </c>
      <c r="Q2531" t="n">
        <v>198.05</v>
      </c>
      <c r="R2531" t="n">
        <v>43.84</v>
      </c>
      <c r="S2531" t="n">
        <v>21.27</v>
      </c>
      <c r="T2531" t="n">
        <v>8471.780000000001</v>
      </c>
      <c r="U2531" t="n">
        <v>0.49</v>
      </c>
      <c r="V2531" t="n">
        <v>0.72</v>
      </c>
      <c r="W2531" t="n">
        <v>0.15</v>
      </c>
      <c r="X2531" t="n">
        <v>0.53</v>
      </c>
      <c r="Y2531" t="n">
        <v>1</v>
      </c>
      <c r="Z2531" t="n">
        <v>10</v>
      </c>
    </row>
    <row r="2532">
      <c r="A2532" t="n">
        <v>6</v>
      </c>
      <c r="B2532" t="n">
        <v>55</v>
      </c>
      <c r="C2532" t="inlineStr">
        <is>
          <t xml:space="preserve">CONCLUIDO	</t>
        </is>
      </c>
      <c r="D2532" t="n">
        <v>9.1112</v>
      </c>
      <c r="E2532" t="n">
        <v>10.98</v>
      </c>
      <c r="F2532" t="n">
        <v>8.32</v>
      </c>
      <c r="G2532" t="n">
        <v>20.8</v>
      </c>
      <c r="H2532" t="n">
        <v>0.37</v>
      </c>
      <c r="I2532" t="n">
        <v>24</v>
      </c>
      <c r="J2532" t="n">
        <v>117.98</v>
      </c>
      <c r="K2532" t="n">
        <v>43.4</v>
      </c>
      <c r="L2532" t="n">
        <v>2.5</v>
      </c>
      <c r="M2532" t="n">
        <v>22</v>
      </c>
      <c r="N2532" t="n">
        <v>17.08</v>
      </c>
      <c r="O2532" t="n">
        <v>14785.31</v>
      </c>
      <c r="P2532" t="n">
        <v>80.09</v>
      </c>
      <c r="Q2532" t="n">
        <v>198.07</v>
      </c>
      <c r="R2532" t="n">
        <v>41.7</v>
      </c>
      <c r="S2532" t="n">
        <v>21.27</v>
      </c>
      <c r="T2532" t="n">
        <v>7416.11</v>
      </c>
      <c r="U2532" t="n">
        <v>0.51</v>
      </c>
      <c r="V2532" t="n">
        <v>0.73</v>
      </c>
      <c r="W2532" t="n">
        <v>0.15</v>
      </c>
      <c r="X2532" t="n">
        <v>0.46</v>
      </c>
      <c r="Y2532" t="n">
        <v>1</v>
      </c>
      <c r="Z2532" t="n">
        <v>10</v>
      </c>
    </row>
    <row r="2533">
      <c r="A2533" t="n">
        <v>7</v>
      </c>
      <c r="B2533" t="n">
        <v>55</v>
      </c>
      <c r="C2533" t="inlineStr">
        <is>
          <t xml:space="preserve">CONCLUIDO	</t>
        </is>
      </c>
      <c r="D2533" t="n">
        <v>9.1846</v>
      </c>
      <c r="E2533" t="n">
        <v>10.89</v>
      </c>
      <c r="F2533" t="n">
        <v>8.279999999999999</v>
      </c>
      <c r="G2533" t="n">
        <v>22.58</v>
      </c>
      <c r="H2533" t="n">
        <v>0.41</v>
      </c>
      <c r="I2533" t="n">
        <v>22</v>
      </c>
      <c r="J2533" t="n">
        <v>118.31</v>
      </c>
      <c r="K2533" t="n">
        <v>43.4</v>
      </c>
      <c r="L2533" t="n">
        <v>2.75</v>
      </c>
      <c r="M2533" t="n">
        <v>20</v>
      </c>
      <c r="N2533" t="n">
        <v>17.16</v>
      </c>
      <c r="O2533" t="n">
        <v>14825.26</v>
      </c>
      <c r="P2533" t="n">
        <v>79.54000000000001</v>
      </c>
      <c r="Q2533" t="n">
        <v>198.05</v>
      </c>
      <c r="R2533" t="n">
        <v>40.46</v>
      </c>
      <c r="S2533" t="n">
        <v>21.27</v>
      </c>
      <c r="T2533" t="n">
        <v>6810.03</v>
      </c>
      <c r="U2533" t="n">
        <v>0.53</v>
      </c>
      <c r="V2533" t="n">
        <v>0.73</v>
      </c>
      <c r="W2533" t="n">
        <v>0.14</v>
      </c>
      <c r="X2533" t="n">
        <v>0.42</v>
      </c>
      <c r="Y2533" t="n">
        <v>1</v>
      </c>
      <c r="Z2533" t="n">
        <v>10</v>
      </c>
    </row>
    <row r="2534">
      <c r="A2534" t="n">
        <v>8</v>
      </c>
      <c r="B2534" t="n">
        <v>55</v>
      </c>
      <c r="C2534" t="inlineStr">
        <is>
          <t xml:space="preserve">CONCLUIDO	</t>
        </is>
      </c>
      <c r="D2534" t="n">
        <v>9.2643</v>
      </c>
      <c r="E2534" t="n">
        <v>10.79</v>
      </c>
      <c r="F2534" t="n">
        <v>8.23</v>
      </c>
      <c r="G2534" t="n">
        <v>24.7</v>
      </c>
      <c r="H2534" t="n">
        <v>0.45</v>
      </c>
      <c r="I2534" t="n">
        <v>20</v>
      </c>
      <c r="J2534" t="n">
        <v>118.63</v>
      </c>
      <c r="K2534" t="n">
        <v>43.4</v>
      </c>
      <c r="L2534" t="n">
        <v>3</v>
      </c>
      <c r="M2534" t="n">
        <v>18</v>
      </c>
      <c r="N2534" t="n">
        <v>17.23</v>
      </c>
      <c r="O2534" t="n">
        <v>14865.24</v>
      </c>
      <c r="P2534" t="n">
        <v>78.63</v>
      </c>
      <c r="Q2534" t="n">
        <v>198.08</v>
      </c>
      <c r="R2534" t="n">
        <v>39.08</v>
      </c>
      <c r="S2534" t="n">
        <v>21.27</v>
      </c>
      <c r="T2534" t="n">
        <v>6129.09</v>
      </c>
      <c r="U2534" t="n">
        <v>0.54</v>
      </c>
      <c r="V2534" t="n">
        <v>0.74</v>
      </c>
      <c r="W2534" t="n">
        <v>0.14</v>
      </c>
      <c r="X2534" t="n">
        <v>0.38</v>
      </c>
      <c r="Y2534" t="n">
        <v>1</v>
      </c>
      <c r="Z2534" t="n">
        <v>10</v>
      </c>
    </row>
    <row r="2535">
      <c r="A2535" t="n">
        <v>9</v>
      </c>
      <c r="B2535" t="n">
        <v>55</v>
      </c>
      <c r="C2535" t="inlineStr">
        <is>
          <t xml:space="preserve">CONCLUIDO	</t>
        </is>
      </c>
      <c r="D2535" t="n">
        <v>9.411</v>
      </c>
      <c r="E2535" t="n">
        <v>10.63</v>
      </c>
      <c r="F2535" t="n">
        <v>8.109999999999999</v>
      </c>
      <c r="G2535" t="n">
        <v>27.04</v>
      </c>
      <c r="H2535" t="n">
        <v>0.48</v>
      </c>
      <c r="I2535" t="n">
        <v>18</v>
      </c>
      <c r="J2535" t="n">
        <v>118.96</v>
      </c>
      <c r="K2535" t="n">
        <v>43.4</v>
      </c>
      <c r="L2535" t="n">
        <v>3.25</v>
      </c>
      <c r="M2535" t="n">
        <v>16</v>
      </c>
      <c r="N2535" t="n">
        <v>17.31</v>
      </c>
      <c r="O2535" t="n">
        <v>14905.25</v>
      </c>
      <c r="P2535" t="n">
        <v>77.09999999999999</v>
      </c>
      <c r="Q2535" t="n">
        <v>198.05</v>
      </c>
      <c r="R2535" t="n">
        <v>35.05</v>
      </c>
      <c r="S2535" t="n">
        <v>21.27</v>
      </c>
      <c r="T2535" t="n">
        <v>4123.35</v>
      </c>
      <c r="U2535" t="n">
        <v>0.61</v>
      </c>
      <c r="V2535" t="n">
        <v>0.75</v>
      </c>
      <c r="W2535" t="n">
        <v>0.13</v>
      </c>
      <c r="X2535" t="n">
        <v>0.26</v>
      </c>
      <c r="Y2535" t="n">
        <v>1</v>
      </c>
      <c r="Z2535" t="n">
        <v>10</v>
      </c>
    </row>
    <row r="2536">
      <c r="A2536" t="n">
        <v>10</v>
      </c>
      <c r="B2536" t="n">
        <v>55</v>
      </c>
      <c r="C2536" t="inlineStr">
        <is>
          <t xml:space="preserve">CONCLUIDO	</t>
        </is>
      </c>
      <c r="D2536" t="n">
        <v>9.353300000000001</v>
      </c>
      <c r="E2536" t="n">
        <v>10.69</v>
      </c>
      <c r="F2536" t="n">
        <v>8.199999999999999</v>
      </c>
      <c r="G2536" t="n">
        <v>28.95</v>
      </c>
      <c r="H2536" t="n">
        <v>0.52</v>
      </c>
      <c r="I2536" t="n">
        <v>17</v>
      </c>
      <c r="J2536" t="n">
        <v>119.28</v>
      </c>
      <c r="K2536" t="n">
        <v>43.4</v>
      </c>
      <c r="L2536" t="n">
        <v>3.5</v>
      </c>
      <c r="M2536" t="n">
        <v>15</v>
      </c>
      <c r="N2536" t="n">
        <v>17.38</v>
      </c>
      <c r="O2536" t="n">
        <v>14945.29</v>
      </c>
      <c r="P2536" t="n">
        <v>77.72</v>
      </c>
      <c r="Q2536" t="n">
        <v>198.09</v>
      </c>
      <c r="R2536" t="n">
        <v>38.26</v>
      </c>
      <c r="S2536" t="n">
        <v>21.27</v>
      </c>
      <c r="T2536" t="n">
        <v>5733.88</v>
      </c>
      <c r="U2536" t="n">
        <v>0.5600000000000001</v>
      </c>
      <c r="V2536" t="n">
        <v>0.74</v>
      </c>
      <c r="W2536" t="n">
        <v>0.13</v>
      </c>
      <c r="X2536" t="n">
        <v>0.35</v>
      </c>
      <c r="Y2536" t="n">
        <v>1</v>
      </c>
      <c r="Z2536" t="n">
        <v>10</v>
      </c>
    </row>
    <row r="2537">
      <c r="A2537" t="n">
        <v>11</v>
      </c>
      <c r="B2537" t="n">
        <v>55</v>
      </c>
      <c r="C2537" t="inlineStr">
        <is>
          <t xml:space="preserve">CONCLUIDO	</t>
        </is>
      </c>
      <c r="D2537" t="n">
        <v>9.4132</v>
      </c>
      <c r="E2537" t="n">
        <v>10.62</v>
      </c>
      <c r="F2537" t="n">
        <v>8.16</v>
      </c>
      <c r="G2537" t="n">
        <v>30.59</v>
      </c>
      <c r="H2537" t="n">
        <v>0.55</v>
      </c>
      <c r="I2537" t="n">
        <v>16</v>
      </c>
      <c r="J2537" t="n">
        <v>119.61</v>
      </c>
      <c r="K2537" t="n">
        <v>43.4</v>
      </c>
      <c r="L2537" t="n">
        <v>3.75</v>
      </c>
      <c r="M2537" t="n">
        <v>14</v>
      </c>
      <c r="N2537" t="n">
        <v>17.46</v>
      </c>
      <c r="O2537" t="n">
        <v>14985.35</v>
      </c>
      <c r="P2537" t="n">
        <v>76.87</v>
      </c>
      <c r="Q2537" t="n">
        <v>198.06</v>
      </c>
      <c r="R2537" t="n">
        <v>36.76</v>
      </c>
      <c r="S2537" t="n">
        <v>21.27</v>
      </c>
      <c r="T2537" t="n">
        <v>4985.68</v>
      </c>
      <c r="U2537" t="n">
        <v>0.58</v>
      </c>
      <c r="V2537" t="n">
        <v>0.74</v>
      </c>
      <c r="W2537" t="n">
        <v>0.13</v>
      </c>
      <c r="X2537" t="n">
        <v>0.3</v>
      </c>
      <c r="Y2537" t="n">
        <v>1</v>
      </c>
      <c r="Z2537" t="n">
        <v>10</v>
      </c>
    </row>
    <row r="2538">
      <c r="A2538" t="n">
        <v>12</v>
      </c>
      <c r="B2538" t="n">
        <v>55</v>
      </c>
      <c r="C2538" t="inlineStr">
        <is>
          <t xml:space="preserve">CONCLUIDO	</t>
        </is>
      </c>
      <c r="D2538" t="n">
        <v>9.4518</v>
      </c>
      <c r="E2538" t="n">
        <v>10.58</v>
      </c>
      <c r="F2538" t="n">
        <v>8.140000000000001</v>
      </c>
      <c r="G2538" t="n">
        <v>32.55</v>
      </c>
      <c r="H2538" t="n">
        <v>0.59</v>
      </c>
      <c r="I2538" t="n">
        <v>15</v>
      </c>
      <c r="J2538" t="n">
        <v>119.93</v>
      </c>
      <c r="K2538" t="n">
        <v>43.4</v>
      </c>
      <c r="L2538" t="n">
        <v>4</v>
      </c>
      <c r="M2538" t="n">
        <v>13</v>
      </c>
      <c r="N2538" t="n">
        <v>17.53</v>
      </c>
      <c r="O2538" t="n">
        <v>15025.44</v>
      </c>
      <c r="P2538" t="n">
        <v>76.54000000000001</v>
      </c>
      <c r="Q2538" t="n">
        <v>198.05</v>
      </c>
      <c r="R2538" t="n">
        <v>36.11</v>
      </c>
      <c r="S2538" t="n">
        <v>21.27</v>
      </c>
      <c r="T2538" t="n">
        <v>4668.88</v>
      </c>
      <c r="U2538" t="n">
        <v>0.59</v>
      </c>
      <c r="V2538" t="n">
        <v>0.75</v>
      </c>
      <c r="W2538" t="n">
        <v>0.13</v>
      </c>
      <c r="X2538" t="n">
        <v>0.28</v>
      </c>
      <c r="Y2538" t="n">
        <v>1</v>
      </c>
      <c r="Z2538" t="n">
        <v>10</v>
      </c>
    </row>
    <row r="2539">
      <c r="A2539" t="n">
        <v>13</v>
      </c>
      <c r="B2539" t="n">
        <v>55</v>
      </c>
      <c r="C2539" t="inlineStr">
        <is>
          <t xml:space="preserve">CONCLUIDO	</t>
        </is>
      </c>
      <c r="D2539" t="n">
        <v>9.491199999999999</v>
      </c>
      <c r="E2539" t="n">
        <v>10.54</v>
      </c>
      <c r="F2539" t="n">
        <v>8.119999999999999</v>
      </c>
      <c r="G2539" t="n">
        <v>34.79</v>
      </c>
      <c r="H2539" t="n">
        <v>0.62</v>
      </c>
      <c r="I2539" t="n">
        <v>14</v>
      </c>
      <c r="J2539" t="n">
        <v>120.26</v>
      </c>
      <c r="K2539" t="n">
        <v>43.4</v>
      </c>
      <c r="L2539" t="n">
        <v>4.25</v>
      </c>
      <c r="M2539" t="n">
        <v>12</v>
      </c>
      <c r="N2539" t="n">
        <v>17.61</v>
      </c>
      <c r="O2539" t="n">
        <v>15065.56</v>
      </c>
      <c r="P2539" t="n">
        <v>76.09999999999999</v>
      </c>
      <c r="Q2539" t="n">
        <v>198.05</v>
      </c>
      <c r="R2539" t="n">
        <v>35.44</v>
      </c>
      <c r="S2539" t="n">
        <v>21.27</v>
      </c>
      <c r="T2539" t="n">
        <v>4339.27</v>
      </c>
      <c r="U2539" t="n">
        <v>0.6</v>
      </c>
      <c r="V2539" t="n">
        <v>0.75</v>
      </c>
      <c r="W2539" t="n">
        <v>0.13</v>
      </c>
      <c r="X2539" t="n">
        <v>0.26</v>
      </c>
      <c r="Y2539" t="n">
        <v>1</v>
      </c>
      <c r="Z2539" t="n">
        <v>10</v>
      </c>
    </row>
    <row r="2540">
      <c r="A2540" t="n">
        <v>14</v>
      </c>
      <c r="B2540" t="n">
        <v>55</v>
      </c>
      <c r="C2540" t="inlineStr">
        <is>
          <t xml:space="preserve">CONCLUIDO	</t>
        </is>
      </c>
      <c r="D2540" t="n">
        <v>9.542199999999999</v>
      </c>
      <c r="E2540" t="n">
        <v>10.48</v>
      </c>
      <c r="F2540" t="n">
        <v>8.09</v>
      </c>
      <c r="G2540" t="n">
        <v>37.32</v>
      </c>
      <c r="H2540" t="n">
        <v>0.66</v>
      </c>
      <c r="I2540" t="n">
        <v>13</v>
      </c>
      <c r="J2540" t="n">
        <v>120.58</v>
      </c>
      <c r="K2540" t="n">
        <v>43.4</v>
      </c>
      <c r="L2540" t="n">
        <v>4.5</v>
      </c>
      <c r="M2540" t="n">
        <v>11</v>
      </c>
      <c r="N2540" t="n">
        <v>17.68</v>
      </c>
      <c r="O2540" t="n">
        <v>15105.7</v>
      </c>
      <c r="P2540" t="n">
        <v>75.38</v>
      </c>
      <c r="Q2540" t="n">
        <v>198.05</v>
      </c>
      <c r="R2540" t="n">
        <v>34.36</v>
      </c>
      <c r="S2540" t="n">
        <v>21.27</v>
      </c>
      <c r="T2540" t="n">
        <v>3800.81</v>
      </c>
      <c r="U2540" t="n">
        <v>0.62</v>
      </c>
      <c r="V2540" t="n">
        <v>0.75</v>
      </c>
      <c r="W2540" t="n">
        <v>0.13</v>
      </c>
      <c r="X2540" t="n">
        <v>0.23</v>
      </c>
      <c r="Y2540" t="n">
        <v>1</v>
      </c>
      <c r="Z2540" t="n">
        <v>10</v>
      </c>
    </row>
    <row r="2541">
      <c r="A2541" t="n">
        <v>15</v>
      </c>
      <c r="B2541" t="n">
        <v>55</v>
      </c>
      <c r="C2541" t="inlineStr">
        <is>
          <t xml:space="preserve">CONCLUIDO	</t>
        </is>
      </c>
      <c r="D2541" t="n">
        <v>9.575200000000001</v>
      </c>
      <c r="E2541" t="n">
        <v>10.44</v>
      </c>
      <c r="F2541" t="n">
        <v>8.050000000000001</v>
      </c>
      <c r="G2541" t="n">
        <v>37.15</v>
      </c>
      <c r="H2541" t="n">
        <v>0.6899999999999999</v>
      </c>
      <c r="I2541" t="n">
        <v>13</v>
      </c>
      <c r="J2541" t="n">
        <v>120.91</v>
      </c>
      <c r="K2541" t="n">
        <v>43.4</v>
      </c>
      <c r="L2541" t="n">
        <v>4.75</v>
      </c>
      <c r="M2541" t="n">
        <v>11</v>
      </c>
      <c r="N2541" t="n">
        <v>17.76</v>
      </c>
      <c r="O2541" t="n">
        <v>15145.88</v>
      </c>
      <c r="P2541" t="n">
        <v>74.58</v>
      </c>
      <c r="Q2541" t="n">
        <v>198.06</v>
      </c>
      <c r="R2541" t="n">
        <v>33.35</v>
      </c>
      <c r="S2541" t="n">
        <v>21.27</v>
      </c>
      <c r="T2541" t="n">
        <v>3295.81</v>
      </c>
      <c r="U2541" t="n">
        <v>0.64</v>
      </c>
      <c r="V2541" t="n">
        <v>0.75</v>
      </c>
      <c r="W2541" t="n">
        <v>0.12</v>
      </c>
      <c r="X2541" t="n">
        <v>0.2</v>
      </c>
      <c r="Y2541" t="n">
        <v>1</v>
      </c>
      <c r="Z2541" t="n">
        <v>10</v>
      </c>
    </row>
    <row r="2542">
      <c r="A2542" t="n">
        <v>16</v>
      </c>
      <c r="B2542" t="n">
        <v>55</v>
      </c>
      <c r="C2542" t="inlineStr">
        <is>
          <t xml:space="preserve">CONCLUIDO	</t>
        </is>
      </c>
      <c r="D2542" t="n">
        <v>9.5648</v>
      </c>
      <c r="E2542" t="n">
        <v>10.46</v>
      </c>
      <c r="F2542" t="n">
        <v>8.08</v>
      </c>
      <c r="G2542" t="n">
        <v>40.42</v>
      </c>
      <c r="H2542" t="n">
        <v>0.73</v>
      </c>
      <c r="I2542" t="n">
        <v>12</v>
      </c>
      <c r="J2542" t="n">
        <v>121.23</v>
      </c>
      <c r="K2542" t="n">
        <v>43.4</v>
      </c>
      <c r="L2542" t="n">
        <v>5</v>
      </c>
      <c r="M2542" t="n">
        <v>10</v>
      </c>
      <c r="N2542" t="n">
        <v>17.83</v>
      </c>
      <c r="O2542" t="n">
        <v>15186.08</v>
      </c>
      <c r="P2542" t="n">
        <v>74.77</v>
      </c>
      <c r="Q2542" t="n">
        <v>198.05</v>
      </c>
      <c r="R2542" t="n">
        <v>34.61</v>
      </c>
      <c r="S2542" t="n">
        <v>21.27</v>
      </c>
      <c r="T2542" t="n">
        <v>3931.7</v>
      </c>
      <c r="U2542" t="n">
        <v>0.61</v>
      </c>
      <c r="V2542" t="n">
        <v>0.75</v>
      </c>
      <c r="W2542" t="n">
        <v>0.13</v>
      </c>
      <c r="X2542" t="n">
        <v>0.23</v>
      </c>
      <c r="Y2542" t="n">
        <v>1</v>
      </c>
      <c r="Z2542" t="n">
        <v>10</v>
      </c>
    </row>
    <row r="2543">
      <c r="A2543" t="n">
        <v>17</v>
      </c>
      <c r="B2543" t="n">
        <v>55</v>
      </c>
      <c r="C2543" t="inlineStr">
        <is>
          <t xml:space="preserve">CONCLUIDO	</t>
        </is>
      </c>
      <c r="D2543" t="n">
        <v>9.568099999999999</v>
      </c>
      <c r="E2543" t="n">
        <v>10.45</v>
      </c>
      <c r="F2543" t="n">
        <v>8.08</v>
      </c>
      <c r="G2543" t="n">
        <v>40.4</v>
      </c>
      <c r="H2543" t="n">
        <v>0.76</v>
      </c>
      <c r="I2543" t="n">
        <v>12</v>
      </c>
      <c r="J2543" t="n">
        <v>121.56</v>
      </c>
      <c r="K2543" t="n">
        <v>43.4</v>
      </c>
      <c r="L2543" t="n">
        <v>5.25</v>
      </c>
      <c r="M2543" t="n">
        <v>10</v>
      </c>
      <c r="N2543" t="n">
        <v>17.91</v>
      </c>
      <c r="O2543" t="n">
        <v>15226.31</v>
      </c>
      <c r="P2543" t="n">
        <v>74.45</v>
      </c>
      <c r="Q2543" t="n">
        <v>198.05</v>
      </c>
      <c r="R2543" t="n">
        <v>34.43</v>
      </c>
      <c r="S2543" t="n">
        <v>21.27</v>
      </c>
      <c r="T2543" t="n">
        <v>3843.44</v>
      </c>
      <c r="U2543" t="n">
        <v>0.62</v>
      </c>
      <c r="V2543" t="n">
        <v>0.75</v>
      </c>
      <c r="W2543" t="n">
        <v>0.13</v>
      </c>
      <c r="X2543" t="n">
        <v>0.23</v>
      </c>
      <c r="Y2543" t="n">
        <v>1</v>
      </c>
      <c r="Z2543" t="n">
        <v>10</v>
      </c>
    </row>
    <row r="2544">
      <c r="A2544" t="n">
        <v>18</v>
      </c>
      <c r="B2544" t="n">
        <v>55</v>
      </c>
      <c r="C2544" t="inlineStr">
        <is>
          <t xml:space="preserve">CONCLUIDO	</t>
        </is>
      </c>
      <c r="D2544" t="n">
        <v>9.611499999999999</v>
      </c>
      <c r="E2544" t="n">
        <v>10.4</v>
      </c>
      <c r="F2544" t="n">
        <v>8.06</v>
      </c>
      <c r="G2544" t="n">
        <v>43.95</v>
      </c>
      <c r="H2544" t="n">
        <v>0.8</v>
      </c>
      <c r="I2544" t="n">
        <v>11</v>
      </c>
      <c r="J2544" t="n">
        <v>121.89</v>
      </c>
      <c r="K2544" t="n">
        <v>43.4</v>
      </c>
      <c r="L2544" t="n">
        <v>5.5</v>
      </c>
      <c r="M2544" t="n">
        <v>9</v>
      </c>
      <c r="N2544" t="n">
        <v>17.99</v>
      </c>
      <c r="O2544" t="n">
        <v>15266.56</v>
      </c>
      <c r="P2544" t="n">
        <v>73.91</v>
      </c>
      <c r="Q2544" t="n">
        <v>198.05</v>
      </c>
      <c r="R2544" t="n">
        <v>33.63</v>
      </c>
      <c r="S2544" t="n">
        <v>21.27</v>
      </c>
      <c r="T2544" t="n">
        <v>3446.99</v>
      </c>
      <c r="U2544" t="n">
        <v>0.63</v>
      </c>
      <c r="V2544" t="n">
        <v>0.75</v>
      </c>
      <c r="W2544" t="n">
        <v>0.13</v>
      </c>
      <c r="X2544" t="n">
        <v>0.2</v>
      </c>
      <c r="Y2544" t="n">
        <v>1</v>
      </c>
      <c r="Z2544" t="n">
        <v>10</v>
      </c>
    </row>
    <row r="2545">
      <c r="A2545" t="n">
        <v>19</v>
      </c>
      <c r="B2545" t="n">
        <v>55</v>
      </c>
      <c r="C2545" t="inlineStr">
        <is>
          <t xml:space="preserve">CONCLUIDO	</t>
        </is>
      </c>
      <c r="D2545" t="n">
        <v>9.608499999999999</v>
      </c>
      <c r="E2545" t="n">
        <v>10.41</v>
      </c>
      <c r="F2545" t="n">
        <v>8.06</v>
      </c>
      <c r="G2545" t="n">
        <v>43.97</v>
      </c>
      <c r="H2545" t="n">
        <v>0.83</v>
      </c>
      <c r="I2545" t="n">
        <v>11</v>
      </c>
      <c r="J2545" t="n">
        <v>122.21</v>
      </c>
      <c r="K2545" t="n">
        <v>43.4</v>
      </c>
      <c r="L2545" t="n">
        <v>5.75</v>
      </c>
      <c r="M2545" t="n">
        <v>9</v>
      </c>
      <c r="N2545" t="n">
        <v>18.06</v>
      </c>
      <c r="O2545" t="n">
        <v>15306.85</v>
      </c>
      <c r="P2545" t="n">
        <v>73.69</v>
      </c>
      <c r="Q2545" t="n">
        <v>198.06</v>
      </c>
      <c r="R2545" t="n">
        <v>33.74</v>
      </c>
      <c r="S2545" t="n">
        <v>21.27</v>
      </c>
      <c r="T2545" t="n">
        <v>3503.09</v>
      </c>
      <c r="U2545" t="n">
        <v>0.63</v>
      </c>
      <c r="V2545" t="n">
        <v>0.75</v>
      </c>
      <c r="W2545" t="n">
        <v>0.12</v>
      </c>
      <c r="X2545" t="n">
        <v>0.21</v>
      </c>
      <c r="Y2545" t="n">
        <v>1</v>
      </c>
      <c r="Z2545" t="n">
        <v>10</v>
      </c>
    </row>
    <row r="2546">
      <c r="A2546" t="n">
        <v>20</v>
      </c>
      <c r="B2546" t="n">
        <v>55</v>
      </c>
      <c r="C2546" t="inlineStr">
        <is>
          <t xml:space="preserve">CONCLUIDO	</t>
        </is>
      </c>
      <c r="D2546" t="n">
        <v>9.663399999999999</v>
      </c>
      <c r="E2546" t="n">
        <v>10.35</v>
      </c>
      <c r="F2546" t="n">
        <v>8.029999999999999</v>
      </c>
      <c r="G2546" t="n">
        <v>48.15</v>
      </c>
      <c r="H2546" t="n">
        <v>0.86</v>
      </c>
      <c r="I2546" t="n">
        <v>10</v>
      </c>
      <c r="J2546" t="n">
        <v>122.54</v>
      </c>
      <c r="K2546" t="n">
        <v>43.4</v>
      </c>
      <c r="L2546" t="n">
        <v>6</v>
      </c>
      <c r="M2546" t="n">
        <v>8</v>
      </c>
      <c r="N2546" t="n">
        <v>18.14</v>
      </c>
      <c r="O2546" t="n">
        <v>15347.16</v>
      </c>
      <c r="P2546" t="n">
        <v>73.22</v>
      </c>
      <c r="Q2546" t="n">
        <v>198.05</v>
      </c>
      <c r="R2546" t="n">
        <v>32.56</v>
      </c>
      <c r="S2546" t="n">
        <v>21.27</v>
      </c>
      <c r="T2546" t="n">
        <v>2917.12</v>
      </c>
      <c r="U2546" t="n">
        <v>0.65</v>
      </c>
      <c r="V2546" t="n">
        <v>0.76</v>
      </c>
      <c r="W2546" t="n">
        <v>0.13</v>
      </c>
      <c r="X2546" t="n">
        <v>0.17</v>
      </c>
      <c r="Y2546" t="n">
        <v>1</v>
      </c>
      <c r="Z2546" t="n">
        <v>10</v>
      </c>
    </row>
    <row r="2547">
      <c r="A2547" t="n">
        <v>21</v>
      </c>
      <c r="B2547" t="n">
        <v>55</v>
      </c>
      <c r="C2547" t="inlineStr">
        <is>
          <t xml:space="preserve">CONCLUIDO	</t>
        </is>
      </c>
      <c r="D2547" t="n">
        <v>9.6548</v>
      </c>
      <c r="E2547" t="n">
        <v>10.36</v>
      </c>
      <c r="F2547" t="n">
        <v>8.029999999999999</v>
      </c>
      <c r="G2547" t="n">
        <v>48.21</v>
      </c>
      <c r="H2547" t="n">
        <v>0.9</v>
      </c>
      <c r="I2547" t="n">
        <v>10</v>
      </c>
      <c r="J2547" t="n">
        <v>122.87</v>
      </c>
      <c r="K2547" t="n">
        <v>43.4</v>
      </c>
      <c r="L2547" t="n">
        <v>6.25</v>
      </c>
      <c r="M2547" t="n">
        <v>8</v>
      </c>
      <c r="N2547" t="n">
        <v>18.22</v>
      </c>
      <c r="O2547" t="n">
        <v>15387.5</v>
      </c>
      <c r="P2547" t="n">
        <v>72.89</v>
      </c>
      <c r="Q2547" t="n">
        <v>198.05</v>
      </c>
      <c r="R2547" t="n">
        <v>33.07</v>
      </c>
      <c r="S2547" t="n">
        <v>21.27</v>
      </c>
      <c r="T2547" t="n">
        <v>3173.02</v>
      </c>
      <c r="U2547" t="n">
        <v>0.64</v>
      </c>
      <c r="V2547" t="n">
        <v>0.76</v>
      </c>
      <c r="W2547" t="n">
        <v>0.12</v>
      </c>
      <c r="X2547" t="n">
        <v>0.18</v>
      </c>
      <c r="Y2547" t="n">
        <v>1</v>
      </c>
      <c r="Z2547" t="n">
        <v>10</v>
      </c>
    </row>
    <row r="2548">
      <c r="A2548" t="n">
        <v>22</v>
      </c>
      <c r="B2548" t="n">
        <v>55</v>
      </c>
      <c r="C2548" t="inlineStr">
        <is>
          <t xml:space="preserve">CONCLUIDO	</t>
        </is>
      </c>
      <c r="D2548" t="n">
        <v>9.6821</v>
      </c>
      <c r="E2548" t="n">
        <v>10.33</v>
      </c>
      <c r="F2548" t="n">
        <v>8.029999999999999</v>
      </c>
      <c r="G2548" t="n">
        <v>53.53</v>
      </c>
      <c r="H2548" t="n">
        <v>0.93</v>
      </c>
      <c r="I2548" t="n">
        <v>9</v>
      </c>
      <c r="J2548" t="n">
        <v>123.19</v>
      </c>
      <c r="K2548" t="n">
        <v>43.4</v>
      </c>
      <c r="L2548" t="n">
        <v>6.5</v>
      </c>
      <c r="M2548" t="n">
        <v>7</v>
      </c>
      <c r="N2548" t="n">
        <v>18.29</v>
      </c>
      <c r="O2548" t="n">
        <v>15427.87</v>
      </c>
      <c r="P2548" t="n">
        <v>72.17</v>
      </c>
      <c r="Q2548" t="n">
        <v>198.05</v>
      </c>
      <c r="R2548" t="n">
        <v>32.78</v>
      </c>
      <c r="S2548" t="n">
        <v>21.27</v>
      </c>
      <c r="T2548" t="n">
        <v>3031.34</v>
      </c>
      <c r="U2548" t="n">
        <v>0.65</v>
      </c>
      <c r="V2548" t="n">
        <v>0.76</v>
      </c>
      <c r="W2548" t="n">
        <v>0.12</v>
      </c>
      <c r="X2548" t="n">
        <v>0.18</v>
      </c>
      <c r="Y2548" t="n">
        <v>1</v>
      </c>
      <c r="Z2548" t="n">
        <v>10</v>
      </c>
    </row>
    <row r="2549">
      <c r="A2549" t="n">
        <v>23</v>
      </c>
      <c r="B2549" t="n">
        <v>55</v>
      </c>
      <c r="C2549" t="inlineStr">
        <is>
          <t xml:space="preserve">CONCLUIDO	</t>
        </is>
      </c>
      <c r="D2549" t="n">
        <v>9.691000000000001</v>
      </c>
      <c r="E2549" t="n">
        <v>10.32</v>
      </c>
      <c r="F2549" t="n">
        <v>8.02</v>
      </c>
      <c r="G2549" t="n">
        <v>53.46</v>
      </c>
      <c r="H2549" t="n">
        <v>0.96</v>
      </c>
      <c r="I2549" t="n">
        <v>9</v>
      </c>
      <c r="J2549" t="n">
        <v>123.52</v>
      </c>
      <c r="K2549" t="n">
        <v>43.4</v>
      </c>
      <c r="L2549" t="n">
        <v>6.75</v>
      </c>
      <c r="M2549" t="n">
        <v>7</v>
      </c>
      <c r="N2549" t="n">
        <v>18.37</v>
      </c>
      <c r="O2549" t="n">
        <v>15468.27</v>
      </c>
      <c r="P2549" t="n">
        <v>72.15000000000001</v>
      </c>
      <c r="Q2549" t="n">
        <v>198.06</v>
      </c>
      <c r="R2549" t="n">
        <v>32.41</v>
      </c>
      <c r="S2549" t="n">
        <v>21.27</v>
      </c>
      <c r="T2549" t="n">
        <v>2850.3</v>
      </c>
      <c r="U2549" t="n">
        <v>0.66</v>
      </c>
      <c r="V2549" t="n">
        <v>0.76</v>
      </c>
      <c r="W2549" t="n">
        <v>0.12</v>
      </c>
      <c r="X2549" t="n">
        <v>0.17</v>
      </c>
      <c r="Y2549" t="n">
        <v>1</v>
      </c>
      <c r="Z2549" t="n">
        <v>10</v>
      </c>
    </row>
    <row r="2550">
      <c r="A2550" t="n">
        <v>24</v>
      </c>
      <c r="B2550" t="n">
        <v>55</v>
      </c>
      <c r="C2550" t="inlineStr">
        <is>
          <t xml:space="preserve">CONCLUIDO	</t>
        </is>
      </c>
      <c r="D2550" t="n">
        <v>9.693300000000001</v>
      </c>
      <c r="E2550" t="n">
        <v>10.32</v>
      </c>
      <c r="F2550" t="n">
        <v>8.02</v>
      </c>
      <c r="G2550" t="n">
        <v>53.45</v>
      </c>
      <c r="H2550" t="n">
        <v>1</v>
      </c>
      <c r="I2550" t="n">
        <v>9</v>
      </c>
      <c r="J2550" t="n">
        <v>123.85</v>
      </c>
      <c r="K2550" t="n">
        <v>43.4</v>
      </c>
      <c r="L2550" t="n">
        <v>7</v>
      </c>
      <c r="M2550" t="n">
        <v>7</v>
      </c>
      <c r="N2550" t="n">
        <v>18.45</v>
      </c>
      <c r="O2550" t="n">
        <v>15508.69</v>
      </c>
      <c r="P2550" t="n">
        <v>71.61</v>
      </c>
      <c r="Q2550" t="n">
        <v>198.05</v>
      </c>
      <c r="R2550" t="n">
        <v>32.35</v>
      </c>
      <c r="S2550" t="n">
        <v>21.27</v>
      </c>
      <c r="T2550" t="n">
        <v>2819.4</v>
      </c>
      <c r="U2550" t="n">
        <v>0.66</v>
      </c>
      <c r="V2550" t="n">
        <v>0.76</v>
      </c>
      <c r="W2550" t="n">
        <v>0.12</v>
      </c>
      <c r="X2550" t="n">
        <v>0.16</v>
      </c>
      <c r="Y2550" t="n">
        <v>1</v>
      </c>
      <c r="Z2550" t="n">
        <v>10</v>
      </c>
    </row>
    <row r="2551">
      <c r="A2551" t="n">
        <v>25</v>
      </c>
      <c r="B2551" t="n">
        <v>55</v>
      </c>
      <c r="C2551" t="inlineStr">
        <is>
          <t xml:space="preserve">CONCLUIDO	</t>
        </is>
      </c>
      <c r="D2551" t="n">
        <v>9.742900000000001</v>
      </c>
      <c r="E2551" t="n">
        <v>10.26</v>
      </c>
      <c r="F2551" t="n">
        <v>7.99</v>
      </c>
      <c r="G2551" t="n">
        <v>59.91</v>
      </c>
      <c r="H2551" t="n">
        <v>1.03</v>
      </c>
      <c r="I2551" t="n">
        <v>8</v>
      </c>
      <c r="J2551" t="n">
        <v>124.18</v>
      </c>
      <c r="K2551" t="n">
        <v>43.4</v>
      </c>
      <c r="L2551" t="n">
        <v>7.25</v>
      </c>
      <c r="M2551" t="n">
        <v>6</v>
      </c>
      <c r="N2551" t="n">
        <v>18.53</v>
      </c>
      <c r="O2551" t="n">
        <v>15549.15</v>
      </c>
      <c r="P2551" t="n">
        <v>70.79000000000001</v>
      </c>
      <c r="Q2551" t="n">
        <v>198.05</v>
      </c>
      <c r="R2551" t="n">
        <v>31.43</v>
      </c>
      <c r="S2551" t="n">
        <v>21.27</v>
      </c>
      <c r="T2551" t="n">
        <v>2362.75</v>
      </c>
      <c r="U2551" t="n">
        <v>0.68</v>
      </c>
      <c r="V2551" t="n">
        <v>0.76</v>
      </c>
      <c r="W2551" t="n">
        <v>0.12</v>
      </c>
      <c r="X2551" t="n">
        <v>0.14</v>
      </c>
      <c r="Y2551" t="n">
        <v>1</v>
      </c>
      <c r="Z2551" t="n">
        <v>10</v>
      </c>
    </row>
    <row r="2552">
      <c r="A2552" t="n">
        <v>26</v>
      </c>
      <c r="B2552" t="n">
        <v>55</v>
      </c>
      <c r="C2552" t="inlineStr">
        <is>
          <t xml:space="preserve">CONCLUIDO	</t>
        </is>
      </c>
      <c r="D2552" t="n">
        <v>9.763500000000001</v>
      </c>
      <c r="E2552" t="n">
        <v>10.24</v>
      </c>
      <c r="F2552" t="n">
        <v>7.97</v>
      </c>
      <c r="G2552" t="n">
        <v>59.75</v>
      </c>
      <c r="H2552" t="n">
        <v>1.06</v>
      </c>
      <c r="I2552" t="n">
        <v>8</v>
      </c>
      <c r="J2552" t="n">
        <v>124.51</v>
      </c>
      <c r="K2552" t="n">
        <v>43.4</v>
      </c>
      <c r="L2552" t="n">
        <v>7.5</v>
      </c>
      <c r="M2552" t="n">
        <v>6</v>
      </c>
      <c r="N2552" t="n">
        <v>18.61</v>
      </c>
      <c r="O2552" t="n">
        <v>15589.63</v>
      </c>
      <c r="P2552" t="n">
        <v>70.59999999999999</v>
      </c>
      <c r="Q2552" t="n">
        <v>198.05</v>
      </c>
      <c r="R2552" t="n">
        <v>30.85</v>
      </c>
      <c r="S2552" t="n">
        <v>21.27</v>
      </c>
      <c r="T2552" t="n">
        <v>2073.71</v>
      </c>
      <c r="U2552" t="n">
        <v>0.6899999999999999</v>
      </c>
      <c r="V2552" t="n">
        <v>0.76</v>
      </c>
      <c r="W2552" t="n">
        <v>0.12</v>
      </c>
      <c r="X2552" t="n">
        <v>0.11</v>
      </c>
      <c r="Y2552" t="n">
        <v>1</v>
      </c>
      <c r="Z2552" t="n">
        <v>10</v>
      </c>
    </row>
    <row r="2553">
      <c r="A2553" t="n">
        <v>27</v>
      </c>
      <c r="B2553" t="n">
        <v>55</v>
      </c>
      <c r="C2553" t="inlineStr">
        <is>
          <t xml:space="preserve">CONCLUIDO	</t>
        </is>
      </c>
      <c r="D2553" t="n">
        <v>9.733700000000001</v>
      </c>
      <c r="E2553" t="n">
        <v>10.27</v>
      </c>
      <c r="F2553" t="n">
        <v>8</v>
      </c>
      <c r="G2553" t="n">
        <v>59.99</v>
      </c>
      <c r="H2553" t="n">
        <v>1.1</v>
      </c>
      <c r="I2553" t="n">
        <v>8</v>
      </c>
      <c r="J2553" t="n">
        <v>124.83</v>
      </c>
      <c r="K2553" t="n">
        <v>43.4</v>
      </c>
      <c r="L2553" t="n">
        <v>7.75</v>
      </c>
      <c r="M2553" t="n">
        <v>6</v>
      </c>
      <c r="N2553" t="n">
        <v>18.68</v>
      </c>
      <c r="O2553" t="n">
        <v>15630.14</v>
      </c>
      <c r="P2553" t="n">
        <v>70.56</v>
      </c>
      <c r="Q2553" t="n">
        <v>198.05</v>
      </c>
      <c r="R2553" t="n">
        <v>31.87</v>
      </c>
      <c r="S2553" t="n">
        <v>21.27</v>
      </c>
      <c r="T2553" t="n">
        <v>2582.97</v>
      </c>
      <c r="U2553" t="n">
        <v>0.67</v>
      </c>
      <c r="V2553" t="n">
        <v>0.76</v>
      </c>
      <c r="W2553" t="n">
        <v>0.12</v>
      </c>
      <c r="X2553" t="n">
        <v>0.15</v>
      </c>
      <c r="Y2553" t="n">
        <v>1</v>
      </c>
      <c r="Z2553" t="n">
        <v>10</v>
      </c>
    </row>
    <row r="2554">
      <c r="A2554" t="n">
        <v>28</v>
      </c>
      <c r="B2554" t="n">
        <v>55</v>
      </c>
      <c r="C2554" t="inlineStr">
        <is>
          <t xml:space="preserve">CONCLUIDO	</t>
        </is>
      </c>
      <c r="D2554" t="n">
        <v>9.7326</v>
      </c>
      <c r="E2554" t="n">
        <v>10.27</v>
      </c>
      <c r="F2554" t="n">
        <v>8</v>
      </c>
      <c r="G2554" t="n">
        <v>60</v>
      </c>
      <c r="H2554" t="n">
        <v>1.13</v>
      </c>
      <c r="I2554" t="n">
        <v>8</v>
      </c>
      <c r="J2554" t="n">
        <v>125.16</v>
      </c>
      <c r="K2554" t="n">
        <v>43.4</v>
      </c>
      <c r="L2554" t="n">
        <v>8</v>
      </c>
      <c r="M2554" t="n">
        <v>6</v>
      </c>
      <c r="N2554" t="n">
        <v>18.76</v>
      </c>
      <c r="O2554" t="n">
        <v>15670.68</v>
      </c>
      <c r="P2554" t="n">
        <v>69.93000000000001</v>
      </c>
      <c r="Q2554" t="n">
        <v>198.05</v>
      </c>
      <c r="R2554" t="n">
        <v>31.89</v>
      </c>
      <c r="S2554" t="n">
        <v>21.27</v>
      </c>
      <c r="T2554" t="n">
        <v>2591.21</v>
      </c>
      <c r="U2554" t="n">
        <v>0.67</v>
      </c>
      <c r="V2554" t="n">
        <v>0.76</v>
      </c>
      <c r="W2554" t="n">
        <v>0.12</v>
      </c>
      <c r="X2554" t="n">
        <v>0.15</v>
      </c>
      <c r="Y2554" t="n">
        <v>1</v>
      </c>
      <c r="Z2554" t="n">
        <v>10</v>
      </c>
    </row>
    <row r="2555">
      <c r="A2555" t="n">
        <v>29</v>
      </c>
      <c r="B2555" t="n">
        <v>55</v>
      </c>
      <c r="C2555" t="inlineStr">
        <is>
          <t xml:space="preserve">CONCLUIDO	</t>
        </is>
      </c>
      <c r="D2555" t="n">
        <v>9.784700000000001</v>
      </c>
      <c r="E2555" t="n">
        <v>10.22</v>
      </c>
      <c r="F2555" t="n">
        <v>7.97</v>
      </c>
      <c r="G2555" t="n">
        <v>68.3</v>
      </c>
      <c r="H2555" t="n">
        <v>1.16</v>
      </c>
      <c r="I2555" t="n">
        <v>7</v>
      </c>
      <c r="J2555" t="n">
        <v>125.49</v>
      </c>
      <c r="K2555" t="n">
        <v>43.4</v>
      </c>
      <c r="L2555" t="n">
        <v>8.25</v>
      </c>
      <c r="M2555" t="n">
        <v>5</v>
      </c>
      <c r="N2555" t="n">
        <v>18.84</v>
      </c>
      <c r="O2555" t="n">
        <v>15711.24</v>
      </c>
      <c r="P2555" t="n">
        <v>69.01000000000001</v>
      </c>
      <c r="Q2555" t="n">
        <v>198.05</v>
      </c>
      <c r="R2555" t="n">
        <v>30.78</v>
      </c>
      <c r="S2555" t="n">
        <v>21.27</v>
      </c>
      <c r="T2555" t="n">
        <v>2044.53</v>
      </c>
      <c r="U2555" t="n">
        <v>0.6899999999999999</v>
      </c>
      <c r="V2555" t="n">
        <v>0.76</v>
      </c>
      <c r="W2555" t="n">
        <v>0.12</v>
      </c>
      <c r="X2555" t="n">
        <v>0.12</v>
      </c>
      <c r="Y2555" t="n">
        <v>1</v>
      </c>
      <c r="Z2555" t="n">
        <v>10</v>
      </c>
    </row>
    <row r="2556">
      <c r="A2556" t="n">
        <v>30</v>
      </c>
      <c r="B2556" t="n">
        <v>55</v>
      </c>
      <c r="C2556" t="inlineStr">
        <is>
          <t xml:space="preserve">CONCLUIDO	</t>
        </is>
      </c>
      <c r="D2556" t="n">
        <v>9.783099999999999</v>
      </c>
      <c r="E2556" t="n">
        <v>10.22</v>
      </c>
      <c r="F2556" t="n">
        <v>7.97</v>
      </c>
      <c r="G2556" t="n">
        <v>68.31999999999999</v>
      </c>
      <c r="H2556" t="n">
        <v>1.19</v>
      </c>
      <c r="I2556" t="n">
        <v>7</v>
      </c>
      <c r="J2556" t="n">
        <v>125.82</v>
      </c>
      <c r="K2556" t="n">
        <v>43.4</v>
      </c>
      <c r="L2556" t="n">
        <v>8.5</v>
      </c>
      <c r="M2556" t="n">
        <v>5</v>
      </c>
      <c r="N2556" t="n">
        <v>18.92</v>
      </c>
      <c r="O2556" t="n">
        <v>15751.84</v>
      </c>
      <c r="P2556" t="n">
        <v>69.06</v>
      </c>
      <c r="Q2556" t="n">
        <v>198.05</v>
      </c>
      <c r="R2556" t="n">
        <v>30.8</v>
      </c>
      <c r="S2556" t="n">
        <v>21.27</v>
      </c>
      <c r="T2556" t="n">
        <v>2052.16</v>
      </c>
      <c r="U2556" t="n">
        <v>0.6899999999999999</v>
      </c>
      <c r="V2556" t="n">
        <v>0.76</v>
      </c>
      <c r="W2556" t="n">
        <v>0.12</v>
      </c>
      <c r="X2556" t="n">
        <v>0.12</v>
      </c>
      <c r="Y2556" t="n">
        <v>1</v>
      </c>
      <c r="Z2556" t="n">
        <v>10</v>
      </c>
    </row>
    <row r="2557">
      <c r="A2557" t="n">
        <v>31</v>
      </c>
      <c r="B2557" t="n">
        <v>55</v>
      </c>
      <c r="C2557" t="inlineStr">
        <is>
          <t xml:space="preserve">CONCLUIDO	</t>
        </is>
      </c>
      <c r="D2557" t="n">
        <v>9.789300000000001</v>
      </c>
      <c r="E2557" t="n">
        <v>10.22</v>
      </c>
      <c r="F2557" t="n">
        <v>7.96</v>
      </c>
      <c r="G2557" t="n">
        <v>68.26000000000001</v>
      </c>
      <c r="H2557" t="n">
        <v>1.22</v>
      </c>
      <c r="I2557" t="n">
        <v>7</v>
      </c>
      <c r="J2557" t="n">
        <v>126.15</v>
      </c>
      <c r="K2557" t="n">
        <v>43.4</v>
      </c>
      <c r="L2557" t="n">
        <v>8.75</v>
      </c>
      <c r="M2557" t="n">
        <v>5</v>
      </c>
      <c r="N2557" t="n">
        <v>19</v>
      </c>
      <c r="O2557" t="n">
        <v>15792.46</v>
      </c>
      <c r="P2557" t="n">
        <v>68.79000000000001</v>
      </c>
      <c r="Q2557" t="n">
        <v>198.05</v>
      </c>
      <c r="R2557" t="n">
        <v>30.8</v>
      </c>
      <c r="S2557" t="n">
        <v>21.27</v>
      </c>
      <c r="T2557" t="n">
        <v>2050.68</v>
      </c>
      <c r="U2557" t="n">
        <v>0.6899999999999999</v>
      </c>
      <c r="V2557" t="n">
        <v>0.76</v>
      </c>
      <c r="W2557" t="n">
        <v>0.12</v>
      </c>
      <c r="X2557" t="n">
        <v>0.11</v>
      </c>
      <c r="Y2557" t="n">
        <v>1</v>
      </c>
      <c r="Z2557" t="n">
        <v>10</v>
      </c>
    </row>
    <row r="2558">
      <c r="A2558" t="n">
        <v>32</v>
      </c>
      <c r="B2558" t="n">
        <v>55</v>
      </c>
      <c r="C2558" t="inlineStr">
        <is>
          <t xml:space="preserve">CONCLUIDO	</t>
        </is>
      </c>
      <c r="D2558" t="n">
        <v>9.7813</v>
      </c>
      <c r="E2558" t="n">
        <v>10.22</v>
      </c>
      <c r="F2558" t="n">
        <v>7.97</v>
      </c>
      <c r="G2558" t="n">
        <v>68.33</v>
      </c>
      <c r="H2558" t="n">
        <v>1.26</v>
      </c>
      <c r="I2558" t="n">
        <v>7</v>
      </c>
      <c r="J2558" t="n">
        <v>126.48</v>
      </c>
      <c r="K2558" t="n">
        <v>43.4</v>
      </c>
      <c r="L2558" t="n">
        <v>9</v>
      </c>
      <c r="M2558" t="n">
        <v>5</v>
      </c>
      <c r="N2558" t="n">
        <v>19.08</v>
      </c>
      <c r="O2558" t="n">
        <v>15833.12</v>
      </c>
      <c r="P2558" t="n">
        <v>68.47</v>
      </c>
      <c r="Q2558" t="n">
        <v>198.05</v>
      </c>
      <c r="R2558" t="n">
        <v>31.04</v>
      </c>
      <c r="S2558" t="n">
        <v>21.27</v>
      </c>
      <c r="T2558" t="n">
        <v>2171.27</v>
      </c>
      <c r="U2558" t="n">
        <v>0.6899999999999999</v>
      </c>
      <c r="V2558" t="n">
        <v>0.76</v>
      </c>
      <c r="W2558" t="n">
        <v>0.12</v>
      </c>
      <c r="X2558" t="n">
        <v>0.12</v>
      </c>
      <c r="Y2558" t="n">
        <v>1</v>
      </c>
      <c r="Z2558" t="n">
        <v>10</v>
      </c>
    </row>
    <row r="2559">
      <c r="A2559" t="n">
        <v>33</v>
      </c>
      <c r="B2559" t="n">
        <v>55</v>
      </c>
      <c r="C2559" t="inlineStr">
        <is>
          <t xml:space="preserve">CONCLUIDO	</t>
        </is>
      </c>
      <c r="D2559" t="n">
        <v>9.770899999999999</v>
      </c>
      <c r="E2559" t="n">
        <v>10.23</v>
      </c>
      <c r="F2559" t="n">
        <v>7.98</v>
      </c>
      <c r="G2559" t="n">
        <v>68.43000000000001</v>
      </c>
      <c r="H2559" t="n">
        <v>1.29</v>
      </c>
      <c r="I2559" t="n">
        <v>7</v>
      </c>
      <c r="J2559" t="n">
        <v>126.81</v>
      </c>
      <c r="K2559" t="n">
        <v>43.4</v>
      </c>
      <c r="L2559" t="n">
        <v>9.25</v>
      </c>
      <c r="M2559" t="n">
        <v>5</v>
      </c>
      <c r="N2559" t="n">
        <v>19.16</v>
      </c>
      <c r="O2559" t="n">
        <v>15873.8</v>
      </c>
      <c r="P2559" t="n">
        <v>68.11</v>
      </c>
      <c r="Q2559" t="n">
        <v>198.05</v>
      </c>
      <c r="R2559" t="n">
        <v>31.29</v>
      </c>
      <c r="S2559" t="n">
        <v>21.27</v>
      </c>
      <c r="T2559" t="n">
        <v>2297.42</v>
      </c>
      <c r="U2559" t="n">
        <v>0.68</v>
      </c>
      <c r="V2559" t="n">
        <v>0.76</v>
      </c>
      <c r="W2559" t="n">
        <v>0.12</v>
      </c>
      <c r="X2559" t="n">
        <v>0.13</v>
      </c>
      <c r="Y2559" t="n">
        <v>1</v>
      </c>
      <c r="Z2559" t="n">
        <v>10</v>
      </c>
    </row>
    <row r="2560">
      <c r="A2560" t="n">
        <v>34</v>
      </c>
      <c r="B2560" t="n">
        <v>55</v>
      </c>
      <c r="C2560" t="inlineStr">
        <is>
          <t xml:space="preserve">CONCLUIDO	</t>
        </is>
      </c>
      <c r="D2560" t="n">
        <v>9.7746</v>
      </c>
      <c r="E2560" t="n">
        <v>10.23</v>
      </c>
      <c r="F2560" t="n">
        <v>7.98</v>
      </c>
      <c r="G2560" t="n">
        <v>68.39</v>
      </c>
      <c r="H2560" t="n">
        <v>1.32</v>
      </c>
      <c r="I2560" t="n">
        <v>7</v>
      </c>
      <c r="J2560" t="n">
        <v>127.14</v>
      </c>
      <c r="K2560" t="n">
        <v>43.4</v>
      </c>
      <c r="L2560" t="n">
        <v>9.5</v>
      </c>
      <c r="M2560" t="n">
        <v>5</v>
      </c>
      <c r="N2560" t="n">
        <v>19.24</v>
      </c>
      <c r="O2560" t="n">
        <v>15914.51</v>
      </c>
      <c r="P2560" t="n">
        <v>67.53</v>
      </c>
      <c r="Q2560" t="n">
        <v>198.07</v>
      </c>
      <c r="R2560" t="n">
        <v>31.25</v>
      </c>
      <c r="S2560" t="n">
        <v>21.27</v>
      </c>
      <c r="T2560" t="n">
        <v>2276.42</v>
      </c>
      <c r="U2560" t="n">
        <v>0.68</v>
      </c>
      <c r="V2560" t="n">
        <v>0.76</v>
      </c>
      <c r="W2560" t="n">
        <v>0.12</v>
      </c>
      <c r="X2560" t="n">
        <v>0.13</v>
      </c>
      <c r="Y2560" t="n">
        <v>1</v>
      </c>
      <c r="Z2560" t="n">
        <v>10</v>
      </c>
    </row>
    <row r="2561">
      <c r="A2561" t="n">
        <v>35</v>
      </c>
      <c r="B2561" t="n">
        <v>55</v>
      </c>
      <c r="C2561" t="inlineStr">
        <is>
          <t xml:space="preserve">CONCLUIDO	</t>
        </is>
      </c>
      <c r="D2561" t="n">
        <v>9.844099999999999</v>
      </c>
      <c r="E2561" t="n">
        <v>10.16</v>
      </c>
      <c r="F2561" t="n">
        <v>7.93</v>
      </c>
      <c r="G2561" t="n">
        <v>79.31</v>
      </c>
      <c r="H2561" t="n">
        <v>1.35</v>
      </c>
      <c r="I2561" t="n">
        <v>6</v>
      </c>
      <c r="J2561" t="n">
        <v>127.47</v>
      </c>
      <c r="K2561" t="n">
        <v>43.4</v>
      </c>
      <c r="L2561" t="n">
        <v>9.75</v>
      </c>
      <c r="M2561" t="n">
        <v>4</v>
      </c>
      <c r="N2561" t="n">
        <v>19.32</v>
      </c>
      <c r="O2561" t="n">
        <v>15955.25</v>
      </c>
      <c r="P2561" t="n">
        <v>66.59</v>
      </c>
      <c r="Q2561" t="n">
        <v>198.05</v>
      </c>
      <c r="R2561" t="n">
        <v>29.59</v>
      </c>
      <c r="S2561" t="n">
        <v>21.27</v>
      </c>
      <c r="T2561" t="n">
        <v>1452.06</v>
      </c>
      <c r="U2561" t="n">
        <v>0.72</v>
      </c>
      <c r="V2561" t="n">
        <v>0.77</v>
      </c>
      <c r="W2561" t="n">
        <v>0.12</v>
      </c>
      <c r="X2561" t="n">
        <v>0.08</v>
      </c>
      <c r="Y2561" t="n">
        <v>1</v>
      </c>
      <c r="Z2561" t="n">
        <v>10</v>
      </c>
    </row>
    <row r="2562">
      <c r="A2562" t="n">
        <v>36</v>
      </c>
      <c r="B2562" t="n">
        <v>55</v>
      </c>
      <c r="C2562" t="inlineStr">
        <is>
          <t xml:space="preserve">CONCLUIDO	</t>
        </is>
      </c>
      <c r="D2562" t="n">
        <v>9.8154</v>
      </c>
      <c r="E2562" t="n">
        <v>10.19</v>
      </c>
      <c r="F2562" t="n">
        <v>7.96</v>
      </c>
      <c r="G2562" t="n">
        <v>79.61</v>
      </c>
      <c r="H2562" t="n">
        <v>1.38</v>
      </c>
      <c r="I2562" t="n">
        <v>6</v>
      </c>
      <c r="J2562" t="n">
        <v>127.8</v>
      </c>
      <c r="K2562" t="n">
        <v>43.4</v>
      </c>
      <c r="L2562" t="n">
        <v>10</v>
      </c>
      <c r="M2562" t="n">
        <v>4</v>
      </c>
      <c r="N2562" t="n">
        <v>19.4</v>
      </c>
      <c r="O2562" t="n">
        <v>15996.02</v>
      </c>
      <c r="P2562" t="n">
        <v>66.83</v>
      </c>
      <c r="Q2562" t="n">
        <v>198.05</v>
      </c>
      <c r="R2562" t="n">
        <v>30.7</v>
      </c>
      <c r="S2562" t="n">
        <v>21.27</v>
      </c>
      <c r="T2562" t="n">
        <v>2007.15</v>
      </c>
      <c r="U2562" t="n">
        <v>0.6899999999999999</v>
      </c>
      <c r="V2562" t="n">
        <v>0.76</v>
      </c>
      <c r="W2562" t="n">
        <v>0.12</v>
      </c>
      <c r="X2562" t="n">
        <v>0.11</v>
      </c>
      <c r="Y2562" t="n">
        <v>1</v>
      </c>
      <c r="Z2562" t="n">
        <v>10</v>
      </c>
    </row>
    <row r="2563">
      <c r="A2563" t="n">
        <v>37</v>
      </c>
      <c r="B2563" t="n">
        <v>55</v>
      </c>
      <c r="C2563" t="inlineStr">
        <is>
          <t xml:space="preserve">CONCLUIDO	</t>
        </is>
      </c>
      <c r="D2563" t="n">
        <v>9.813499999999999</v>
      </c>
      <c r="E2563" t="n">
        <v>10.19</v>
      </c>
      <c r="F2563" t="n">
        <v>7.96</v>
      </c>
      <c r="G2563" t="n">
        <v>79.62</v>
      </c>
      <c r="H2563" t="n">
        <v>1.41</v>
      </c>
      <c r="I2563" t="n">
        <v>6</v>
      </c>
      <c r="J2563" t="n">
        <v>128.13</v>
      </c>
      <c r="K2563" t="n">
        <v>43.4</v>
      </c>
      <c r="L2563" t="n">
        <v>10.25</v>
      </c>
      <c r="M2563" t="n">
        <v>4</v>
      </c>
      <c r="N2563" t="n">
        <v>19.48</v>
      </c>
      <c r="O2563" t="n">
        <v>16036.82</v>
      </c>
      <c r="P2563" t="n">
        <v>66.68000000000001</v>
      </c>
      <c r="Q2563" t="n">
        <v>198.05</v>
      </c>
      <c r="R2563" t="n">
        <v>30.74</v>
      </c>
      <c r="S2563" t="n">
        <v>21.27</v>
      </c>
      <c r="T2563" t="n">
        <v>2026.45</v>
      </c>
      <c r="U2563" t="n">
        <v>0.6899999999999999</v>
      </c>
      <c r="V2563" t="n">
        <v>0.76</v>
      </c>
      <c r="W2563" t="n">
        <v>0.12</v>
      </c>
      <c r="X2563" t="n">
        <v>0.11</v>
      </c>
      <c r="Y2563" t="n">
        <v>1</v>
      </c>
      <c r="Z2563" t="n">
        <v>10</v>
      </c>
    </row>
    <row r="2564">
      <c r="A2564" t="n">
        <v>38</v>
      </c>
      <c r="B2564" t="n">
        <v>55</v>
      </c>
      <c r="C2564" t="inlineStr">
        <is>
          <t xml:space="preserve">CONCLUIDO	</t>
        </is>
      </c>
      <c r="D2564" t="n">
        <v>9.823700000000001</v>
      </c>
      <c r="E2564" t="n">
        <v>10.18</v>
      </c>
      <c r="F2564" t="n">
        <v>7.95</v>
      </c>
      <c r="G2564" t="n">
        <v>79.52</v>
      </c>
      <c r="H2564" t="n">
        <v>1.44</v>
      </c>
      <c r="I2564" t="n">
        <v>6</v>
      </c>
      <c r="J2564" t="n">
        <v>128.46</v>
      </c>
      <c r="K2564" t="n">
        <v>43.4</v>
      </c>
      <c r="L2564" t="n">
        <v>10.5</v>
      </c>
      <c r="M2564" t="n">
        <v>4</v>
      </c>
      <c r="N2564" t="n">
        <v>19.56</v>
      </c>
      <c r="O2564" t="n">
        <v>16077.65</v>
      </c>
      <c r="P2564" t="n">
        <v>66.28</v>
      </c>
      <c r="Q2564" t="n">
        <v>198.05</v>
      </c>
      <c r="R2564" t="n">
        <v>30.38</v>
      </c>
      <c r="S2564" t="n">
        <v>21.27</v>
      </c>
      <c r="T2564" t="n">
        <v>1849.76</v>
      </c>
      <c r="U2564" t="n">
        <v>0.7</v>
      </c>
      <c r="V2564" t="n">
        <v>0.76</v>
      </c>
      <c r="W2564" t="n">
        <v>0.12</v>
      </c>
      <c r="X2564" t="n">
        <v>0.1</v>
      </c>
      <c r="Y2564" t="n">
        <v>1</v>
      </c>
      <c r="Z2564" t="n">
        <v>10</v>
      </c>
    </row>
    <row r="2565">
      <c r="A2565" t="n">
        <v>39</v>
      </c>
      <c r="B2565" t="n">
        <v>55</v>
      </c>
      <c r="C2565" t="inlineStr">
        <is>
          <t xml:space="preserve">CONCLUIDO	</t>
        </is>
      </c>
      <c r="D2565" t="n">
        <v>9.8248</v>
      </c>
      <c r="E2565" t="n">
        <v>10.18</v>
      </c>
      <c r="F2565" t="n">
        <v>7.95</v>
      </c>
      <c r="G2565" t="n">
        <v>79.51000000000001</v>
      </c>
      <c r="H2565" t="n">
        <v>1.47</v>
      </c>
      <c r="I2565" t="n">
        <v>6</v>
      </c>
      <c r="J2565" t="n">
        <v>128.79</v>
      </c>
      <c r="K2565" t="n">
        <v>43.4</v>
      </c>
      <c r="L2565" t="n">
        <v>10.75</v>
      </c>
      <c r="M2565" t="n">
        <v>4</v>
      </c>
      <c r="N2565" t="n">
        <v>19.64</v>
      </c>
      <c r="O2565" t="n">
        <v>16118.5</v>
      </c>
      <c r="P2565" t="n">
        <v>65.75</v>
      </c>
      <c r="Q2565" t="n">
        <v>198.05</v>
      </c>
      <c r="R2565" t="n">
        <v>30.23</v>
      </c>
      <c r="S2565" t="n">
        <v>21.27</v>
      </c>
      <c r="T2565" t="n">
        <v>1774.45</v>
      </c>
      <c r="U2565" t="n">
        <v>0.7</v>
      </c>
      <c r="V2565" t="n">
        <v>0.76</v>
      </c>
      <c r="W2565" t="n">
        <v>0.12</v>
      </c>
      <c r="X2565" t="n">
        <v>0.1</v>
      </c>
      <c r="Y2565" t="n">
        <v>1</v>
      </c>
      <c r="Z2565" t="n">
        <v>10</v>
      </c>
    </row>
    <row r="2566">
      <c r="A2566" t="n">
        <v>40</v>
      </c>
      <c r="B2566" t="n">
        <v>55</v>
      </c>
      <c r="C2566" t="inlineStr">
        <is>
          <t xml:space="preserve">CONCLUIDO	</t>
        </is>
      </c>
      <c r="D2566" t="n">
        <v>9.832599999999999</v>
      </c>
      <c r="E2566" t="n">
        <v>10.17</v>
      </c>
      <c r="F2566" t="n">
        <v>7.94</v>
      </c>
      <c r="G2566" t="n">
        <v>79.43000000000001</v>
      </c>
      <c r="H2566" t="n">
        <v>1.5</v>
      </c>
      <c r="I2566" t="n">
        <v>6</v>
      </c>
      <c r="J2566" t="n">
        <v>129.13</v>
      </c>
      <c r="K2566" t="n">
        <v>43.4</v>
      </c>
      <c r="L2566" t="n">
        <v>11</v>
      </c>
      <c r="M2566" t="n">
        <v>4</v>
      </c>
      <c r="N2566" t="n">
        <v>19.73</v>
      </c>
      <c r="O2566" t="n">
        <v>16159.39</v>
      </c>
      <c r="P2566" t="n">
        <v>65.15000000000001</v>
      </c>
      <c r="Q2566" t="n">
        <v>198.05</v>
      </c>
      <c r="R2566" t="n">
        <v>30.08</v>
      </c>
      <c r="S2566" t="n">
        <v>21.27</v>
      </c>
      <c r="T2566" t="n">
        <v>1697.96</v>
      </c>
      <c r="U2566" t="n">
        <v>0.71</v>
      </c>
      <c r="V2566" t="n">
        <v>0.76</v>
      </c>
      <c r="W2566" t="n">
        <v>0.12</v>
      </c>
      <c r="X2566" t="n">
        <v>0.09</v>
      </c>
      <c r="Y2566" t="n">
        <v>1</v>
      </c>
      <c r="Z2566" t="n">
        <v>10</v>
      </c>
    </row>
    <row r="2567">
      <c r="A2567" t="n">
        <v>41</v>
      </c>
      <c r="B2567" t="n">
        <v>55</v>
      </c>
      <c r="C2567" t="inlineStr">
        <is>
          <t xml:space="preserve">CONCLUIDO	</t>
        </is>
      </c>
      <c r="D2567" t="n">
        <v>9.8154</v>
      </c>
      <c r="E2567" t="n">
        <v>10.19</v>
      </c>
      <c r="F2567" t="n">
        <v>7.96</v>
      </c>
      <c r="G2567" t="n">
        <v>79.61</v>
      </c>
      <c r="H2567" t="n">
        <v>1.54</v>
      </c>
      <c r="I2567" t="n">
        <v>6</v>
      </c>
      <c r="J2567" t="n">
        <v>129.46</v>
      </c>
      <c r="K2567" t="n">
        <v>43.4</v>
      </c>
      <c r="L2567" t="n">
        <v>11.25</v>
      </c>
      <c r="M2567" t="n">
        <v>4</v>
      </c>
      <c r="N2567" t="n">
        <v>19.81</v>
      </c>
      <c r="O2567" t="n">
        <v>16200.3</v>
      </c>
      <c r="P2567" t="n">
        <v>64.67</v>
      </c>
      <c r="Q2567" t="n">
        <v>198.05</v>
      </c>
      <c r="R2567" t="n">
        <v>30.61</v>
      </c>
      <c r="S2567" t="n">
        <v>21.27</v>
      </c>
      <c r="T2567" t="n">
        <v>1964.87</v>
      </c>
      <c r="U2567" t="n">
        <v>0.6899999999999999</v>
      </c>
      <c r="V2567" t="n">
        <v>0.76</v>
      </c>
      <c r="W2567" t="n">
        <v>0.12</v>
      </c>
      <c r="X2567" t="n">
        <v>0.11</v>
      </c>
      <c r="Y2567" t="n">
        <v>1</v>
      </c>
      <c r="Z2567" t="n">
        <v>10</v>
      </c>
    </row>
    <row r="2568">
      <c r="A2568" t="n">
        <v>42</v>
      </c>
      <c r="B2568" t="n">
        <v>55</v>
      </c>
      <c r="C2568" t="inlineStr">
        <is>
          <t xml:space="preserve">CONCLUIDO	</t>
        </is>
      </c>
      <c r="D2568" t="n">
        <v>9.8673</v>
      </c>
      <c r="E2568" t="n">
        <v>10.13</v>
      </c>
      <c r="F2568" t="n">
        <v>7.93</v>
      </c>
      <c r="G2568" t="n">
        <v>95.17</v>
      </c>
      <c r="H2568" t="n">
        <v>1.57</v>
      </c>
      <c r="I2568" t="n">
        <v>5</v>
      </c>
      <c r="J2568" t="n">
        <v>129.79</v>
      </c>
      <c r="K2568" t="n">
        <v>43.4</v>
      </c>
      <c r="L2568" t="n">
        <v>11.5</v>
      </c>
      <c r="M2568" t="n">
        <v>3</v>
      </c>
      <c r="N2568" t="n">
        <v>19.89</v>
      </c>
      <c r="O2568" t="n">
        <v>16241.25</v>
      </c>
      <c r="P2568" t="n">
        <v>63.59</v>
      </c>
      <c r="Q2568" t="n">
        <v>198.05</v>
      </c>
      <c r="R2568" t="n">
        <v>29.59</v>
      </c>
      <c r="S2568" t="n">
        <v>21.27</v>
      </c>
      <c r="T2568" t="n">
        <v>1458.67</v>
      </c>
      <c r="U2568" t="n">
        <v>0.72</v>
      </c>
      <c r="V2568" t="n">
        <v>0.77</v>
      </c>
      <c r="W2568" t="n">
        <v>0.12</v>
      </c>
      <c r="X2568" t="n">
        <v>0.08</v>
      </c>
      <c r="Y2568" t="n">
        <v>1</v>
      </c>
      <c r="Z2568" t="n">
        <v>10</v>
      </c>
    </row>
    <row r="2569">
      <c r="A2569" t="n">
        <v>43</v>
      </c>
      <c r="B2569" t="n">
        <v>55</v>
      </c>
      <c r="C2569" t="inlineStr">
        <is>
          <t xml:space="preserve">CONCLUIDO	</t>
        </is>
      </c>
      <c r="D2569" t="n">
        <v>9.8592</v>
      </c>
      <c r="E2569" t="n">
        <v>10.14</v>
      </c>
      <c r="F2569" t="n">
        <v>7.94</v>
      </c>
      <c r="G2569" t="n">
        <v>95.27</v>
      </c>
      <c r="H2569" t="n">
        <v>1.6</v>
      </c>
      <c r="I2569" t="n">
        <v>5</v>
      </c>
      <c r="J2569" t="n">
        <v>130.12</v>
      </c>
      <c r="K2569" t="n">
        <v>43.4</v>
      </c>
      <c r="L2569" t="n">
        <v>11.75</v>
      </c>
      <c r="M2569" t="n">
        <v>3</v>
      </c>
      <c r="N2569" t="n">
        <v>19.97</v>
      </c>
      <c r="O2569" t="n">
        <v>16282.22</v>
      </c>
      <c r="P2569" t="n">
        <v>63.68</v>
      </c>
      <c r="Q2569" t="n">
        <v>198.05</v>
      </c>
      <c r="R2569" t="n">
        <v>29.89</v>
      </c>
      <c r="S2569" t="n">
        <v>21.27</v>
      </c>
      <c r="T2569" t="n">
        <v>1605.86</v>
      </c>
      <c r="U2569" t="n">
        <v>0.71</v>
      </c>
      <c r="V2569" t="n">
        <v>0.76</v>
      </c>
      <c r="W2569" t="n">
        <v>0.12</v>
      </c>
      <c r="X2569" t="n">
        <v>0.09</v>
      </c>
      <c r="Y2569" t="n">
        <v>1</v>
      </c>
      <c r="Z2569" t="n">
        <v>10</v>
      </c>
    </row>
    <row r="2570">
      <c r="A2570" t="n">
        <v>44</v>
      </c>
      <c r="B2570" t="n">
        <v>55</v>
      </c>
      <c r="C2570" t="inlineStr">
        <is>
          <t xml:space="preserve">CONCLUIDO	</t>
        </is>
      </c>
      <c r="D2570" t="n">
        <v>9.878399999999999</v>
      </c>
      <c r="E2570" t="n">
        <v>10.12</v>
      </c>
      <c r="F2570" t="n">
        <v>7.92</v>
      </c>
      <c r="G2570" t="n">
        <v>95.03</v>
      </c>
      <c r="H2570" t="n">
        <v>1.63</v>
      </c>
      <c r="I2570" t="n">
        <v>5</v>
      </c>
      <c r="J2570" t="n">
        <v>130.45</v>
      </c>
      <c r="K2570" t="n">
        <v>43.4</v>
      </c>
      <c r="L2570" t="n">
        <v>12</v>
      </c>
      <c r="M2570" t="n">
        <v>2</v>
      </c>
      <c r="N2570" t="n">
        <v>20.05</v>
      </c>
      <c r="O2570" t="n">
        <v>16323.22</v>
      </c>
      <c r="P2570" t="n">
        <v>63.45</v>
      </c>
      <c r="Q2570" t="n">
        <v>198.06</v>
      </c>
      <c r="R2570" t="n">
        <v>29.26</v>
      </c>
      <c r="S2570" t="n">
        <v>21.27</v>
      </c>
      <c r="T2570" t="n">
        <v>1294.35</v>
      </c>
      <c r="U2570" t="n">
        <v>0.73</v>
      </c>
      <c r="V2570" t="n">
        <v>0.77</v>
      </c>
      <c r="W2570" t="n">
        <v>0.12</v>
      </c>
      <c r="X2570" t="n">
        <v>0.07000000000000001</v>
      </c>
      <c r="Y2570" t="n">
        <v>1</v>
      </c>
      <c r="Z2570" t="n">
        <v>10</v>
      </c>
    </row>
    <row r="2571">
      <c r="A2571" t="n">
        <v>45</v>
      </c>
      <c r="B2571" t="n">
        <v>55</v>
      </c>
      <c r="C2571" t="inlineStr">
        <is>
          <t xml:space="preserve">CONCLUIDO	</t>
        </is>
      </c>
      <c r="D2571" t="n">
        <v>9.8703</v>
      </c>
      <c r="E2571" t="n">
        <v>10.13</v>
      </c>
      <c r="F2571" t="n">
        <v>7.93</v>
      </c>
      <c r="G2571" t="n">
        <v>95.13</v>
      </c>
      <c r="H2571" t="n">
        <v>1.65</v>
      </c>
      <c r="I2571" t="n">
        <v>5</v>
      </c>
      <c r="J2571" t="n">
        <v>130.79</v>
      </c>
      <c r="K2571" t="n">
        <v>43.4</v>
      </c>
      <c r="L2571" t="n">
        <v>12.25</v>
      </c>
      <c r="M2571" t="n">
        <v>1</v>
      </c>
      <c r="N2571" t="n">
        <v>20.14</v>
      </c>
      <c r="O2571" t="n">
        <v>16364.25</v>
      </c>
      <c r="P2571" t="n">
        <v>63.63</v>
      </c>
      <c r="Q2571" t="n">
        <v>198.05</v>
      </c>
      <c r="R2571" t="n">
        <v>29.55</v>
      </c>
      <c r="S2571" t="n">
        <v>21.27</v>
      </c>
      <c r="T2571" t="n">
        <v>1438.26</v>
      </c>
      <c r="U2571" t="n">
        <v>0.72</v>
      </c>
      <c r="V2571" t="n">
        <v>0.77</v>
      </c>
      <c r="W2571" t="n">
        <v>0.12</v>
      </c>
      <c r="X2571" t="n">
        <v>0.07000000000000001</v>
      </c>
      <c r="Y2571" t="n">
        <v>1</v>
      </c>
      <c r="Z2571" t="n">
        <v>10</v>
      </c>
    </row>
    <row r="2572">
      <c r="A2572" t="n">
        <v>46</v>
      </c>
      <c r="B2572" t="n">
        <v>55</v>
      </c>
      <c r="C2572" t="inlineStr">
        <is>
          <t xml:space="preserve">CONCLUIDO	</t>
        </is>
      </c>
      <c r="D2572" t="n">
        <v>9.866</v>
      </c>
      <c r="E2572" t="n">
        <v>10.14</v>
      </c>
      <c r="F2572" t="n">
        <v>7.93</v>
      </c>
      <c r="G2572" t="n">
        <v>95.19</v>
      </c>
      <c r="H2572" t="n">
        <v>1.68</v>
      </c>
      <c r="I2572" t="n">
        <v>5</v>
      </c>
      <c r="J2572" t="n">
        <v>131.12</v>
      </c>
      <c r="K2572" t="n">
        <v>43.4</v>
      </c>
      <c r="L2572" t="n">
        <v>12.5</v>
      </c>
      <c r="M2572" t="n">
        <v>1</v>
      </c>
      <c r="N2572" t="n">
        <v>20.22</v>
      </c>
      <c r="O2572" t="n">
        <v>16405.32</v>
      </c>
      <c r="P2572" t="n">
        <v>63.66</v>
      </c>
      <c r="Q2572" t="n">
        <v>198.05</v>
      </c>
      <c r="R2572" t="n">
        <v>29.65</v>
      </c>
      <c r="S2572" t="n">
        <v>21.27</v>
      </c>
      <c r="T2572" t="n">
        <v>1489.46</v>
      </c>
      <c r="U2572" t="n">
        <v>0.72</v>
      </c>
      <c r="V2572" t="n">
        <v>0.77</v>
      </c>
      <c r="W2572" t="n">
        <v>0.12</v>
      </c>
      <c r="X2572" t="n">
        <v>0.08</v>
      </c>
      <c r="Y2572" t="n">
        <v>1</v>
      </c>
      <c r="Z2572" t="n">
        <v>10</v>
      </c>
    </row>
    <row r="2573">
      <c r="A2573" t="n">
        <v>47</v>
      </c>
      <c r="B2573" t="n">
        <v>55</v>
      </c>
      <c r="C2573" t="inlineStr">
        <is>
          <t xml:space="preserve">CONCLUIDO	</t>
        </is>
      </c>
      <c r="D2573" t="n">
        <v>9.8687</v>
      </c>
      <c r="E2573" t="n">
        <v>10.13</v>
      </c>
      <c r="F2573" t="n">
        <v>7.93</v>
      </c>
      <c r="G2573" t="n">
        <v>95.15000000000001</v>
      </c>
      <c r="H2573" t="n">
        <v>1.71</v>
      </c>
      <c r="I2573" t="n">
        <v>5</v>
      </c>
      <c r="J2573" t="n">
        <v>131.45</v>
      </c>
      <c r="K2573" t="n">
        <v>43.4</v>
      </c>
      <c r="L2573" t="n">
        <v>12.75</v>
      </c>
      <c r="M2573" t="n">
        <v>0</v>
      </c>
      <c r="N2573" t="n">
        <v>20.3</v>
      </c>
      <c r="O2573" t="n">
        <v>16446.41</v>
      </c>
      <c r="P2573" t="n">
        <v>63.77</v>
      </c>
      <c r="Q2573" t="n">
        <v>198.05</v>
      </c>
      <c r="R2573" t="n">
        <v>29.51</v>
      </c>
      <c r="S2573" t="n">
        <v>21.27</v>
      </c>
      <c r="T2573" t="n">
        <v>1418.73</v>
      </c>
      <c r="U2573" t="n">
        <v>0.72</v>
      </c>
      <c r="V2573" t="n">
        <v>0.77</v>
      </c>
      <c r="W2573" t="n">
        <v>0.12</v>
      </c>
      <c r="X2573" t="n">
        <v>0.08</v>
      </c>
      <c r="Y2573" t="n">
        <v>1</v>
      </c>
      <c r="Z257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5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INDEX(resultados!$A$2:$ZZ$2573, 1, MATCH($B$1, resultados!$A$1:$ZZ$1, 0))</f>
        <v/>
      </c>
      <c r="B7">
        <f>INDEX(resultados!$A$2:$ZZ$2573, 1, MATCH($B$2, resultados!$A$1:$ZZ$1, 0))</f>
        <v/>
      </c>
      <c r="C7">
        <f>INDEX(resultados!$A$2:$ZZ$2573, 1, MATCH($B$3, resultados!$A$1:$ZZ$1, 0))</f>
        <v/>
      </c>
    </row>
    <row r="8">
      <c r="A8">
        <f>INDEX(resultados!$A$2:$ZZ$2573, 2, MATCH($B$1, resultados!$A$1:$ZZ$1, 0))</f>
        <v/>
      </c>
      <c r="B8">
        <f>INDEX(resultados!$A$2:$ZZ$2573, 2, MATCH($B$2, resultados!$A$1:$ZZ$1, 0))</f>
        <v/>
      </c>
      <c r="C8">
        <f>INDEX(resultados!$A$2:$ZZ$2573, 2, MATCH($B$3, resultados!$A$1:$ZZ$1, 0))</f>
        <v/>
      </c>
    </row>
    <row r="9">
      <c r="A9">
        <f>INDEX(resultados!$A$2:$ZZ$2573, 3, MATCH($B$1, resultados!$A$1:$ZZ$1, 0))</f>
        <v/>
      </c>
      <c r="B9">
        <f>INDEX(resultados!$A$2:$ZZ$2573, 3, MATCH($B$2, resultados!$A$1:$ZZ$1, 0))</f>
        <v/>
      </c>
      <c r="C9">
        <f>INDEX(resultados!$A$2:$ZZ$2573, 3, MATCH($B$3, resultados!$A$1:$ZZ$1, 0))</f>
        <v/>
      </c>
    </row>
    <row r="10">
      <c r="A10">
        <f>INDEX(resultados!$A$2:$ZZ$2573, 4, MATCH($B$1, resultados!$A$1:$ZZ$1, 0))</f>
        <v/>
      </c>
      <c r="B10">
        <f>INDEX(resultados!$A$2:$ZZ$2573, 4, MATCH($B$2, resultados!$A$1:$ZZ$1, 0))</f>
        <v/>
      </c>
      <c r="C10">
        <f>INDEX(resultados!$A$2:$ZZ$2573, 4, MATCH($B$3, resultados!$A$1:$ZZ$1, 0))</f>
        <v/>
      </c>
    </row>
    <row r="11">
      <c r="A11">
        <f>INDEX(resultados!$A$2:$ZZ$2573, 5, MATCH($B$1, resultados!$A$1:$ZZ$1, 0))</f>
        <v/>
      </c>
      <c r="B11">
        <f>INDEX(resultados!$A$2:$ZZ$2573, 5, MATCH($B$2, resultados!$A$1:$ZZ$1, 0))</f>
        <v/>
      </c>
      <c r="C11">
        <f>INDEX(resultados!$A$2:$ZZ$2573, 5, MATCH($B$3, resultados!$A$1:$ZZ$1, 0))</f>
        <v/>
      </c>
    </row>
    <row r="12">
      <c r="A12">
        <f>INDEX(resultados!$A$2:$ZZ$2573, 6, MATCH($B$1, resultados!$A$1:$ZZ$1, 0))</f>
        <v/>
      </c>
      <c r="B12">
        <f>INDEX(resultados!$A$2:$ZZ$2573, 6, MATCH($B$2, resultados!$A$1:$ZZ$1, 0))</f>
        <v/>
      </c>
      <c r="C12">
        <f>INDEX(resultados!$A$2:$ZZ$2573, 6, MATCH($B$3, resultados!$A$1:$ZZ$1, 0))</f>
        <v/>
      </c>
    </row>
    <row r="13">
      <c r="A13">
        <f>INDEX(resultados!$A$2:$ZZ$2573, 7, MATCH($B$1, resultados!$A$1:$ZZ$1, 0))</f>
        <v/>
      </c>
      <c r="B13">
        <f>INDEX(resultados!$A$2:$ZZ$2573, 7, MATCH($B$2, resultados!$A$1:$ZZ$1, 0))</f>
        <v/>
      </c>
      <c r="C13">
        <f>INDEX(resultados!$A$2:$ZZ$2573, 7, MATCH($B$3, resultados!$A$1:$ZZ$1, 0))</f>
        <v/>
      </c>
    </row>
    <row r="14">
      <c r="A14">
        <f>INDEX(resultados!$A$2:$ZZ$2573, 8, MATCH($B$1, resultados!$A$1:$ZZ$1, 0))</f>
        <v/>
      </c>
      <c r="B14">
        <f>INDEX(resultados!$A$2:$ZZ$2573, 8, MATCH($B$2, resultados!$A$1:$ZZ$1, 0))</f>
        <v/>
      </c>
      <c r="C14">
        <f>INDEX(resultados!$A$2:$ZZ$2573, 8, MATCH($B$3, resultados!$A$1:$ZZ$1, 0))</f>
        <v/>
      </c>
    </row>
    <row r="15">
      <c r="A15">
        <f>INDEX(resultados!$A$2:$ZZ$2573, 9, MATCH($B$1, resultados!$A$1:$ZZ$1, 0))</f>
        <v/>
      </c>
      <c r="B15">
        <f>INDEX(resultados!$A$2:$ZZ$2573, 9, MATCH($B$2, resultados!$A$1:$ZZ$1, 0))</f>
        <v/>
      </c>
      <c r="C15">
        <f>INDEX(resultados!$A$2:$ZZ$2573, 9, MATCH($B$3, resultados!$A$1:$ZZ$1, 0))</f>
        <v/>
      </c>
    </row>
    <row r="16">
      <c r="A16">
        <f>INDEX(resultados!$A$2:$ZZ$2573, 10, MATCH($B$1, resultados!$A$1:$ZZ$1, 0))</f>
        <v/>
      </c>
      <c r="B16">
        <f>INDEX(resultados!$A$2:$ZZ$2573, 10, MATCH($B$2, resultados!$A$1:$ZZ$1, 0))</f>
        <v/>
      </c>
      <c r="C16">
        <f>INDEX(resultados!$A$2:$ZZ$2573, 10, MATCH($B$3, resultados!$A$1:$ZZ$1, 0))</f>
        <v/>
      </c>
    </row>
    <row r="17">
      <c r="A17">
        <f>INDEX(resultados!$A$2:$ZZ$2573, 11, MATCH($B$1, resultados!$A$1:$ZZ$1, 0))</f>
        <v/>
      </c>
      <c r="B17">
        <f>INDEX(resultados!$A$2:$ZZ$2573, 11, MATCH($B$2, resultados!$A$1:$ZZ$1, 0))</f>
        <v/>
      </c>
      <c r="C17">
        <f>INDEX(resultados!$A$2:$ZZ$2573, 11, MATCH($B$3, resultados!$A$1:$ZZ$1, 0))</f>
        <v/>
      </c>
    </row>
    <row r="18">
      <c r="A18">
        <f>INDEX(resultados!$A$2:$ZZ$2573, 12, MATCH($B$1, resultados!$A$1:$ZZ$1, 0))</f>
        <v/>
      </c>
      <c r="B18">
        <f>INDEX(resultados!$A$2:$ZZ$2573, 12, MATCH($B$2, resultados!$A$1:$ZZ$1, 0))</f>
        <v/>
      </c>
      <c r="C18">
        <f>INDEX(resultados!$A$2:$ZZ$2573, 12, MATCH($B$3, resultados!$A$1:$ZZ$1, 0))</f>
        <v/>
      </c>
    </row>
    <row r="19">
      <c r="A19">
        <f>INDEX(resultados!$A$2:$ZZ$2573, 13, MATCH($B$1, resultados!$A$1:$ZZ$1, 0))</f>
        <v/>
      </c>
      <c r="B19">
        <f>INDEX(resultados!$A$2:$ZZ$2573, 13, MATCH($B$2, resultados!$A$1:$ZZ$1, 0))</f>
        <v/>
      </c>
      <c r="C19">
        <f>INDEX(resultados!$A$2:$ZZ$2573, 13, MATCH($B$3, resultados!$A$1:$ZZ$1, 0))</f>
        <v/>
      </c>
    </row>
    <row r="20">
      <c r="A20">
        <f>INDEX(resultados!$A$2:$ZZ$2573, 14, MATCH($B$1, resultados!$A$1:$ZZ$1, 0))</f>
        <v/>
      </c>
      <c r="B20">
        <f>INDEX(resultados!$A$2:$ZZ$2573, 14, MATCH($B$2, resultados!$A$1:$ZZ$1, 0))</f>
        <v/>
      </c>
      <c r="C20">
        <f>INDEX(resultados!$A$2:$ZZ$2573, 14, MATCH($B$3, resultados!$A$1:$ZZ$1, 0))</f>
        <v/>
      </c>
    </row>
    <row r="21">
      <c r="A21">
        <f>INDEX(resultados!$A$2:$ZZ$2573, 15, MATCH($B$1, resultados!$A$1:$ZZ$1, 0))</f>
        <v/>
      </c>
      <c r="B21">
        <f>INDEX(resultados!$A$2:$ZZ$2573, 15, MATCH($B$2, resultados!$A$1:$ZZ$1, 0))</f>
        <v/>
      </c>
      <c r="C21">
        <f>INDEX(resultados!$A$2:$ZZ$2573, 15, MATCH($B$3, resultados!$A$1:$ZZ$1, 0))</f>
        <v/>
      </c>
    </row>
    <row r="22">
      <c r="A22">
        <f>INDEX(resultados!$A$2:$ZZ$2573, 16, MATCH($B$1, resultados!$A$1:$ZZ$1, 0))</f>
        <v/>
      </c>
      <c r="B22">
        <f>INDEX(resultados!$A$2:$ZZ$2573, 16, MATCH($B$2, resultados!$A$1:$ZZ$1, 0))</f>
        <v/>
      </c>
      <c r="C22">
        <f>INDEX(resultados!$A$2:$ZZ$2573, 16, MATCH($B$3, resultados!$A$1:$ZZ$1, 0))</f>
        <v/>
      </c>
    </row>
    <row r="23">
      <c r="A23">
        <f>INDEX(resultados!$A$2:$ZZ$2573, 17, MATCH($B$1, resultados!$A$1:$ZZ$1, 0))</f>
        <v/>
      </c>
      <c r="B23">
        <f>INDEX(resultados!$A$2:$ZZ$2573, 17, MATCH($B$2, resultados!$A$1:$ZZ$1, 0))</f>
        <v/>
      </c>
      <c r="C23">
        <f>INDEX(resultados!$A$2:$ZZ$2573, 17, MATCH($B$3, resultados!$A$1:$ZZ$1, 0))</f>
        <v/>
      </c>
    </row>
    <row r="24">
      <c r="A24">
        <f>INDEX(resultados!$A$2:$ZZ$2573, 18, MATCH($B$1, resultados!$A$1:$ZZ$1, 0))</f>
        <v/>
      </c>
      <c r="B24">
        <f>INDEX(resultados!$A$2:$ZZ$2573, 18, MATCH($B$2, resultados!$A$1:$ZZ$1, 0))</f>
        <v/>
      </c>
      <c r="C24">
        <f>INDEX(resultados!$A$2:$ZZ$2573, 18, MATCH($B$3, resultados!$A$1:$ZZ$1, 0))</f>
        <v/>
      </c>
    </row>
    <row r="25">
      <c r="A25">
        <f>INDEX(resultados!$A$2:$ZZ$2573, 19, MATCH($B$1, resultados!$A$1:$ZZ$1, 0))</f>
        <v/>
      </c>
      <c r="B25">
        <f>INDEX(resultados!$A$2:$ZZ$2573, 19, MATCH($B$2, resultados!$A$1:$ZZ$1, 0))</f>
        <v/>
      </c>
      <c r="C25">
        <f>INDEX(resultados!$A$2:$ZZ$2573, 19, MATCH($B$3, resultados!$A$1:$ZZ$1, 0))</f>
        <v/>
      </c>
    </row>
    <row r="26">
      <c r="A26">
        <f>INDEX(resultados!$A$2:$ZZ$2573, 20, MATCH($B$1, resultados!$A$1:$ZZ$1, 0))</f>
        <v/>
      </c>
      <c r="B26">
        <f>INDEX(resultados!$A$2:$ZZ$2573, 20, MATCH($B$2, resultados!$A$1:$ZZ$1, 0))</f>
        <v/>
      </c>
      <c r="C26">
        <f>INDEX(resultados!$A$2:$ZZ$2573, 20, MATCH($B$3, resultados!$A$1:$ZZ$1, 0))</f>
        <v/>
      </c>
    </row>
    <row r="27">
      <c r="A27">
        <f>INDEX(resultados!$A$2:$ZZ$2573, 21, MATCH($B$1, resultados!$A$1:$ZZ$1, 0))</f>
        <v/>
      </c>
      <c r="B27">
        <f>INDEX(resultados!$A$2:$ZZ$2573, 21, MATCH($B$2, resultados!$A$1:$ZZ$1, 0))</f>
        <v/>
      </c>
      <c r="C27">
        <f>INDEX(resultados!$A$2:$ZZ$2573, 21, MATCH($B$3, resultados!$A$1:$ZZ$1, 0))</f>
        <v/>
      </c>
    </row>
    <row r="28">
      <c r="A28">
        <f>INDEX(resultados!$A$2:$ZZ$2573, 22, MATCH($B$1, resultados!$A$1:$ZZ$1, 0))</f>
        <v/>
      </c>
      <c r="B28">
        <f>INDEX(resultados!$A$2:$ZZ$2573, 22, MATCH($B$2, resultados!$A$1:$ZZ$1, 0))</f>
        <v/>
      </c>
      <c r="C28">
        <f>INDEX(resultados!$A$2:$ZZ$2573, 22, MATCH($B$3, resultados!$A$1:$ZZ$1, 0))</f>
        <v/>
      </c>
    </row>
    <row r="29">
      <c r="A29">
        <f>INDEX(resultados!$A$2:$ZZ$2573, 23, MATCH($B$1, resultados!$A$1:$ZZ$1, 0))</f>
        <v/>
      </c>
      <c r="B29">
        <f>INDEX(resultados!$A$2:$ZZ$2573, 23, MATCH($B$2, resultados!$A$1:$ZZ$1, 0))</f>
        <v/>
      </c>
      <c r="C29">
        <f>INDEX(resultados!$A$2:$ZZ$2573, 23, MATCH($B$3, resultados!$A$1:$ZZ$1, 0))</f>
        <v/>
      </c>
    </row>
    <row r="30">
      <c r="A30">
        <f>INDEX(resultados!$A$2:$ZZ$2573, 24, MATCH($B$1, resultados!$A$1:$ZZ$1, 0))</f>
        <v/>
      </c>
      <c r="B30">
        <f>INDEX(resultados!$A$2:$ZZ$2573, 24, MATCH($B$2, resultados!$A$1:$ZZ$1, 0))</f>
        <v/>
      </c>
      <c r="C30">
        <f>INDEX(resultados!$A$2:$ZZ$2573, 24, MATCH($B$3, resultados!$A$1:$ZZ$1, 0))</f>
        <v/>
      </c>
    </row>
    <row r="31">
      <c r="A31">
        <f>INDEX(resultados!$A$2:$ZZ$2573, 25, MATCH($B$1, resultados!$A$1:$ZZ$1, 0))</f>
        <v/>
      </c>
      <c r="B31">
        <f>INDEX(resultados!$A$2:$ZZ$2573, 25, MATCH($B$2, resultados!$A$1:$ZZ$1, 0))</f>
        <v/>
      </c>
      <c r="C31">
        <f>INDEX(resultados!$A$2:$ZZ$2573, 25, MATCH($B$3, resultados!$A$1:$ZZ$1, 0))</f>
        <v/>
      </c>
    </row>
    <row r="32">
      <c r="A32">
        <f>INDEX(resultados!$A$2:$ZZ$2573, 26, MATCH($B$1, resultados!$A$1:$ZZ$1, 0))</f>
        <v/>
      </c>
      <c r="B32">
        <f>INDEX(resultados!$A$2:$ZZ$2573, 26, MATCH($B$2, resultados!$A$1:$ZZ$1, 0))</f>
        <v/>
      </c>
      <c r="C32">
        <f>INDEX(resultados!$A$2:$ZZ$2573, 26, MATCH($B$3, resultados!$A$1:$ZZ$1, 0))</f>
        <v/>
      </c>
    </row>
    <row r="33">
      <c r="A33">
        <f>INDEX(resultados!$A$2:$ZZ$2573, 27, MATCH($B$1, resultados!$A$1:$ZZ$1, 0))</f>
        <v/>
      </c>
      <c r="B33">
        <f>INDEX(resultados!$A$2:$ZZ$2573, 27, MATCH($B$2, resultados!$A$1:$ZZ$1, 0))</f>
        <v/>
      </c>
      <c r="C33">
        <f>INDEX(resultados!$A$2:$ZZ$2573, 27, MATCH($B$3, resultados!$A$1:$ZZ$1, 0))</f>
        <v/>
      </c>
    </row>
    <row r="34">
      <c r="A34">
        <f>INDEX(resultados!$A$2:$ZZ$2573, 28, MATCH($B$1, resultados!$A$1:$ZZ$1, 0))</f>
        <v/>
      </c>
      <c r="B34">
        <f>INDEX(resultados!$A$2:$ZZ$2573, 28, MATCH($B$2, resultados!$A$1:$ZZ$1, 0))</f>
        <v/>
      </c>
      <c r="C34">
        <f>INDEX(resultados!$A$2:$ZZ$2573, 28, MATCH($B$3, resultados!$A$1:$ZZ$1, 0))</f>
        <v/>
      </c>
    </row>
    <row r="35">
      <c r="A35">
        <f>INDEX(resultados!$A$2:$ZZ$2573, 29, MATCH($B$1, resultados!$A$1:$ZZ$1, 0))</f>
        <v/>
      </c>
      <c r="B35">
        <f>INDEX(resultados!$A$2:$ZZ$2573, 29, MATCH($B$2, resultados!$A$1:$ZZ$1, 0))</f>
        <v/>
      </c>
      <c r="C35">
        <f>INDEX(resultados!$A$2:$ZZ$2573, 29, MATCH($B$3, resultados!$A$1:$ZZ$1, 0))</f>
        <v/>
      </c>
    </row>
    <row r="36">
      <c r="A36">
        <f>INDEX(resultados!$A$2:$ZZ$2573, 30, MATCH($B$1, resultados!$A$1:$ZZ$1, 0))</f>
        <v/>
      </c>
      <c r="B36">
        <f>INDEX(resultados!$A$2:$ZZ$2573, 30, MATCH($B$2, resultados!$A$1:$ZZ$1, 0))</f>
        <v/>
      </c>
      <c r="C36">
        <f>INDEX(resultados!$A$2:$ZZ$2573, 30, MATCH($B$3, resultados!$A$1:$ZZ$1, 0))</f>
        <v/>
      </c>
    </row>
    <row r="37">
      <c r="A37">
        <f>INDEX(resultados!$A$2:$ZZ$2573, 31, MATCH($B$1, resultados!$A$1:$ZZ$1, 0))</f>
        <v/>
      </c>
      <c r="B37">
        <f>INDEX(resultados!$A$2:$ZZ$2573, 31, MATCH($B$2, resultados!$A$1:$ZZ$1, 0))</f>
        <v/>
      </c>
      <c r="C37">
        <f>INDEX(resultados!$A$2:$ZZ$2573, 31, MATCH($B$3, resultados!$A$1:$ZZ$1, 0))</f>
        <v/>
      </c>
    </row>
    <row r="38">
      <c r="A38">
        <f>INDEX(resultados!$A$2:$ZZ$2573, 32, MATCH($B$1, resultados!$A$1:$ZZ$1, 0))</f>
        <v/>
      </c>
      <c r="B38">
        <f>INDEX(resultados!$A$2:$ZZ$2573, 32, MATCH($B$2, resultados!$A$1:$ZZ$1, 0))</f>
        <v/>
      </c>
      <c r="C38">
        <f>INDEX(resultados!$A$2:$ZZ$2573, 32, MATCH($B$3, resultados!$A$1:$ZZ$1, 0))</f>
        <v/>
      </c>
    </row>
    <row r="39">
      <c r="A39">
        <f>INDEX(resultados!$A$2:$ZZ$2573, 33, MATCH($B$1, resultados!$A$1:$ZZ$1, 0))</f>
        <v/>
      </c>
      <c r="B39">
        <f>INDEX(resultados!$A$2:$ZZ$2573, 33, MATCH($B$2, resultados!$A$1:$ZZ$1, 0))</f>
        <v/>
      </c>
      <c r="C39">
        <f>INDEX(resultados!$A$2:$ZZ$2573, 33, MATCH($B$3, resultados!$A$1:$ZZ$1, 0))</f>
        <v/>
      </c>
    </row>
    <row r="40">
      <c r="A40">
        <f>INDEX(resultados!$A$2:$ZZ$2573, 34, MATCH($B$1, resultados!$A$1:$ZZ$1, 0))</f>
        <v/>
      </c>
      <c r="B40">
        <f>INDEX(resultados!$A$2:$ZZ$2573, 34, MATCH($B$2, resultados!$A$1:$ZZ$1, 0))</f>
        <v/>
      </c>
      <c r="C40">
        <f>INDEX(resultados!$A$2:$ZZ$2573, 34, MATCH($B$3, resultados!$A$1:$ZZ$1, 0))</f>
        <v/>
      </c>
    </row>
    <row r="41">
      <c r="A41">
        <f>INDEX(resultados!$A$2:$ZZ$2573, 35, MATCH($B$1, resultados!$A$1:$ZZ$1, 0))</f>
        <v/>
      </c>
      <c r="B41">
        <f>INDEX(resultados!$A$2:$ZZ$2573, 35, MATCH($B$2, resultados!$A$1:$ZZ$1, 0))</f>
        <v/>
      </c>
      <c r="C41">
        <f>INDEX(resultados!$A$2:$ZZ$2573, 35, MATCH($B$3, resultados!$A$1:$ZZ$1, 0))</f>
        <v/>
      </c>
    </row>
    <row r="42">
      <c r="A42">
        <f>INDEX(resultados!$A$2:$ZZ$2573, 36, MATCH($B$1, resultados!$A$1:$ZZ$1, 0))</f>
        <v/>
      </c>
      <c r="B42">
        <f>INDEX(resultados!$A$2:$ZZ$2573, 36, MATCH($B$2, resultados!$A$1:$ZZ$1, 0))</f>
        <v/>
      </c>
      <c r="C42">
        <f>INDEX(resultados!$A$2:$ZZ$2573, 36, MATCH($B$3, resultados!$A$1:$ZZ$1, 0))</f>
        <v/>
      </c>
    </row>
    <row r="43">
      <c r="A43">
        <f>INDEX(resultados!$A$2:$ZZ$2573, 37, MATCH($B$1, resultados!$A$1:$ZZ$1, 0))</f>
        <v/>
      </c>
      <c r="B43">
        <f>INDEX(resultados!$A$2:$ZZ$2573, 37, MATCH($B$2, resultados!$A$1:$ZZ$1, 0))</f>
        <v/>
      </c>
      <c r="C43">
        <f>INDEX(resultados!$A$2:$ZZ$2573, 37, MATCH($B$3, resultados!$A$1:$ZZ$1, 0))</f>
        <v/>
      </c>
    </row>
    <row r="44">
      <c r="A44">
        <f>INDEX(resultados!$A$2:$ZZ$2573, 38, MATCH($B$1, resultados!$A$1:$ZZ$1, 0))</f>
        <v/>
      </c>
      <c r="B44">
        <f>INDEX(resultados!$A$2:$ZZ$2573, 38, MATCH($B$2, resultados!$A$1:$ZZ$1, 0))</f>
        <v/>
      </c>
      <c r="C44">
        <f>INDEX(resultados!$A$2:$ZZ$2573, 38, MATCH($B$3, resultados!$A$1:$ZZ$1, 0))</f>
        <v/>
      </c>
    </row>
    <row r="45">
      <c r="A45">
        <f>INDEX(resultados!$A$2:$ZZ$2573, 39, MATCH($B$1, resultados!$A$1:$ZZ$1, 0))</f>
        <v/>
      </c>
      <c r="B45">
        <f>INDEX(resultados!$A$2:$ZZ$2573, 39, MATCH($B$2, resultados!$A$1:$ZZ$1, 0))</f>
        <v/>
      </c>
      <c r="C45">
        <f>INDEX(resultados!$A$2:$ZZ$2573, 39, MATCH($B$3, resultados!$A$1:$ZZ$1, 0))</f>
        <v/>
      </c>
    </row>
    <row r="46">
      <c r="A46">
        <f>INDEX(resultados!$A$2:$ZZ$2573, 40, MATCH($B$1, resultados!$A$1:$ZZ$1, 0))</f>
        <v/>
      </c>
      <c r="B46">
        <f>INDEX(resultados!$A$2:$ZZ$2573, 40, MATCH($B$2, resultados!$A$1:$ZZ$1, 0))</f>
        <v/>
      </c>
      <c r="C46">
        <f>INDEX(resultados!$A$2:$ZZ$2573, 40, MATCH($B$3, resultados!$A$1:$ZZ$1, 0))</f>
        <v/>
      </c>
    </row>
    <row r="47">
      <c r="A47">
        <f>INDEX(resultados!$A$2:$ZZ$2573, 41, MATCH($B$1, resultados!$A$1:$ZZ$1, 0))</f>
        <v/>
      </c>
      <c r="B47">
        <f>INDEX(resultados!$A$2:$ZZ$2573, 41, MATCH($B$2, resultados!$A$1:$ZZ$1, 0))</f>
        <v/>
      </c>
      <c r="C47">
        <f>INDEX(resultados!$A$2:$ZZ$2573, 41, MATCH($B$3, resultados!$A$1:$ZZ$1, 0))</f>
        <v/>
      </c>
    </row>
    <row r="48">
      <c r="A48">
        <f>INDEX(resultados!$A$2:$ZZ$2573, 42, MATCH($B$1, resultados!$A$1:$ZZ$1, 0))</f>
        <v/>
      </c>
      <c r="B48">
        <f>INDEX(resultados!$A$2:$ZZ$2573, 42, MATCH($B$2, resultados!$A$1:$ZZ$1, 0))</f>
        <v/>
      </c>
      <c r="C48">
        <f>INDEX(resultados!$A$2:$ZZ$2573, 42, MATCH($B$3, resultados!$A$1:$ZZ$1, 0))</f>
        <v/>
      </c>
    </row>
    <row r="49">
      <c r="A49">
        <f>INDEX(resultados!$A$2:$ZZ$2573, 43, MATCH($B$1, resultados!$A$1:$ZZ$1, 0))</f>
        <v/>
      </c>
      <c r="B49">
        <f>INDEX(resultados!$A$2:$ZZ$2573, 43, MATCH($B$2, resultados!$A$1:$ZZ$1, 0))</f>
        <v/>
      </c>
      <c r="C49">
        <f>INDEX(resultados!$A$2:$ZZ$2573, 43, MATCH($B$3, resultados!$A$1:$ZZ$1, 0))</f>
        <v/>
      </c>
    </row>
    <row r="50">
      <c r="A50">
        <f>INDEX(resultados!$A$2:$ZZ$2573, 44, MATCH($B$1, resultados!$A$1:$ZZ$1, 0))</f>
        <v/>
      </c>
      <c r="B50">
        <f>INDEX(resultados!$A$2:$ZZ$2573, 44, MATCH($B$2, resultados!$A$1:$ZZ$1, 0))</f>
        <v/>
      </c>
      <c r="C50">
        <f>INDEX(resultados!$A$2:$ZZ$2573, 44, MATCH($B$3, resultados!$A$1:$ZZ$1, 0))</f>
        <v/>
      </c>
    </row>
    <row r="51">
      <c r="A51">
        <f>INDEX(resultados!$A$2:$ZZ$2573, 45, MATCH($B$1, resultados!$A$1:$ZZ$1, 0))</f>
        <v/>
      </c>
      <c r="B51">
        <f>INDEX(resultados!$A$2:$ZZ$2573, 45, MATCH($B$2, resultados!$A$1:$ZZ$1, 0))</f>
        <v/>
      </c>
      <c r="C51">
        <f>INDEX(resultados!$A$2:$ZZ$2573, 45, MATCH($B$3, resultados!$A$1:$ZZ$1, 0))</f>
        <v/>
      </c>
    </row>
    <row r="52">
      <c r="A52">
        <f>INDEX(resultados!$A$2:$ZZ$2573, 46, MATCH($B$1, resultados!$A$1:$ZZ$1, 0))</f>
        <v/>
      </c>
      <c r="B52">
        <f>INDEX(resultados!$A$2:$ZZ$2573, 46, MATCH($B$2, resultados!$A$1:$ZZ$1, 0))</f>
        <v/>
      </c>
      <c r="C52">
        <f>INDEX(resultados!$A$2:$ZZ$2573, 46, MATCH($B$3, resultados!$A$1:$ZZ$1, 0))</f>
        <v/>
      </c>
    </row>
    <row r="53">
      <c r="A53">
        <f>INDEX(resultados!$A$2:$ZZ$2573, 47, MATCH($B$1, resultados!$A$1:$ZZ$1, 0))</f>
        <v/>
      </c>
      <c r="B53">
        <f>INDEX(resultados!$A$2:$ZZ$2573, 47, MATCH($B$2, resultados!$A$1:$ZZ$1, 0))</f>
        <v/>
      </c>
      <c r="C53">
        <f>INDEX(resultados!$A$2:$ZZ$2573, 47, MATCH($B$3, resultados!$A$1:$ZZ$1, 0))</f>
        <v/>
      </c>
    </row>
    <row r="54">
      <c r="A54">
        <f>INDEX(resultados!$A$2:$ZZ$2573, 48, MATCH($B$1, resultados!$A$1:$ZZ$1, 0))</f>
        <v/>
      </c>
      <c r="B54">
        <f>INDEX(resultados!$A$2:$ZZ$2573, 48, MATCH($B$2, resultados!$A$1:$ZZ$1, 0))</f>
        <v/>
      </c>
      <c r="C54">
        <f>INDEX(resultados!$A$2:$ZZ$2573, 48, MATCH($B$3, resultados!$A$1:$ZZ$1, 0))</f>
        <v/>
      </c>
    </row>
    <row r="55">
      <c r="A55">
        <f>INDEX(resultados!$A$2:$ZZ$2573, 49, MATCH($B$1, resultados!$A$1:$ZZ$1, 0))</f>
        <v/>
      </c>
      <c r="B55">
        <f>INDEX(resultados!$A$2:$ZZ$2573, 49, MATCH($B$2, resultados!$A$1:$ZZ$1, 0))</f>
        <v/>
      </c>
      <c r="C55">
        <f>INDEX(resultados!$A$2:$ZZ$2573, 49, MATCH($B$3, resultados!$A$1:$ZZ$1, 0))</f>
        <v/>
      </c>
    </row>
    <row r="56">
      <c r="A56">
        <f>INDEX(resultados!$A$2:$ZZ$2573, 50, MATCH($B$1, resultados!$A$1:$ZZ$1, 0))</f>
        <v/>
      </c>
      <c r="B56">
        <f>INDEX(resultados!$A$2:$ZZ$2573, 50, MATCH($B$2, resultados!$A$1:$ZZ$1, 0))</f>
        <v/>
      </c>
      <c r="C56">
        <f>INDEX(resultados!$A$2:$ZZ$2573, 50, MATCH($B$3, resultados!$A$1:$ZZ$1, 0))</f>
        <v/>
      </c>
    </row>
    <row r="57">
      <c r="A57">
        <f>INDEX(resultados!$A$2:$ZZ$2573, 51, MATCH($B$1, resultados!$A$1:$ZZ$1, 0))</f>
        <v/>
      </c>
      <c r="B57">
        <f>INDEX(resultados!$A$2:$ZZ$2573, 51, MATCH($B$2, resultados!$A$1:$ZZ$1, 0))</f>
        <v/>
      </c>
      <c r="C57">
        <f>INDEX(resultados!$A$2:$ZZ$2573, 51, MATCH($B$3, resultados!$A$1:$ZZ$1, 0))</f>
        <v/>
      </c>
    </row>
    <row r="58">
      <c r="A58">
        <f>INDEX(resultados!$A$2:$ZZ$2573, 52, MATCH($B$1, resultados!$A$1:$ZZ$1, 0))</f>
        <v/>
      </c>
      <c r="B58">
        <f>INDEX(resultados!$A$2:$ZZ$2573, 52, MATCH($B$2, resultados!$A$1:$ZZ$1, 0))</f>
        <v/>
      </c>
      <c r="C58">
        <f>INDEX(resultados!$A$2:$ZZ$2573, 52, MATCH($B$3, resultados!$A$1:$ZZ$1, 0))</f>
        <v/>
      </c>
    </row>
    <row r="59">
      <c r="A59">
        <f>INDEX(resultados!$A$2:$ZZ$2573, 53, MATCH($B$1, resultados!$A$1:$ZZ$1, 0))</f>
        <v/>
      </c>
      <c r="B59">
        <f>INDEX(resultados!$A$2:$ZZ$2573, 53, MATCH($B$2, resultados!$A$1:$ZZ$1, 0))</f>
        <v/>
      </c>
      <c r="C59">
        <f>INDEX(resultados!$A$2:$ZZ$2573, 53, MATCH($B$3, resultados!$A$1:$ZZ$1, 0))</f>
        <v/>
      </c>
    </row>
    <row r="60">
      <c r="A60">
        <f>INDEX(resultados!$A$2:$ZZ$2573, 54, MATCH($B$1, resultados!$A$1:$ZZ$1, 0))</f>
        <v/>
      </c>
      <c r="B60">
        <f>INDEX(resultados!$A$2:$ZZ$2573, 54, MATCH($B$2, resultados!$A$1:$ZZ$1, 0))</f>
        <v/>
      </c>
      <c r="C60">
        <f>INDEX(resultados!$A$2:$ZZ$2573, 54, MATCH($B$3, resultados!$A$1:$ZZ$1, 0))</f>
        <v/>
      </c>
    </row>
    <row r="61">
      <c r="A61">
        <f>INDEX(resultados!$A$2:$ZZ$2573, 55, MATCH($B$1, resultados!$A$1:$ZZ$1, 0))</f>
        <v/>
      </c>
      <c r="B61">
        <f>INDEX(resultados!$A$2:$ZZ$2573, 55, MATCH($B$2, resultados!$A$1:$ZZ$1, 0))</f>
        <v/>
      </c>
      <c r="C61">
        <f>INDEX(resultados!$A$2:$ZZ$2573, 55, MATCH($B$3, resultados!$A$1:$ZZ$1, 0))</f>
        <v/>
      </c>
    </row>
    <row r="62">
      <c r="A62">
        <f>INDEX(resultados!$A$2:$ZZ$2573, 56, MATCH($B$1, resultados!$A$1:$ZZ$1, 0))</f>
        <v/>
      </c>
      <c r="B62">
        <f>INDEX(resultados!$A$2:$ZZ$2573, 56, MATCH($B$2, resultados!$A$1:$ZZ$1, 0))</f>
        <v/>
      </c>
      <c r="C62">
        <f>INDEX(resultados!$A$2:$ZZ$2573, 56, MATCH($B$3, resultados!$A$1:$ZZ$1, 0))</f>
        <v/>
      </c>
    </row>
    <row r="63">
      <c r="A63">
        <f>INDEX(resultados!$A$2:$ZZ$2573, 57, MATCH($B$1, resultados!$A$1:$ZZ$1, 0))</f>
        <v/>
      </c>
      <c r="B63">
        <f>INDEX(resultados!$A$2:$ZZ$2573, 57, MATCH($B$2, resultados!$A$1:$ZZ$1, 0))</f>
        <v/>
      </c>
      <c r="C63">
        <f>INDEX(resultados!$A$2:$ZZ$2573, 57, MATCH($B$3, resultados!$A$1:$ZZ$1, 0))</f>
        <v/>
      </c>
    </row>
    <row r="64">
      <c r="A64">
        <f>INDEX(resultados!$A$2:$ZZ$2573, 58, MATCH($B$1, resultados!$A$1:$ZZ$1, 0))</f>
        <v/>
      </c>
      <c r="B64">
        <f>INDEX(resultados!$A$2:$ZZ$2573, 58, MATCH($B$2, resultados!$A$1:$ZZ$1, 0))</f>
        <v/>
      </c>
      <c r="C64">
        <f>INDEX(resultados!$A$2:$ZZ$2573, 58, MATCH($B$3, resultados!$A$1:$ZZ$1, 0))</f>
        <v/>
      </c>
    </row>
    <row r="65">
      <c r="A65">
        <f>INDEX(resultados!$A$2:$ZZ$2573, 59, MATCH($B$1, resultados!$A$1:$ZZ$1, 0))</f>
        <v/>
      </c>
      <c r="B65">
        <f>INDEX(resultados!$A$2:$ZZ$2573, 59, MATCH($B$2, resultados!$A$1:$ZZ$1, 0))</f>
        <v/>
      </c>
      <c r="C65">
        <f>INDEX(resultados!$A$2:$ZZ$2573, 59, MATCH($B$3, resultados!$A$1:$ZZ$1, 0))</f>
        <v/>
      </c>
    </row>
    <row r="66">
      <c r="A66">
        <f>INDEX(resultados!$A$2:$ZZ$2573, 60, MATCH($B$1, resultados!$A$1:$ZZ$1, 0))</f>
        <v/>
      </c>
      <c r="B66">
        <f>INDEX(resultados!$A$2:$ZZ$2573, 60, MATCH($B$2, resultados!$A$1:$ZZ$1, 0))</f>
        <v/>
      </c>
      <c r="C66">
        <f>INDEX(resultados!$A$2:$ZZ$2573, 60, MATCH($B$3, resultados!$A$1:$ZZ$1, 0))</f>
        <v/>
      </c>
    </row>
    <row r="67">
      <c r="A67">
        <f>INDEX(resultados!$A$2:$ZZ$2573, 61, MATCH($B$1, resultados!$A$1:$ZZ$1, 0))</f>
        <v/>
      </c>
      <c r="B67">
        <f>INDEX(resultados!$A$2:$ZZ$2573, 61, MATCH($B$2, resultados!$A$1:$ZZ$1, 0))</f>
        <v/>
      </c>
      <c r="C67">
        <f>INDEX(resultados!$A$2:$ZZ$2573, 61, MATCH($B$3, resultados!$A$1:$ZZ$1, 0))</f>
        <v/>
      </c>
    </row>
    <row r="68">
      <c r="A68">
        <f>INDEX(resultados!$A$2:$ZZ$2573, 62, MATCH($B$1, resultados!$A$1:$ZZ$1, 0))</f>
        <v/>
      </c>
      <c r="B68">
        <f>INDEX(resultados!$A$2:$ZZ$2573, 62, MATCH($B$2, resultados!$A$1:$ZZ$1, 0))</f>
        <v/>
      </c>
      <c r="C68">
        <f>INDEX(resultados!$A$2:$ZZ$2573, 62, MATCH($B$3, resultados!$A$1:$ZZ$1, 0))</f>
        <v/>
      </c>
    </row>
    <row r="69">
      <c r="A69">
        <f>INDEX(resultados!$A$2:$ZZ$2573, 63, MATCH($B$1, resultados!$A$1:$ZZ$1, 0))</f>
        <v/>
      </c>
      <c r="B69">
        <f>INDEX(resultados!$A$2:$ZZ$2573, 63, MATCH($B$2, resultados!$A$1:$ZZ$1, 0))</f>
        <v/>
      </c>
      <c r="C69">
        <f>INDEX(resultados!$A$2:$ZZ$2573, 63, MATCH($B$3, resultados!$A$1:$ZZ$1, 0))</f>
        <v/>
      </c>
    </row>
    <row r="70">
      <c r="A70">
        <f>INDEX(resultados!$A$2:$ZZ$2573, 64, MATCH($B$1, resultados!$A$1:$ZZ$1, 0))</f>
        <v/>
      </c>
      <c r="B70">
        <f>INDEX(resultados!$A$2:$ZZ$2573, 64, MATCH($B$2, resultados!$A$1:$ZZ$1, 0))</f>
        <v/>
      </c>
      <c r="C70">
        <f>INDEX(resultados!$A$2:$ZZ$2573, 64, MATCH($B$3, resultados!$A$1:$ZZ$1, 0))</f>
        <v/>
      </c>
    </row>
    <row r="71">
      <c r="A71">
        <f>INDEX(resultados!$A$2:$ZZ$2573, 65, MATCH($B$1, resultados!$A$1:$ZZ$1, 0))</f>
        <v/>
      </c>
      <c r="B71">
        <f>INDEX(resultados!$A$2:$ZZ$2573, 65, MATCH($B$2, resultados!$A$1:$ZZ$1, 0))</f>
        <v/>
      </c>
      <c r="C71">
        <f>INDEX(resultados!$A$2:$ZZ$2573, 65, MATCH($B$3, resultados!$A$1:$ZZ$1, 0))</f>
        <v/>
      </c>
    </row>
    <row r="72">
      <c r="A72">
        <f>INDEX(resultados!$A$2:$ZZ$2573, 66, MATCH($B$1, resultados!$A$1:$ZZ$1, 0))</f>
        <v/>
      </c>
      <c r="B72">
        <f>INDEX(resultados!$A$2:$ZZ$2573, 66, MATCH($B$2, resultados!$A$1:$ZZ$1, 0))</f>
        <v/>
      </c>
      <c r="C72">
        <f>INDEX(resultados!$A$2:$ZZ$2573, 66, MATCH($B$3, resultados!$A$1:$ZZ$1, 0))</f>
        <v/>
      </c>
    </row>
    <row r="73">
      <c r="A73">
        <f>INDEX(resultados!$A$2:$ZZ$2573, 67, MATCH($B$1, resultados!$A$1:$ZZ$1, 0))</f>
        <v/>
      </c>
      <c r="B73">
        <f>INDEX(resultados!$A$2:$ZZ$2573, 67, MATCH($B$2, resultados!$A$1:$ZZ$1, 0))</f>
        <v/>
      </c>
      <c r="C73">
        <f>INDEX(resultados!$A$2:$ZZ$2573, 67, MATCH($B$3, resultados!$A$1:$ZZ$1, 0))</f>
        <v/>
      </c>
    </row>
    <row r="74">
      <c r="A74">
        <f>INDEX(resultados!$A$2:$ZZ$2573, 68, MATCH($B$1, resultados!$A$1:$ZZ$1, 0))</f>
        <v/>
      </c>
      <c r="B74">
        <f>INDEX(resultados!$A$2:$ZZ$2573, 68, MATCH($B$2, resultados!$A$1:$ZZ$1, 0))</f>
        <v/>
      </c>
      <c r="C74">
        <f>INDEX(resultados!$A$2:$ZZ$2573, 68, MATCH($B$3, resultados!$A$1:$ZZ$1, 0))</f>
        <v/>
      </c>
    </row>
    <row r="75">
      <c r="A75">
        <f>INDEX(resultados!$A$2:$ZZ$2573, 69, MATCH($B$1, resultados!$A$1:$ZZ$1, 0))</f>
        <v/>
      </c>
      <c r="B75">
        <f>INDEX(resultados!$A$2:$ZZ$2573, 69, MATCH($B$2, resultados!$A$1:$ZZ$1, 0))</f>
        <v/>
      </c>
      <c r="C75">
        <f>INDEX(resultados!$A$2:$ZZ$2573, 69, MATCH($B$3, resultados!$A$1:$ZZ$1, 0))</f>
        <v/>
      </c>
    </row>
    <row r="76">
      <c r="A76">
        <f>INDEX(resultados!$A$2:$ZZ$2573, 70, MATCH($B$1, resultados!$A$1:$ZZ$1, 0))</f>
        <v/>
      </c>
      <c r="B76">
        <f>INDEX(resultados!$A$2:$ZZ$2573, 70, MATCH($B$2, resultados!$A$1:$ZZ$1, 0))</f>
        <v/>
      </c>
      <c r="C76">
        <f>INDEX(resultados!$A$2:$ZZ$2573, 70, MATCH($B$3, resultados!$A$1:$ZZ$1, 0))</f>
        <v/>
      </c>
    </row>
    <row r="77">
      <c r="A77">
        <f>INDEX(resultados!$A$2:$ZZ$2573, 71, MATCH($B$1, resultados!$A$1:$ZZ$1, 0))</f>
        <v/>
      </c>
      <c r="B77">
        <f>INDEX(resultados!$A$2:$ZZ$2573, 71, MATCH($B$2, resultados!$A$1:$ZZ$1, 0))</f>
        <v/>
      </c>
      <c r="C77">
        <f>INDEX(resultados!$A$2:$ZZ$2573, 71, MATCH($B$3, resultados!$A$1:$ZZ$1, 0))</f>
        <v/>
      </c>
    </row>
    <row r="78">
      <c r="A78">
        <f>INDEX(resultados!$A$2:$ZZ$2573, 72, MATCH($B$1, resultados!$A$1:$ZZ$1, 0))</f>
        <v/>
      </c>
      <c r="B78">
        <f>INDEX(resultados!$A$2:$ZZ$2573, 72, MATCH($B$2, resultados!$A$1:$ZZ$1, 0))</f>
        <v/>
      </c>
      <c r="C78">
        <f>INDEX(resultados!$A$2:$ZZ$2573, 72, MATCH($B$3, resultados!$A$1:$ZZ$1, 0))</f>
        <v/>
      </c>
    </row>
    <row r="79">
      <c r="A79">
        <f>INDEX(resultados!$A$2:$ZZ$2573, 73, MATCH($B$1, resultados!$A$1:$ZZ$1, 0))</f>
        <v/>
      </c>
      <c r="B79">
        <f>INDEX(resultados!$A$2:$ZZ$2573, 73, MATCH($B$2, resultados!$A$1:$ZZ$1, 0))</f>
        <v/>
      </c>
      <c r="C79">
        <f>INDEX(resultados!$A$2:$ZZ$2573, 73, MATCH($B$3, resultados!$A$1:$ZZ$1, 0))</f>
        <v/>
      </c>
    </row>
    <row r="80">
      <c r="A80">
        <f>INDEX(resultados!$A$2:$ZZ$2573, 74, MATCH($B$1, resultados!$A$1:$ZZ$1, 0))</f>
        <v/>
      </c>
      <c r="B80">
        <f>INDEX(resultados!$A$2:$ZZ$2573, 74, MATCH($B$2, resultados!$A$1:$ZZ$1, 0))</f>
        <v/>
      </c>
      <c r="C80">
        <f>INDEX(resultados!$A$2:$ZZ$2573, 74, MATCH($B$3, resultados!$A$1:$ZZ$1, 0))</f>
        <v/>
      </c>
    </row>
    <row r="81">
      <c r="A81">
        <f>INDEX(resultados!$A$2:$ZZ$2573, 75, MATCH($B$1, resultados!$A$1:$ZZ$1, 0))</f>
        <v/>
      </c>
      <c r="B81">
        <f>INDEX(resultados!$A$2:$ZZ$2573, 75, MATCH($B$2, resultados!$A$1:$ZZ$1, 0))</f>
        <v/>
      </c>
      <c r="C81">
        <f>INDEX(resultados!$A$2:$ZZ$2573, 75, MATCH($B$3, resultados!$A$1:$ZZ$1, 0))</f>
        <v/>
      </c>
    </row>
    <row r="82">
      <c r="A82">
        <f>INDEX(resultados!$A$2:$ZZ$2573, 76, MATCH($B$1, resultados!$A$1:$ZZ$1, 0))</f>
        <v/>
      </c>
      <c r="B82">
        <f>INDEX(resultados!$A$2:$ZZ$2573, 76, MATCH($B$2, resultados!$A$1:$ZZ$1, 0))</f>
        <v/>
      </c>
      <c r="C82">
        <f>INDEX(resultados!$A$2:$ZZ$2573, 76, MATCH($B$3, resultados!$A$1:$ZZ$1, 0))</f>
        <v/>
      </c>
    </row>
    <row r="83">
      <c r="A83">
        <f>INDEX(resultados!$A$2:$ZZ$2573, 77, MATCH($B$1, resultados!$A$1:$ZZ$1, 0))</f>
        <v/>
      </c>
      <c r="B83">
        <f>INDEX(resultados!$A$2:$ZZ$2573, 77, MATCH($B$2, resultados!$A$1:$ZZ$1, 0))</f>
        <v/>
      </c>
      <c r="C83">
        <f>INDEX(resultados!$A$2:$ZZ$2573, 77, MATCH($B$3, resultados!$A$1:$ZZ$1, 0))</f>
        <v/>
      </c>
    </row>
    <row r="84">
      <c r="A84">
        <f>INDEX(resultados!$A$2:$ZZ$2573, 78, MATCH($B$1, resultados!$A$1:$ZZ$1, 0))</f>
        <v/>
      </c>
      <c r="B84">
        <f>INDEX(resultados!$A$2:$ZZ$2573, 78, MATCH($B$2, resultados!$A$1:$ZZ$1, 0))</f>
        <v/>
      </c>
      <c r="C84">
        <f>INDEX(resultados!$A$2:$ZZ$2573, 78, MATCH($B$3, resultados!$A$1:$ZZ$1, 0))</f>
        <v/>
      </c>
    </row>
    <row r="85">
      <c r="A85">
        <f>INDEX(resultados!$A$2:$ZZ$2573, 79, MATCH($B$1, resultados!$A$1:$ZZ$1, 0))</f>
        <v/>
      </c>
      <c r="B85">
        <f>INDEX(resultados!$A$2:$ZZ$2573, 79, MATCH($B$2, resultados!$A$1:$ZZ$1, 0))</f>
        <v/>
      </c>
      <c r="C85">
        <f>INDEX(resultados!$A$2:$ZZ$2573, 79, MATCH($B$3, resultados!$A$1:$ZZ$1, 0))</f>
        <v/>
      </c>
    </row>
    <row r="86">
      <c r="A86">
        <f>INDEX(resultados!$A$2:$ZZ$2573, 80, MATCH($B$1, resultados!$A$1:$ZZ$1, 0))</f>
        <v/>
      </c>
      <c r="B86">
        <f>INDEX(resultados!$A$2:$ZZ$2573, 80, MATCH($B$2, resultados!$A$1:$ZZ$1, 0))</f>
        <v/>
      </c>
      <c r="C86">
        <f>INDEX(resultados!$A$2:$ZZ$2573, 80, MATCH($B$3, resultados!$A$1:$ZZ$1, 0))</f>
        <v/>
      </c>
    </row>
    <row r="87">
      <c r="A87">
        <f>INDEX(resultados!$A$2:$ZZ$2573, 81, MATCH($B$1, resultados!$A$1:$ZZ$1, 0))</f>
        <v/>
      </c>
      <c r="B87">
        <f>INDEX(resultados!$A$2:$ZZ$2573, 81, MATCH($B$2, resultados!$A$1:$ZZ$1, 0))</f>
        <v/>
      </c>
      <c r="C87">
        <f>INDEX(resultados!$A$2:$ZZ$2573, 81, MATCH($B$3, resultados!$A$1:$ZZ$1, 0))</f>
        <v/>
      </c>
    </row>
    <row r="88">
      <c r="A88">
        <f>INDEX(resultados!$A$2:$ZZ$2573, 82, MATCH($B$1, resultados!$A$1:$ZZ$1, 0))</f>
        <v/>
      </c>
      <c r="B88">
        <f>INDEX(resultados!$A$2:$ZZ$2573, 82, MATCH($B$2, resultados!$A$1:$ZZ$1, 0))</f>
        <v/>
      </c>
      <c r="C88">
        <f>INDEX(resultados!$A$2:$ZZ$2573, 82, MATCH($B$3, resultados!$A$1:$ZZ$1, 0))</f>
        <v/>
      </c>
    </row>
    <row r="89">
      <c r="A89">
        <f>INDEX(resultados!$A$2:$ZZ$2573, 83, MATCH($B$1, resultados!$A$1:$ZZ$1, 0))</f>
        <v/>
      </c>
      <c r="B89">
        <f>INDEX(resultados!$A$2:$ZZ$2573, 83, MATCH($B$2, resultados!$A$1:$ZZ$1, 0))</f>
        <v/>
      </c>
      <c r="C89">
        <f>INDEX(resultados!$A$2:$ZZ$2573, 83, MATCH($B$3, resultados!$A$1:$ZZ$1, 0))</f>
        <v/>
      </c>
    </row>
    <row r="90">
      <c r="A90">
        <f>INDEX(resultados!$A$2:$ZZ$2573, 84, MATCH($B$1, resultados!$A$1:$ZZ$1, 0))</f>
        <v/>
      </c>
      <c r="B90">
        <f>INDEX(resultados!$A$2:$ZZ$2573, 84, MATCH($B$2, resultados!$A$1:$ZZ$1, 0))</f>
        <v/>
      </c>
      <c r="C90">
        <f>INDEX(resultados!$A$2:$ZZ$2573, 84, MATCH($B$3, resultados!$A$1:$ZZ$1, 0))</f>
        <v/>
      </c>
    </row>
    <row r="91">
      <c r="A91">
        <f>INDEX(resultados!$A$2:$ZZ$2573, 85, MATCH($B$1, resultados!$A$1:$ZZ$1, 0))</f>
        <v/>
      </c>
      <c r="B91">
        <f>INDEX(resultados!$A$2:$ZZ$2573, 85, MATCH($B$2, resultados!$A$1:$ZZ$1, 0))</f>
        <v/>
      </c>
      <c r="C91">
        <f>INDEX(resultados!$A$2:$ZZ$2573, 85, MATCH($B$3, resultados!$A$1:$ZZ$1, 0))</f>
        <v/>
      </c>
    </row>
    <row r="92">
      <c r="A92">
        <f>INDEX(resultados!$A$2:$ZZ$2573, 86, MATCH($B$1, resultados!$A$1:$ZZ$1, 0))</f>
        <v/>
      </c>
      <c r="B92">
        <f>INDEX(resultados!$A$2:$ZZ$2573, 86, MATCH($B$2, resultados!$A$1:$ZZ$1, 0))</f>
        <v/>
      </c>
      <c r="C92">
        <f>INDEX(resultados!$A$2:$ZZ$2573, 86, MATCH($B$3, resultados!$A$1:$ZZ$1, 0))</f>
        <v/>
      </c>
    </row>
    <row r="93">
      <c r="A93">
        <f>INDEX(resultados!$A$2:$ZZ$2573, 87, MATCH($B$1, resultados!$A$1:$ZZ$1, 0))</f>
        <v/>
      </c>
      <c r="B93">
        <f>INDEX(resultados!$A$2:$ZZ$2573, 87, MATCH($B$2, resultados!$A$1:$ZZ$1, 0))</f>
        <v/>
      </c>
      <c r="C93">
        <f>INDEX(resultados!$A$2:$ZZ$2573, 87, MATCH($B$3, resultados!$A$1:$ZZ$1, 0))</f>
        <v/>
      </c>
    </row>
    <row r="94">
      <c r="A94">
        <f>INDEX(resultados!$A$2:$ZZ$2573, 88, MATCH($B$1, resultados!$A$1:$ZZ$1, 0))</f>
        <v/>
      </c>
      <c r="B94">
        <f>INDEX(resultados!$A$2:$ZZ$2573, 88, MATCH($B$2, resultados!$A$1:$ZZ$1, 0))</f>
        <v/>
      </c>
      <c r="C94">
        <f>INDEX(resultados!$A$2:$ZZ$2573, 88, MATCH($B$3, resultados!$A$1:$ZZ$1, 0))</f>
        <v/>
      </c>
    </row>
    <row r="95">
      <c r="A95">
        <f>INDEX(resultados!$A$2:$ZZ$2573, 89, MATCH($B$1, resultados!$A$1:$ZZ$1, 0))</f>
        <v/>
      </c>
      <c r="B95">
        <f>INDEX(resultados!$A$2:$ZZ$2573, 89, MATCH($B$2, resultados!$A$1:$ZZ$1, 0))</f>
        <v/>
      </c>
      <c r="C95">
        <f>INDEX(resultados!$A$2:$ZZ$2573, 89, MATCH($B$3, resultados!$A$1:$ZZ$1, 0))</f>
        <v/>
      </c>
    </row>
    <row r="96">
      <c r="A96">
        <f>INDEX(resultados!$A$2:$ZZ$2573, 90, MATCH($B$1, resultados!$A$1:$ZZ$1, 0))</f>
        <v/>
      </c>
      <c r="B96">
        <f>INDEX(resultados!$A$2:$ZZ$2573, 90, MATCH($B$2, resultados!$A$1:$ZZ$1, 0))</f>
        <v/>
      </c>
      <c r="C96">
        <f>INDEX(resultados!$A$2:$ZZ$2573, 90, MATCH($B$3, resultados!$A$1:$ZZ$1, 0))</f>
        <v/>
      </c>
    </row>
    <row r="97">
      <c r="A97">
        <f>INDEX(resultados!$A$2:$ZZ$2573, 91, MATCH($B$1, resultados!$A$1:$ZZ$1, 0))</f>
        <v/>
      </c>
      <c r="B97">
        <f>INDEX(resultados!$A$2:$ZZ$2573, 91, MATCH($B$2, resultados!$A$1:$ZZ$1, 0))</f>
        <v/>
      </c>
      <c r="C97">
        <f>INDEX(resultados!$A$2:$ZZ$2573, 91, MATCH($B$3, resultados!$A$1:$ZZ$1, 0))</f>
        <v/>
      </c>
    </row>
    <row r="98">
      <c r="A98">
        <f>INDEX(resultados!$A$2:$ZZ$2573, 92, MATCH($B$1, resultados!$A$1:$ZZ$1, 0))</f>
        <v/>
      </c>
      <c r="B98">
        <f>INDEX(resultados!$A$2:$ZZ$2573, 92, MATCH($B$2, resultados!$A$1:$ZZ$1, 0))</f>
        <v/>
      </c>
      <c r="C98">
        <f>INDEX(resultados!$A$2:$ZZ$2573, 92, MATCH($B$3, resultados!$A$1:$ZZ$1, 0))</f>
        <v/>
      </c>
    </row>
    <row r="99">
      <c r="A99">
        <f>INDEX(resultados!$A$2:$ZZ$2573, 93, MATCH($B$1, resultados!$A$1:$ZZ$1, 0))</f>
        <v/>
      </c>
      <c r="B99">
        <f>INDEX(resultados!$A$2:$ZZ$2573, 93, MATCH($B$2, resultados!$A$1:$ZZ$1, 0))</f>
        <v/>
      </c>
      <c r="C99">
        <f>INDEX(resultados!$A$2:$ZZ$2573, 93, MATCH($B$3, resultados!$A$1:$ZZ$1, 0))</f>
        <v/>
      </c>
    </row>
    <row r="100">
      <c r="A100">
        <f>INDEX(resultados!$A$2:$ZZ$2573, 94, MATCH($B$1, resultados!$A$1:$ZZ$1, 0))</f>
        <v/>
      </c>
      <c r="B100">
        <f>INDEX(resultados!$A$2:$ZZ$2573, 94, MATCH($B$2, resultados!$A$1:$ZZ$1, 0))</f>
        <v/>
      </c>
      <c r="C100">
        <f>INDEX(resultados!$A$2:$ZZ$2573, 94, MATCH($B$3, resultados!$A$1:$ZZ$1, 0))</f>
        <v/>
      </c>
    </row>
    <row r="101">
      <c r="A101">
        <f>INDEX(resultados!$A$2:$ZZ$2573, 95, MATCH($B$1, resultados!$A$1:$ZZ$1, 0))</f>
        <v/>
      </c>
      <c r="B101">
        <f>INDEX(resultados!$A$2:$ZZ$2573, 95, MATCH($B$2, resultados!$A$1:$ZZ$1, 0))</f>
        <v/>
      </c>
      <c r="C101">
        <f>INDEX(resultados!$A$2:$ZZ$2573, 95, MATCH($B$3, resultados!$A$1:$ZZ$1, 0))</f>
        <v/>
      </c>
    </row>
    <row r="102">
      <c r="A102">
        <f>INDEX(resultados!$A$2:$ZZ$2573, 96, MATCH($B$1, resultados!$A$1:$ZZ$1, 0))</f>
        <v/>
      </c>
      <c r="B102">
        <f>INDEX(resultados!$A$2:$ZZ$2573, 96, MATCH($B$2, resultados!$A$1:$ZZ$1, 0))</f>
        <v/>
      </c>
      <c r="C102">
        <f>INDEX(resultados!$A$2:$ZZ$2573, 96, MATCH($B$3, resultados!$A$1:$ZZ$1, 0))</f>
        <v/>
      </c>
    </row>
    <row r="103">
      <c r="A103">
        <f>INDEX(resultados!$A$2:$ZZ$2573, 97, MATCH($B$1, resultados!$A$1:$ZZ$1, 0))</f>
        <v/>
      </c>
      <c r="B103">
        <f>INDEX(resultados!$A$2:$ZZ$2573, 97, MATCH($B$2, resultados!$A$1:$ZZ$1, 0))</f>
        <v/>
      </c>
      <c r="C103">
        <f>INDEX(resultados!$A$2:$ZZ$2573, 97, MATCH($B$3, resultados!$A$1:$ZZ$1, 0))</f>
        <v/>
      </c>
    </row>
    <row r="104">
      <c r="A104">
        <f>INDEX(resultados!$A$2:$ZZ$2573, 98, MATCH($B$1, resultados!$A$1:$ZZ$1, 0))</f>
        <v/>
      </c>
      <c r="B104">
        <f>INDEX(resultados!$A$2:$ZZ$2573, 98, MATCH($B$2, resultados!$A$1:$ZZ$1, 0))</f>
        <v/>
      </c>
      <c r="C104">
        <f>INDEX(resultados!$A$2:$ZZ$2573, 98, MATCH($B$3, resultados!$A$1:$ZZ$1, 0))</f>
        <v/>
      </c>
    </row>
    <row r="105">
      <c r="A105">
        <f>INDEX(resultados!$A$2:$ZZ$2573, 99, MATCH($B$1, resultados!$A$1:$ZZ$1, 0))</f>
        <v/>
      </c>
      <c r="B105">
        <f>INDEX(resultados!$A$2:$ZZ$2573, 99, MATCH($B$2, resultados!$A$1:$ZZ$1, 0))</f>
        <v/>
      </c>
      <c r="C105">
        <f>INDEX(resultados!$A$2:$ZZ$2573, 99, MATCH($B$3, resultados!$A$1:$ZZ$1, 0))</f>
        <v/>
      </c>
    </row>
    <row r="106">
      <c r="A106">
        <f>INDEX(resultados!$A$2:$ZZ$2573, 100, MATCH($B$1, resultados!$A$1:$ZZ$1, 0))</f>
        <v/>
      </c>
      <c r="B106">
        <f>INDEX(resultados!$A$2:$ZZ$2573, 100, MATCH($B$2, resultados!$A$1:$ZZ$1, 0))</f>
        <v/>
      </c>
      <c r="C106">
        <f>INDEX(resultados!$A$2:$ZZ$2573, 100, MATCH($B$3, resultados!$A$1:$ZZ$1, 0))</f>
        <v/>
      </c>
    </row>
    <row r="107">
      <c r="A107">
        <f>INDEX(resultados!$A$2:$ZZ$2573, 101, MATCH($B$1, resultados!$A$1:$ZZ$1, 0))</f>
        <v/>
      </c>
      <c r="B107">
        <f>INDEX(resultados!$A$2:$ZZ$2573, 101, MATCH($B$2, resultados!$A$1:$ZZ$1, 0))</f>
        <v/>
      </c>
      <c r="C107">
        <f>INDEX(resultados!$A$2:$ZZ$2573, 101, MATCH($B$3, resultados!$A$1:$ZZ$1, 0))</f>
        <v/>
      </c>
    </row>
    <row r="108">
      <c r="A108">
        <f>INDEX(resultados!$A$2:$ZZ$2573, 102, MATCH($B$1, resultados!$A$1:$ZZ$1, 0))</f>
        <v/>
      </c>
      <c r="B108">
        <f>INDEX(resultados!$A$2:$ZZ$2573, 102, MATCH($B$2, resultados!$A$1:$ZZ$1, 0))</f>
        <v/>
      </c>
      <c r="C108">
        <f>INDEX(resultados!$A$2:$ZZ$2573, 102, MATCH($B$3, resultados!$A$1:$ZZ$1, 0))</f>
        <v/>
      </c>
    </row>
    <row r="109">
      <c r="A109">
        <f>INDEX(resultados!$A$2:$ZZ$2573, 103, MATCH($B$1, resultados!$A$1:$ZZ$1, 0))</f>
        <v/>
      </c>
      <c r="B109">
        <f>INDEX(resultados!$A$2:$ZZ$2573, 103, MATCH($B$2, resultados!$A$1:$ZZ$1, 0))</f>
        <v/>
      </c>
      <c r="C109">
        <f>INDEX(resultados!$A$2:$ZZ$2573, 103, MATCH($B$3, resultados!$A$1:$ZZ$1, 0))</f>
        <v/>
      </c>
    </row>
    <row r="110">
      <c r="A110">
        <f>INDEX(resultados!$A$2:$ZZ$2573, 104, MATCH($B$1, resultados!$A$1:$ZZ$1, 0))</f>
        <v/>
      </c>
      <c r="B110">
        <f>INDEX(resultados!$A$2:$ZZ$2573, 104, MATCH($B$2, resultados!$A$1:$ZZ$1, 0))</f>
        <v/>
      </c>
      <c r="C110">
        <f>INDEX(resultados!$A$2:$ZZ$2573, 104, MATCH($B$3, resultados!$A$1:$ZZ$1, 0))</f>
        <v/>
      </c>
    </row>
    <row r="111">
      <c r="A111">
        <f>INDEX(resultados!$A$2:$ZZ$2573, 105, MATCH($B$1, resultados!$A$1:$ZZ$1, 0))</f>
        <v/>
      </c>
      <c r="B111">
        <f>INDEX(resultados!$A$2:$ZZ$2573, 105, MATCH($B$2, resultados!$A$1:$ZZ$1, 0))</f>
        <v/>
      </c>
      <c r="C111">
        <f>INDEX(resultados!$A$2:$ZZ$2573, 105, MATCH($B$3, resultados!$A$1:$ZZ$1, 0))</f>
        <v/>
      </c>
    </row>
    <row r="112">
      <c r="A112">
        <f>INDEX(resultados!$A$2:$ZZ$2573, 106, MATCH($B$1, resultados!$A$1:$ZZ$1, 0))</f>
        <v/>
      </c>
      <c r="B112">
        <f>INDEX(resultados!$A$2:$ZZ$2573, 106, MATCH($B$2, resultados!$A$1:$ZZ$1, 0))</f>
        <v/>
      </c>
      <c r="C112">
        <f>INDEX(resultados!$A$2:$ZZ$2573, 106, MATCH($B$3, resultados!$A$1:$ZZ$1, 0))</f>
        <v/>
      </c>
    </row>
    <row r="113">
      <c r="A113">
        <f>INDEX(resultados!$A$2:$ZZ$2573, 107, MATCH($B$1, resultados!$A$1:$ZZ$1, 0))</f>
        <v/>
      </c>
      <c r="B113">
        <f>INDEX(resultados!$A$2:$ZZ$2573, 107, MATCH($B$2, resultados!$A$1:$ZZ$1, 0))</f>
        <v/>
      </c>
      <c r="C113">
        <f>INDEX(resultados!$A$2:$ZZ$2573, 107, MATCH($B$3, resultados!$A$1:$ZZ$1, 0))</f>
        <v/>
      </c>
    </row>
    <row r="114">
      <c r="A114">
        <f>INDEX(resultados!$A$2:$ZZ$2573, 108, MATCH($B$1, resultados!$A$1:$ZZ$1, 0))</f>
        <v/>
      </c>
      <c r="B114">
        <f>INDEX(resultados!$A$2:$ZZ$2573, 108, MATCH($B$2, resultados!$A$1:$ZZ$1, 0))</f>
        <v/>
      </c>
      <c r="C114">
        <f>INDEX(resultados!$A$2:$ZZ$2573, 108, MATCH($B$3, resultados!$A$1:$ZZ$1, 0))</f>
        <v/>
      </c>
    </row>
    <row r="115">
      <c r="A115">
        <f>INDEX(resultados!$A$2:$ZZ$2573, 109, MATCH($B$1, resultados!$A$1:$ZZ$1, 0))</f>
        <v/>
      </c>
      <c r="B115">
        <f>INDEX(resultados!$A$2:$ZZ$2573, 109, MATCH($B$2, resultados!$A$1:$ZZ$1, 0))</f>
        <v/>
      </c>
      <c r="C115">
        <f>INDEX(resultados!$A$2:$ZZ$2573, 109, MATCH($B$3, resultados!$A$1:$ZZ$1, 0))</f>
        <v/>
      </c>
    </row>
    <row r="116">
      <c r="A116">
        <f>INDEX(resultados!$A$2:$ZZ$2573, 110, MATCH($B$1, resultados!$A$1:$ZZ$1, 0))</f>
        <v/>
      </c>
      <c r="B116">
        <f>INDEX(resultados!$A$2:$ZZ$2573, 110, MATCH($B$2, resultados!$A$1:$ZZ$1, 0))</f>
        <v/>
      </c>
      <c r="C116">
        <f>INDEX(resultados!$A$2:$ZZ$2573, 110, MATCH($B$3, resultados!$A$1:$ZZ$1, 0))</f>
        <v/>
      </c>
    </row>
    <row r="117">
      <c r="A117">
        <f>INDEX(resultados!$A$2:$ZZ$2573, 111, MATCH($B$1, resultados!$A$1:$ZZ$1, 0))</f>
        <v/>
      </c>
      <c r="B117">
        <f>INDEX(resultados!$A$2:$ZZ$2573, 111, MATCH($B$2, resultados!$A$1:$ZZ$1, 0))</f>
        <v/>
      </c>
      <c r="C117">
        <f>INDEX(resultados!$A$2:$ZZ$2573, 111, MATCH($B$3, resultados!$A$1:$ZZ$1, 0))</f>
        <v/>
      </c>
    </row>
    <row r="118">
      <c r="A118">
        <f>INDEX(resultados!$A$2:$ZZ$2573, 112, MATCH($B$1, resultados!$A$1:$ZZ$1, 0))</f>
        <v/>
      </c>
      <c r="B118">
        <f>INDEX(resultados!$A$2:$ZZ$2573, 112, MATCH($B$2, resultados!$A$1:$ZZ$1, 0))</f>
        <v/>
      </c>
      <c r="C118">
        <f>INDEX(resultados!$A$2:$ZZ$2573, 112, MATCH($B$3, resultados!$A$1:$ZZ$1, 0))</f>
        <v/>
      </c>
    </row>
    <row r="119">
      <c r="A119">
        <f>INDEX(resultados!$A$2:$ZZ$2573, 113, MATCH($B$1, resultados!$A$1:$ZZ$1, 0))</f>
        <v/>
      </c>
      <c r="B119">
        <f>INDEX(resultados!$A$2:$ZZ$2573, 113, MATCH($B$2, resultados!$A$1:$ZZ$1, 0))</f>
        <v/>
      </c>
      <c r="C119">
        <f>INDEX(resultados!$A$2:$ZZ$2573, 113, MATCH($B$3, resultados!$A$1:$ZZ$1, 0))</f>
        <v/>
      </c>
    </row>
    <row r="120">
      <c r="A120">
        <f>INDEX(resultados!$A$2:$ZZ$2573, 114, MATCH($B$1, resultados!$A$1:$ZZ$1, 0))</f>
        <v/>
      </c>
      <c r="B120">
        <f>INDEX(resultados!$A$2:$ZZ$2573, 114, MATCH($B$2, resultados!$A$1:$ZZ$1, 0))</f>
        <v/>
      </c>
      <c r="C120">
        <f>INDEX(resultados!$A$2:$ZZ$2573, 114, MATCH($B$3, resultados!$A$1:$ZZ$1, 0))</f>
        <v/>
      </c>
    </row>
    <row r="121">
      <c r="A121">
        <f>INDEX(resultados!$A$2:$ZZ$2573, 115, MATCH($B$1, resultados!$A$1:$ZZ$1, 0))</f>
        <v/>
      </c>
      <c r="B121">
        <f>INDEX(resultados!$A$2:$ZZ$2573, 115, MATCH($B$2, resultados!$A$1:$ZZ$1, 0))</f>
        <v/>
      </c>
      <c r="C121">
        <f>INDEX(resultados!$A$2:$ZZ$2573, 115, MATCH($B$3, resultados!$A$1:$ZZ$1, 0))</f>
        <v/>
      </c>
    </row>
    <row r="122">
      <c r="A122">
        <f>INDEX(resultados!$A$2:$ZZ$2573, 116, MATCH($B$1, resultados!$A$1:$ZZ$1, 0))</f>
        <v/>
      </c>
      <c r="B122">
        <f>INDEX(resultados!$A$2:$ZZ$2573, 116, MATCH($B$2, resultados!$A$1:$ZZ$1, 0))</f>
        <v/>
      </c>
      <c r="C122">
        <f>INDEX(resultados!$A$2:$ZZ$2573, 116, MATCH($B$3, resultados!$A$1:$ZZ$1, 0))</f>
        <v/>
      </c>
    </row>
    <row r="123">
      <c r="A123">
        <f>INDEX(resultados!$A$2:$ZZ$2573, 117, MATCH($B$1, resultados!$A$1:$ZZ$1, 0))</f>
        <v/>
      </c>
      <c r="B123">
        <f>INDEX(resultados!$A$2:$ZZ$2573, 117, MATCH($B$2, resultados!$A$1:$ZZ$1, 0))</f>
        <v/>
      </c>
      <c r="C123">
        <f>INDEX(resultados!$A$2:$ZZ$2573, 117, MATCH($B$3, resultados!$A$1:$ZZ$1, 0))</f>
        <v/>
      </c>
    </row>
    <row r="124">
      <c r="A124">
        <f>INDEX(resultados!$A$2:$ZZ$2573, 118, MATCH($B$1, resultados!$A$1:$ZZ$1, 0))</f>
        <v/>
      </c>
      <c r="B124">
        <f>INDEX(resultados!$A$2:$ZZ$2573, 118, MATCH($B$2, resultados!$A$1:$ZZ$1, 0))</f>
        <v/>
      </c>
      <c r="C124">
        <f>INDEX(resultados!$A$2:$ZZ$2573, 118, MATCH($B$3, resultados!$A$1:$ZZ$1, 0))</f>
        <v/>
      </c>
    </row>
    <row r="125">
      <c r="A125">
        <f>INDEX(resultados!$A$2:$ZZ$2573, 119, MATCH($B$1, resultados!$A$1:$ZZ$1, 0))</f>
        <v/>
      </c>
      <c r="B125">
        <f>INDEX(resultados!$A$2:$ZZ$2573, 119, MATCH($B$2, resultados!$A$1:$ZZ$1, 0))</f>
        <v/>
      </c>
      <c r="C125">
        <f>INDEX(resultados!$A$2:$ZZ$2573, 119, MATCH($B$3, resultados!$A$1:$ZZ$1, 0))</f>
        <v/>
      </c>
    </row>
    <row r="126">
      <c r="A126">
        <f>INDEX(resultados!$A$2:$ZZ$2573, 120, MATCH($B$1, resultados!$A$1:$ZZ$1, 0))</f>
        <v/>
      </c>
      <c r="B126">
        <f>INDEX(resultados!$A$2:$ZZ$2573, 120, MATCH($B$2, resultados!$A$1:$ZZ$1, 0))</f>
        <v/>
      </c>
      <c r="C126">
        <f>INDEX(resultados!$A$2:$ZZ$2573, 120, MATCH($B$3, resultados!$A$1:$ZZ$1, 0))</f>
        <v/>
      </c>
    </row>
    <row r="127">
      <c r="A127">
        <f>INDEX(resultados!$A$2:$ZZ$2573, 121, MATCH($B$1, resultados!$A$1:$ZZ$1, 0))</f>
        <v/>
      </c>
      <c r="B127">
        <f>INDEX(resultados!$A$2:$ZZ$2573, 121, MATCH($B$2, resultados!$A$1:$ZZ$1, 0))</f>
        <v/>
      </c>
      <c r="C127">
        <f>INDEX(resultados!$A$2:$ZZ$2573, 121, MATCH($B$3, resultados!$A$1:$ZZ$1, 0))</f>
        <v/>
      </c>
    </row>
    <row r="128">
      <c r="A128">
        <f>INDEX(resultados!$A$2:$ZZ$2573, 122, MATCH($B$1, resultados!$A$1:$ZZ$1, 0))</f>
        <v/>
      </c>
      <c r="B128">
        <f>INDEX(resultados!$A$2:$ZZ$2573, 122, MATCH($B$2, resultados!$A$1:$ZZ$1, 0))</f>
        <v/>
      </c>
      <c r="C128">
        <f>INDEX(resultados!$A$2:$ZZ$2573, 122, MATCH($B$3, resultados!$A$1:$ZZ$1, 0))</f>
        <v/>
      </c>
    </row>
    <row r="129">
      <c r="A129">
        <f>INDEX(resultados!$A$2:$ZZ$2573, 123, MATCH($B$1, resultados!$A$1:$ZZ$1, 0))</f>
        <v/>
      </c>
      <c r="B129">
        <f>INDEX(resultados!$A$2:$ZZ$2573, 123, MATCH($B$2, resultados!$A$1:$ZZ$1, 0))</f>
        <v/>
      </c>
      <c r="C129">
        <f>INDEX(resultados!$A$2:$ZZ$2573, 123, MATCH($B$3, resultados!$A$1:$ZZ$1, 0))</f>
        <v/>
      </c>
    </row>
    <row r="130">
      <c r="A130">
        <f>INDEX(resultados!$A$2:$ZZ$2573, 124, MATCH($B$1, resultados!$A$1:$ZZ$1, 0))</f>
        <v/>
      </c>
      <c r="B130">
        <f>INDEX(resultados!$A$2:$ZZ$2573, 124, MATCH($B$2, resultados!$A$1:$ZZ$1, 0))</f>
        <v/>
      </c>
      <c r="C130">
        <f>INDEX(resultados!$A$2:$ZZ$2573, 124, MATCH($B$3, resultados!$A$1:$ZZ$1, 0))</f>
        <v/>
      </c>
    </row>
    <row r="131">
      <c r="A131">
        <f>INDEX(resultados!$A$2:$ZZ$2573, 125, MATCH($B$1, resultados!$A$1:$ZZ$1, 0))</f>
        <v/>
      </c>
      <c r="B131">
        <f>INDEX(resultados!$A$2:$ZZ$2573, 125, MATCH($B$2, resultados!$A$1:$ZZ$1, 0))</f>
        <v/>
      </c>
      <c r="C131">
        <f>INDEX(resultados!$A$2:$ZZ$2573, 125, MATCH($B$3, resultados!$A$1:$ZZ$1, 0))</f>
        <v/>
      </c>
    </row>
    <row r="132">
      <c r="A132">
        <f>INDEX(resultados!$A$2:$ZZ$2573, 126, MATCH($B$1, resultados!$A$1:$ZZ$1, 0))</f>
        <v/>
      </c>
      <c r="B132">
        <f>INDEX(resultados!$A$2:$ZZ$2573, 126, MATCH($B$2, resultados!$A$1:$ZZ$1, 0))</f>
        <v/>
      </c>
      <c r="C132">
        <f>INDEX(resultados!$A$2:$ZZ$2573, 126, MATCH($B$3, resultados!$A$1:$ZZ$1, 0))</f>
        <v/>
      </c>
    </row>
    <row r="133">
      <c r="A133">
        <f>INDEX(resultados!$A$2:$ZZ$2573, 127, MATCH($B$1, resultados!$A$1:$ZZ$1, 0))</f>
        <v/>
      </c>
      <c r="B133">
        <f>INDEX(resultados!$A$2:$ZZ$2573, 127, MATCH($B$2, resultados!$A$1:$ZZ$1, 0))</f>
        <v/>
      </c>
      <c r="C133">
        <f>INDEX(resultados!$A$2:$ZZ$2573, 127, MATCH($B$3, resultados!$A$1:$ZZ$1, 0))</f>
        <v/>
      </c>
    </row>
    <row r="134">
      <c r="A134">
        <f>INDEX(resultados!$A$2:$ZZ$2573, 128, MATCH($B$1, resultados!$A$1:$ZZ$1, 0))</f>
        <v/>
      </c>
      <c r="B134">
        <f>INDEX(resultados!$A$2:$ZZ$2573, 128, MATCH($B$2, resultados!$A$1:$ZZ$1, 0))</f>
        <v/>
      </c>
      <c r="C134">
        <f>INDEX(resultados!$A$2:$ZZ$2573, 128, MATCH($B$3, resultados!$A$1:$ZZ$1, 0))</f>
        <v/>
      </c>
    </row>
    <row r="135">
      <c r="A135">
        <f>INDEX(resultados!$A$2:$ZZ$2573, 129, MATCH($B$1, resultados!$A$1:$ZZ$1, 0))</f>
        <v/>
      </c>
      <c r="B135">
        <f>INDEX(resultados!$A$2:$ZZ$2573, 129, MATCH($B$2, resultados!$A$1:$ZZ$1, 0))</f>
        <v/>
      </c>
      <c r="C135">
        <f>INDEX(resultados!$A$2:$ZZ$2573, 129, MATCH($B$3, resultados!$A$1:$ZZ$1, 0))</f>
        <v/>
      </c>
    </row>
    <row r="136">
      <c r="A136">
        <f>INDEX(resultados!$A$2:$ZZ$2573, 130, MATCH($B$1, resultados!$A$1:$ZZ$1, 0))</f>
        <v/>
      </c>
      <c r="B136">
        <f>INDEX(resultados!$A$2:$ZZ$2573, 130, MATCH($B$2, resultados!$A$1:$ZZ$1, 0))</f>
        <v/>
      </c>
      <c r="C136">
        <f>INDEX(resultados!$A$2:$ZZ$2573, 130, MATCH($B$3, resultados!$A$1:$ZZ$1, 0))</f>
        <v/>
      </c>
    </row>
    <row r="137">
      <c r="A137">
        <f>INDEX(resultados!$A$2:$ZZ$2573, 131, MATCH($B$1, resultados!$A$1:$ZZ$1, 0))</f>
        <v/>
      </c>
      <c r="B137">
        <f>INDEX(resultados!$A$2:$ZZ$2573, 131, MATCH($B$2, resultados!$A$1:$ZZ$1, 0))</f>
        <v/>
      </c>
      <c r="C137">
        <f>INDEX(resultados!$A$2:$ZZ$2573, 131, MATCH($B$3, resultados!$A$1:$ZZ$1, 0))</f>
        <v/>
      </c>
    </row>
    <row r="138">
      <c r="A138">
        <f>INDEX(resultados!$A$2:$ZZ$2573, 132, MATCH($B$1, resultados!$A$1:$ZZ$1, 0))</f>
        <v/>
      </c>
      <c r="B138">
        <f>INDEX(resultados!$A$2:$ZZ$2573, 132, MATCH($B$2, resultados!$A$1:$ZZ$1, 0))</f>
        <v/>
      </c>
      <c r="C138">
        <f>INDEX(resultados!$A$2:$ZZ$2573, 132, MATCH($B$3, resultados!$A$1:$ZZ$1, 0))</f>
        <v/>
      </c>
    </row>
    <row r="139">
      <c r="A139">
        <f>INDEX(resultados!$A$2:$ZZ$2573, 133, MATCH($B$1, resultados!$A$1:$ZZ$1, 0))</f>
        <v/>
      </c>
      <c r="B139">
        <f>INDEX(resultados!$A$2:$ZZ$2573, 133, MATCH($B$2, resultados!$A$1:$ZZ$1, 0))</f>
        <v/>
      </c>
      <c r="C139">
        <f>INDEX(resultados!$A$2:$ZZ$2573, 133, MATCH($B$3, resultados!$A$1:$ZZ$1, 0))</f>
        <v/>
      </c>
    </row>
    <row r="140">
      <c r="A140">
        <f>INDEX(resultados!$A$2:$ZZ$2573, 134, MATCH($B$1, resultados!$A$1:$ZZ$1, 0))</f>
        <v/>
      </c>
      <c r="B140">
        <f>INDEX(resultados!$A$2:$ZZ$2573, 134, MATCH($B$2, resultados!$A$1:$ZZ$1, 0))</f>
        <v/>
      </c>
      <c r="C140">
        <f>INDEX(resultados!$A$2:$ZZ$2573, 134, MATCH($B$3, resultados!$A$1:$ZZ$1, 0))</f>
        <v/>
      </c>
    </row>
    <row r="141">
      <c r="A141">
        <f>INDEX(resultados!$A$2:$ZZ$2573, 135, MATCH($B$1, resultados!$A$1:$ZZ$1, 0))</f>
        <v/>
      </c>
      <c r="B141">
        <f>INDEX(resultados!$A$2:$ZZ$2573, 135, MATCH($B$2, resultados!$A$1:$ZZ$1, 0))</f>
        <v/>
      </c>
      <c r="C141">
        <f>INDEX(resultados!$A$2:$ZZ$2573, 135, MATCH($B$3, resultados!$A$1:$ZZ$1, 0))</f>
        <v/>
      </c>
    </row>
    <row r="142">
      <c r="A142">
        <f>INDEX(resultados!$A$2:$ZZ$2573, 136, MATCH($B$1, resultados!$A$1:$ZZ$1, 0))</f>
        <v/>
      </c>
      <c r="B142">
        <f>INDEX(resultados!$A$2:$ZZ$2573, 136, MATCH($B$2, resultados!$A$1:$ZZ$1, 0))</f>
        <v/>
      </c>
      <c r="C142">
        <f>INDEX(resultados!$A$2:$ZZ$2573, 136, MATCH($B$3, resultados!$A$1:$ZZ$1, 0))</f>
        <v/>
      </c>
    </row>
    <row r="143">
      <c r="A143">
        <f>INDEX(resultados!$A$2:$ZZ$2573, 137, MATCH($B$1, resultados!$A$1:$ZZ$1, 0))</f>
        <v/>
      </c>
      <c r="B143">
        <f>INDEX(resultados!$A$2:$ZZ$2573, 137, MATCH($B$2, resultados!$A$1:$ZZ$1, 0))</f>
        <v/>
      </c>
      <c r="C143">
        <f>INDEX(resultados!$A$2:$ZZ$2573, 137, MATCH($B$3, resultados!$A$1:$ZZ$1, 0))</f>
        <v/>
      </c>
    </row>
    <row r="144">
      <c r="A144">
        <f>INDEX(resultados!$A$2:$ZZ$2573, 138, MATCH($B$1, resultados!$A$1:$ZZ$1, 0))</f>
        <v/>
      </c>
      <c r="B144">
        <f>INDEX(resultados!$A$2:$ZZ$2573, 138, MATCH($B$2, resultados!$A$1:$ZZ$1, 0))</f>
        <v/>
      </c>
      <c r="C144">
        <f>INDEX(resultados!$A$2:$ZZ$2573, 138, MATCH($B$3, resultados!$A$1:$ZZ$1, 0))</f>
        <v/>
      </c>
    </row>
    <row r="145">
      <c r="A145">
        <f>INDEX(resultados!$A$2:$ZZ$2573, 139, MATCH($B$1, resultados!$A$1:$ZZ$1, 0))</f>
        <v/>
      </c>
      <c r="B145">
        <f>INDEX(resultados!$A$2:$ZZ$2573, 139, MATCH($B$2, resultados!$A$1:$ZZ$1, 0))</f>
        <v/>
      </c>
      <c r="C145">
        <f>INDEX(resultados!$A$2:$ZZ$2573, 139, MATCH($B$3, resultados!$A$1:$ZZ$1, 0))</f>
        <v/>
      </c>
    </row>
    <row r="146">
      <c r="A146">
        <f>INDEX(resultados!$A$2:$ZZ$2573, 140, MATCH($B$1, resultados!$A$1:$ZZ$1, 0))</f>
        <v/>
      </c>
      <c r="B146">
        <f>INDEX(resultados!$A$2:$ZZ$2573, 140, MATCH($B$2, resultados!$A$1:$ZZ$1, 0))</f>
        <v/>
      </c>
      <c r="C146">
        <f>INDEX(resultados!$A$2:$ZZ$2573, 140, MATCH($B$3, resultados!$A$1:$ZZ$1, 0))</f>
        <v/>
      </c>
    </row>
    <row r="147">
      <c r="A147">
        <f>INDEX(resultados!$A$2:$ZZ$2573, 141, MATCH($B$1, resultados!$A$1:$ZZ$1, 0))</f>
        <v/>
      </c>
      <c r="B147">
        <f>INDEX(resultados!$A$2:$ZZ$2573, 141, MATCH($B$2, resultados!$A$1:$ZZ$1, 0))</f>
        <v/>
      </c>
      <c r="C147">
        <f>INDEX(resultados!$A$2:$ZZ$2573, 141, MATCH($B$3, resultados!$A$1:$ZZ$1, 0))</f>
        <v/>
      </c>
    </row>
    <row r="148">
      <c r="A148">
        <f>INDEX(resultados!$A$2:$ZZ$2573, 142, MATCH($B$1, resultados!$A$1:$ZZ$1, 0))</f>
        <v/>
      </c>
      <c r="B148">
        <f>INDEX(resultados!$A$2:$ZZ$2573, 142, MATCH($B$2, resultados!$A$1:$ZZ$1, 0))</f>
        <v/>
      </c>
      <c r="C148">
        <f>INDEX(resultados!$A$2:$ZZ$2573, 142, MATCH($B$3, resultados!$A$1:$ZZ$1, 0))</f>
        <v/>
      </c>
    </row>
    <row r="149">
      <c r="A149">
        <f>INDEX(resultados!$A$2:$ZZ$2573, 143, MATCH($B$1, resultados!$A$1:$ZZ$1, 0))</f>
        <v/>
      </c>
      <c r="B149">
        <f>INDEX(resultados!$A$2:$ZZ$2573, 143, MATCH($B$2, resultados!$A$1:$ZZ$1, 0))</f>
        <v/>
      </c>
      <c r="C149">
        <f>INDEX(resultados!$A$2:$ZZ$2573, 143, MATCH($B$3, resultados!$A$1:$ZZ$1, 0))</f>
        <v/>
      </c>
    </row>
    <row r="150">
      <c r="A150">
        <f>INDEX(resultados!$A$2:$ZZ$2573, 144, MATCH($B$1, resultados!$A$1:$ZZ$1, 0))</f>
        <v/>
      </c>
      <c r="B150">
        <f>INDEX(resultados!$A$2:$ZZ$2573, 144, MATCH($B$2, resultados!$A$1:$ZZ$1, 0))</f>
        <v/>
      </c>
      <c r="C150">
        <f>INDEX(resultados!$A$2:$ZZ$2573, 144, MATCH($B$3, resultados!$A$1:$ZZ$1, 0))</f>
        <v/>
      </c>
    </row>
    <row r="151">
      <c r="A151">
        <f>INDEX(resultados!$A$2:$ZZ$2573, 145, MATCH($B$1, resultados!$A$1:$ZZ$1, 0))</f>
        <v/>
      </c>
      <c r="B151">
        <f>INDEX(resultados!$A$2:$ZZ$2573, 145, MATCH($B$2, resultados!$A$1:$ZZ$1, 0))</f>
        <v/>
      </c>
      <c r="C151">
        <f>INDEX(resultados!$A$2:$ZZ$2573, 145, MATCH($B$3, resultados!$A$1:$ZZ$1, 0))</f>
        <v/>
      </c>
    </row>
    <row r="152">
      <c r="A152">
        <f>INDEX(resultados!$A$2:$ZZ$2573, 146, MATCH($B$1, resultados!$A$1:$ZZ$1, 0))</f>
        <v/>
      </c>
      <c r="B152">
        <f>INDEX(resultados!$A$2:$ZZ$2573, 146, MATCH($B$2, resultados!$A$1:$ZZ$1, 0))</f>
        <v/>
      </c>
      <c r="C152">
        <f>INDEX(resultados!$A$2:$ZZ$2573, 146, MATCH($B$3, resultados!$A$1:$ZZ$1, 0))</f>
        <v/>
      </c>
    </row>
    <row r="153">
      <c r="A153">
        <f>INDEX(resultados!$A$2:$ZZ$2573, 147, MATCH($B$1, resultados!$A$1:$ZZ$1, 0))</f>
        <v/>
      </c>
      <c r="B153">
        <f>INDEX(resultados!$A$2:$ZZ$2573, 147, MATCH($B$2, resultados!$A$1:$ZZ$1, 0))</f>
        <v/>
      </c>
      <c r="C153">
        <f>INDEX(resultados!$A$2:$ZZ$2573, 147, MATCH($B$3, resultados!$A$1:$ZZ$1, 0))</f>
        <v/>
      </c>
    </row>
    <row r="154">
      <c r="A154">
        <f>INDEX(resultados!$A$2:$ZZ$2573, 148, MATCH($B$1, resultados!$A$1:$ZZ$1, 0))</f>
        <v/>
      </c>
      <c r="B154">
        <f>INDEX(resultados!$A$2:$ZZ$2573, 148, MATCH($B$2, resultados!$A$1:$ZZ$1, 0))</f>
        <v/>
      </c>
      <c r="C154">
        <f>INDEX(resultados!$A$2:$ZZ$2573, 148, MATCH($B$3, resultados!$A$1:$ZZ$1, 0))</f>
        <v/>
      </c>
    </row>
    <row r="155">
      <c r="A155">
        <f>INDEX(resultados!$A$2:$ZZ$2573, 149, MATCH($B$1, resultados!$A$1:$ZZ$1, 0))</f>
        <v/>
      </c>
      <c r="B155">
        <f>INDEX(resultados!$A$2:$ZZ$2573, 149, MATCH($B$2, resultados!$A$1:$ZZ$1, 0))</f>
        <v/>
      </c>
      <c r="C155">
        <f>INDEX(resultados!$A$2:$ZZ$2573, 149, MATCH($B$3, resultados!$A$1:$ZZ$1, 0))</f>
        <v/>
      </c>
    </row>
    <row r="156">
      <c r="A156">
        <f>INDEX(resultados!$A$2:$ZZ$2573, 150, MATCH($B$1, resultados!$A$1:$ZZ$1, 0))</f>
        <v/>
      </c>
      <c r="B156">
        <f>INDEX(resultados!$A$2:$ZZ$2573, 150, MATCH($B$2, resultados!$A$1:$ZZ$1, 0))</f>
        <v/>
      </c>
      <c r="C156">
        <f>INDEX(resultados!$A$2:$ZZ$2573, 150, MATCH($B$3, resultados!$A$1:$ZZ$1, 0))</f>
        <v/>
      </c>
    </row>
    <row r="157">
      <c r="A157">
        <f>INDEX(resultados!$A$2:$ZZ$2573, 151, MATCH($B$1, resultados!$A$1:$ZZ$1, 0))</f>
        <v/>
      </c>
      <c r="B157">
        <f>INDEX(resultados!$A$2:$ZZ$2573, 151, MATCH($B$2, resultados!$A$1:$ZZ$1, 0))</f>
        <v/>
      </c>
      <c r="C157">
        <f>INDEX(resultados!$A$2:$ZZ$2573, 151, MATCH($B$3, resultados!$A$1:$ZZ$1, 0))</f>
        <v/>
      </c>
    </row>
    <row r="158">
      <c r="A158">
        <f>INDEX(resultados!$A$2:$ZZ$2573, 152, MATCH($B$1, resultados!$A$1:$ZZ$1, 0))</f>
        <v/>
      </c>
      <c r="B158">
        <f>INDEX(resultados!$A$2:$ZZ$2573, 152, MATCH($B$2, resultados!$A$1:$ZZ$1, 0))</f>
        <v/>
      </c>
      <c r="C158">
        <f>INDEX(resultados!$A$2:$ZZ$2573, 152, MATCH($B$3, resultados!$A$1:$ZZ$1, 0))</f>
        <v/>
      </c>
    </row>
    <row r="159">
      <c r="A159">
        <f>INDEX(resultados!$A$2:$ZZ$2573, 153, MATCH($B$1, resultados!$A$1:$ZZ$1, 0))</f>
        <v/>
      </c>
      <c r="B159">
        <f>INDEX(resultados!$A$2:$ZZ$2573, 153, MATCH($B$2, resultados!$A$1:$ZZ$1, 0))</f>
        <v/>
      </c>
      <c r="C159">
        <f>INDEX(resultados!$A$2:$ZZ$2573, 153, MATCH($B$3, resultados!$A$1:$ZZ$1, 0))</f>
        <v/>
      </c>
    </row>
    <row r="160">
      <c r="A160">
        <f>INDEX(resultados!$A$2:$ZZ$2573, 154, MATCH($B$1, resultados!$A$1:$ZZ$1, 0))</f>
        <v/>
      </c>
      <c r="B160">
        <f>INDEX(resultados!$A$2:$ZZ$2573, 154, MATCH($B$2, resultados!$A$1:$ZZ$1, 0))</f>
        <v/>
      </c>
      <c r="C160">
        <f>INDEX(resultados!$A$2:$ZZ$2573, 154, MATCH($B$3, resultados!$A$1:$ZZ$1, 0))</f>
        <v/>
      </c>
    </row>
    <row r="161">
      <c r="A161">
        <f>INDEX(resultados!$A$2:$ZZ$2573, 155, MATCH($B$1, resultados!$A$1:$ZZ$1, 0))</f>
        <v/>
      </c>
      <c r="B161">
        <f>INDEX(resultados!$A$2:$ZZ$2573, 155, MATCH($B$2, resultados!$A$1:$ZZ$1, 0))</f>
        <v/>
      </c>
      <c r="C161">
        <f>INDEX(resultados!$A$2:$ZZ$2573, 155, MATCH($B$3, resultados!$A$1:$ZZ$1, 0))</f>
        <v/>
      </c>
    </row>
    <row r="162">
      <c r="A162">
        <f>INDEX(resultados!$A$2:$ZZ$2573, 156, MATCH($B$1, resultados!$A$1:$ZZ$1, 0))</f>
        <v/>
      </c>
      <c r="B162">
        <f>INDEX(resultados!$A$2:$ZZ$2573, 156, MATCH($B$2, resultados!$A$1:$ZZ$1, 0))</f>
        <v/>
      </c>
      <c r="C162">
        <f>INDEX(resultados!$A$2:$ZZ$2573, 156, MATCH($B$3, resultados!$A$1:$ZZ$1, 0))</f>
        <v/>
      </c>
    </row>
    <row r="163">
      <c r="A163">
        <f>INDEX(resultados!$A$2:$ZZ$2573, 157, MATCH($B$1, resultados!$A$1:$ZZ$1, 0))</f>
        <v/>
      </c>
      <c r="B163">
        <f>INDEX(resultados!$A$2:$ZZ$2573, 157, MATCH($B$2, resultados!$A$1:$ZZ$1, 0))</f>
        <v/>
      </c>
      <c r="C163">
        <f>INDEX(resultados!$A$2:$ZZ$2573, 157, MATCH($B$3, resultados!$A$1:$ZZ$1, 0))</f>
        <v/>
      </c>
    </row>
    <row r="164">
      <c r="A164">
        <f>INDEX(resultados!$A$2:$ZZ$2573, 158, MATCH($B$1, resultados!$A$1:$ZZ$1, 0))</f>
        <v/>
      </c>
      <c r="B164">
        <f>INDEX(resultados!$A$2:$ZZ$2573, 158, MATCH($B$2, resultados!$A$1:$ZZ$1, 0))</f>
        <v/>
      </c>
      <c r="C164">
        <f>INDEX(resultados!$A$2:$ZZ$2573, 158, MATCH($B$3, resultados!$A$1:$ZZ$1, 0))</f>
        <v/>
      </c>
    </row>
    <row r="165">
      <c r="A165">
        <f>INDEX(resultados!$A$2:$ZZ$2573, 159, MATCH($B$1, resultados!$A$1:$ZZ$1, 0))</f>
        <v/>
      </c>
      <c r="B165">
        <f>INDEX(resultados!$A$2:$ZZ$2573, 159, MATCH($B$2, resultados!$A$1:$ZZ$1, 0))</f>
        <v/>
      </c>
      <c r="C165">
        <f>INDEX(resultados!$A$2:$ZZ$2573, 159, MATCH($B$3, resultados!$A$1:$ZZ$1, 0))</f>
        <v/>
      </c>
    </row>
    <row r="166">
      <c r="A166">
        <f>INDEX(resultados!$A$2:$ZZ$2573, 160, MATCH($B$1, resultados!$A$1:$ZZ$1, 0))</f>
        <v/>
      </c>
      <c r="B166">
        <f>INDEX(resultados!$A$2:$ZZ$2573, 160, MATCH($B$2, resultados!$A$1:$ZZ$1, 0))</f>
        <v/>
      </c>
      <c r="C166">
        <f>INDEX(resultados!$A$2:$ZZ$2573, 160, MATCH($B$3, resultados!$A$1:$ZZ$1, 0))</f>
        <v/>
      </c>
    </row>
    <row r="167">
      <c r="A167">
        <f>INDEX(resultados!$A$2:$ZZ$2573, 161, MATCH($B$1, resultados!$A$1:$ZZ$1, 0))</f>
        <v/>
      </c>
      <c r="B167">
        <f>INDEX(resultados!$A$2:$ZZ$2573, 161, MATCH($B$2, resultados!$A$1:$ZZ$1, 0))</f>
        <v/>
      </c>
      <c r="C167">
        <f>INDEX(resultados!$A$2:$ZZ$2573, 161, MATCH($B$3, resultados!$A$1:$ZZ$1, 0))</f>
        <v/>
      </c>
    </row>
    <row r="168">
      <c r="A168">
        <f>INDEX(resultados!$A$2:$ZZ$2573, 162, MATCH($B$1, resultados!$A$1:$ZZ$1, 0))</f>
        <v/>
      </c>
      <c r="B168">
        <f>INDEX(resultados!$A$2:$ZZ$2573, 162, MATCH($B$2, resultados!$A$1:$ZZ$1, 0))</f>
        <v/>
      </c>
      <c r="C168">
        <f>INDEX(resultados!$A$2:$ZZ$2573, 162, MATCH($B$3, resultados!$A$1:$ZZ$1, 0))</f>
        <v/>
      </c>
    </row>
    <row r="169">
      <c r="A169">
        <f>INDEX(resultados!$A$2:$ZZ$2573, 163, MATCH($B$1, resultados!$A$1:$ZZ$1, 0))</f>
        <v/>
      </c>
      <c r="B169">
        <f>INDEX(resultados!$A$2:$ZZ$2573, 163, MATCH($B$2, resultados!$A$1:$ZZ$1, 0))</f>
        <v/>
      </c>
      <c r="C169">
        <f>INDEX(resultados!$A$2:$ZZ$2573, 163, MATCH($B$3, resultados!$A$1:$ZZ$1, 0))</f>
        <v/>
      </c>
    </row>
    <row r="170">
      <c r="A170">
        <f>INDEX(resultados!$A$2:$ZZ$2573, 164, MATCH($B$1, resultados!$A$1:$ZZ$1, 0))</f>
        <v/>
      </c>
      <c r="B170">
        <f>INDEX(resultados!$A$2:$ZZ$2573, 164, MATCH($B$2, resultados!$A$1:$ZZ$1, 0))</f>
        <v/>
      </c>
      <c r="C170">
        <f>INDEX(resultados!$A$2:$ZZ$2573, 164, MATCH($B$3, resultados!$A$1:$ZZ$1, 0))</f>
        <v/>
      </c>
    </row>
    <row r="171">
      <c r="A171">
        <f>INDEX(resultados!$A$2:$ZZ$2573, 165, MATCH($B$1, resultados!$A$1:$ZZ$1, 0))</f>
        <v/>
      </c>
      <c r="B171">
        <f>INDEX(resultados!$A$2:$ZZ$2573, 165, MATCH($B$2, resultados!$A$1:$ZZ$1, 0))</f>
        <v/>
      </c>
      <c r="C171">
        <f>INDEX(resultados!$A$2:$ZZ$2573, 165, MATCH($B$3, resultados!$A$1:$ZZ$1, 0))</f>
        <v/>
      </c>
    </row>
    <row r="172">
      <c r="A172">
        <f>INDEX(resultados!$A$2:$ZZ$2573, 166, MATCH($B$1, resultados!$A$1:$ZZ$1, 0))</f>
        <v/>
      </c>
      <c r="B172">
        <f>INDEX(resultados!$A$2:$ZZ$2573, 166, MATCH($B$2, resultados!$A$1:$ZZ$1, 0))</f>
        <v/>
      </c>
      <c r="C172">
        <f>INDEX(resultados!$A$2:$ZZ$2573, 166, MATCH($B$3, resultados!$A$1:$ZZ$1, 0))</f>
        <v/>
      </c>
    </row>
    <row r="173">
      <c r="A173">
        <f>INDEX(resultados!$A$2:$ZZ$2573, 167, MATCH($B$1, resultados!$A$1:$ZZ$1, 0))</f>
        <v/>
      </c>
      <c r="B173">
        <f>INDEX(resultados!$A$2:$ZZ$2573, 167, MATCH($B$2, resultados!$A$1:$ZZ$1, 0))</f>
        <v/>
      </c>
      <c r="C173">
        <f>INDEX(resultados!$A$2:$ZZ$2573, 167, MATCH($B$3, resultados!$A$1:$ZZ$1, 0))</f>
        <v/>
      </c>
    </row>
    <row r="174">
      <c r="A174">
        <f>INDEX(resultados!$A$2:$ZZ$2573, 168, MATCH($B$1, resultados!$A$1:$ZZ$1, 0))</f>
        <v/>
      </c>
      <c r="B174">
        <f>INDEX(resultados!$A$2:$ZZ$2573, 168, MATCH($B$2, resultados!$A$1:$ZZ$1, 0))</f>
        <v/>
      </c>
      <c r="C174">
        <f>INDEX(resultados!$A$2:$ZZ$2573, 168, MATCH($B$3, resultados!$A$1:$ZZ$1, 0))</f>
        <v/>
      </c>
    </row>
    <row r="175">
      <c r="A175">
        <f>INDEX(resultados!$A$2:$ZZ$2573, 169, MATCH($B$1, resultados!$A$1:$ZZ$1, 0))</f>
        <v/>
      </c>
      <c r="B175">
        <f>INDEX(resultados!$A$2:$ZZ$2573, 169, MATCH($B$2, resultados!$A$1:$ZZ$1, 0))</f>
        <v/>
      </c>
      <c r="C175">
        <f>INDEX(resultados!$A$2:$ZZ$2573, 169, MATCH($B$3, resultados!$A$1:$ZZ$1, 0))</f>
        <v/>
      </c>
    </row>
    <row r="176">
      <c r="A176">
        <f>INDEX(resultados!$A$2:$ZZ$2573, 170, MATCH($B$1, resultados!$A$1:$ZZ$1, 0))</f>
        <v/>
      </c>
      <c r="B176">
        <f>INDEX(resultados!$A$2:$ZZ$2573, 170, MATCH($B$2, resultados!$A$1:$ZZ$1, 0))</f>
        <v/>
      </c>
      <c r="C176">
        <f>INDEX(resultados!$A$2:$ZZ$2573, 170, MATCH($B$3, resultados!$A$1:$ZZ$1, 0))</f>
        <v/>
      </c>
    </row>
    <row r="177">
      <c r="A177">
        <f>INDEX(resultados!$A$2:$ZZ$2573, 171, MATCH($B$1, resultados!$A$1:$ZZ$1, 0))</f>
        <v/>
      </c>
      <c r="B177">
        <f>INDEX(resultados!$A$2:$ZZ$2573, 171, MATCH($B$2, resultados!$A$1:$ZZ$1, 0))</f>
        <v/>
      </c>
      <c r="C177">
        <f>INDEX(resultados!$A$2:$ZZ$2573, 171, MATCH($B$3, resultados!$A$1:$ZZ$1, 0))</f>
        <v/>
      </c>
    </row>
    <row r="178">
      <c r="A178">
        <f>INDEX(resultados!$A$2:$ZZ$2573, 172, MATCH($B$1, resultados!$A$1:$ZZ$1, 0))</f>
        <v/>
      </c>
      <c r="B178">
        <f>INDEX(resultados!$A$2:$ZZ$2573, 172, MATCH($B$2, resultados!$A$1:$ZZ$1, 0))</f>
        <v/>
      </c>
      <c r="C178">
        <f>INDEX(resultados!$A$2:$ZZ$2573, 172, MATCH($B$3, resultados!$A$1:$ZZ$1, 0))</f>
        <v/>
      </c>
    </row>
    <row r="179">
      <c r="A179">
        <f>INDEX(resultados!$A$2:$ZZ$2573, 173, MATCH($B$1, resultados!$A$1:$ZZ$1, 0))</f>
        <v/>
      </c>
      <c r="B179">
        <f>INDEX(resultados!$A$2:$ZZ$2573, 173, MATCH($B$2, resultados!$A$1:$ZZ$1, 0))</f>
        <v/>
      </c>
      <c r="C179">
        <f>INDEX(resultados!$A$2:$ZZ$2573, 173, MATCH($B$3, resultados!$A$1:$ZZ$1, 0))</f>
        <v/>
      </c>
    </row>
    <row r="180">
      <c r="A180">
        <f>INDEX(resultados!$A$2:$ZZ$2573, 174, MATCH($B$1, resultados!$A$1:$ZZ$1, 0))</f>
        <v/>
      </c>
      <c r="B180">
        <f>INDEX(resultados!$A$2:$ZZ$2573, 174, MATCH($B$2, resultados!$A$1:$ZZ$1, 0))</f>
        <v/>
      </c>
      <c r="C180">
        <f>INDEX(resultados!$A$2:$ZZ$2573, 174, MATCH($B$3, resultados!$A$1:$ZZ$1, 0))</f>
        <v/>
      </c>
    </row>
    <row r="181">
      <c r="A181">
        <f>INDEX(resultados!$A$2:$ZZ$2573, 175, MATCH($B$1, resultados!$A$1:$ZZ$1, 0))</f>
        <v/>
      </c>
      <c r="B181">
        <f>INDEX(resultados!$A$2:$ZZ$2573, 175, MATCH($B$2, resultados!$A$1:$ZZ$1, 0))</f>
        <v/>
      </c>
      <c r="C181">
        <f>INDEX(resultados!$A$2:$ZZ$2573, 175, MATCH($B$3, resultados!$A$1:$ZZ$1, 0))</f>
        <v/>
      </c>
    </row>
    <row r="182">
      <c r="A182">
        <f>INDEX(resultados!$A$2:$ZZ$2573, 176, MATCH($B$1, resultados!$A$1:$ZZ$1, 0))</f>
        <v/>
      </c>
      <c r="B182">
        <f>INDEX(resultados!$A$2:$ZZ$2573, 176, MATCH($B$2, resultados!$A$1:$ZZ$1, 0))</f>
        <v/>
      </c>
      <c r="C182">
        <f>INDEX(resultados!$A$2:$ZZ$2573, 176, MATCH($B$3, resultados!$A$1:$ZZ$1, 0))</f>
        <v/>
      </c>
    </row>
    <row r="183">
      <c r="A183">
        <f>INDEX(resultados!$A$2:$ZZ$2573, 177, MATCH($B$1, resultados!$A$1:$ZZ$1, 0))</f>
        <v/>
      </c>
      <c r="B183">
        <f>INDEX(resultados!$A$2:$ZZ$2573, 177, MATCH($B$2, resultados!$A$1:$ZZ$1, 0))</f>
        <v/>
      </c>
      <c r="C183">
        <f>INDEX(resultados!$A$2:$ZZ$2573, 177, MATCH($B$3, resultados!$A$1:$ZZ$1, 0))</f>
        <v/>
      </c>
    </row>
    <row r="184">
      <c r="A184">
        <f>INDEX(resultados!$A$2:$ZZ$2573, 178, MATCH($B$1, resultados!$A$1:$ZZ$1, 0))</f>
        <v/>
      </c>
      <c r="B184">
        <f>INDEX(resultados!$A$2:$ZZ$2573, 178, MATCH($B$2, resultados!$A$1:$ZZ$1, 0))</f>
        <v/>
      </c>
      <c r="C184">
        <f>INDEX(resultados!$A$2:$ZZ$2573, 178, MATCH($B$3, resultados!$A$1:$ZZ$1, 0))</f>
        <v/>
      </c>
    </row>
    <row r="185">
      <c r="A185">
        <f>INDEX(resultados!$A$2:$ZZ$2573, 179, MATCH($B$1, resultados!$A$1:$ZZ$1, 0))</f>
        <v/>
      </c>
      <c r="B185">
        <f>INDEX(resultados!$A$2:$ZZ$2573, 179, MATCH($B$2, resultados!$A$1:$ZZ$1, 0))</f>
        <v/>
      </c>
      <c r="C185">
        <f>INDEX(resultados!$A$2:$ZZ$2573, 179, MATCH($B$3, resultados!$A$1:$ZZ$1, 0))</f>
        <v/>
      </c>
    </row>
    <row r="186">
      <c r="A186">
        <f>INDEX(resultados!$A$2:$ZZ$2573, 180, MATCH($B$1, resultados!$A$1:$ZZ$1, 0))</f>
        <v/>
      </c>
      <c r="B186">
        <f>INDEX(resultados!$A$2:$ZZ$2573, 180, MATCH($B$2, resultados!$A$1:$ZZ$1, 0))</f>
        <v/>
      </c>
      <c r="C186">
        <f>INDEX(resultados!$A$2:$ZZ$2573, 180, MATCH($B$3, resultados!$A$1:$ZZ$1, 0))</f>
        <v/>
      </c>
    </row>
    <row r="187">
      <c r="A187">
        <f>INDEX(resultados!$A$2:$ZZ$2573, 181, MATCH($B$1, resultados!$A$1:$ZZ$1, 0))</f>
        <v/>
      </c>
      <c r="B187">
        <f>INDEX(resultados!$A$2:$ZZ$2573, 181, MATCH($B$2, resultados!$A$1:$ZZ$1, 0))</f>
        <v/>
      </c>
      <c r="C187">
        <f>INDEX(resultados!$A$2:$ZZ$2573, 181, MATCH($B$3, resultados!$A$1:$ZZ$1, 0))</f>
        <v/>
      </c>
    </row>
    <row r="188">
      <c r="A188">
        <f>INDEX(resultados!$A$2:$ZZ$2573, 182, MATCH($B$1, resultados!$A$1:$ZZ$1, 0))</f>
        <v/>
      </c>
      <c r="B188">
        <f>INDEX(resultados!$A$2:$ZZ$2573, 182, MATCH($B$2, resultados!$A$1:$ZZ$1, 0))</f>
        <v/>
      </c>
      <c r="C188">
        <f>INDEX(resultados!$A$2:$ZZ$2573, 182, MATCH($B$3, resultados!$A$1:$ZZ$1, 0))</f>
        <v/>
      </c>
    </row>
    <row r="189">
      <c r="A189">
        <f>INDEX(resultados!$A$2:$ZZ$2573, 183, MATCH($B$1, resultados!$A$1:$ZZ$1, 0))</f>
        <v/>
      </c>
      <c r="B189">
        <f>INDEX(resultados!$A$2:$ZZ$2573, 183, MATCH($B$2, resultados!$A$1:$ZZ$1, 0))</f>
        <v/>
      </c>
      <c r="C189">
        <f>INDEX(resultados!$A$2:$ZZ$2573, 183, MATCH($B$3, resultados!$A$1:$ZZ$1, 0))</f>
        <v/>
      </c>
    </row>
    <row r="190">
      <c r="A190">
        <f>INDEX(resultados!$A$2:$ZZ$2573, 184, MATCH($B$1, resultados!$A$1:$ZZ$1, 0))</f>
        <v/>
      </c>
      <c r="B190">
        <f>INDEX(resultados!$A$2:$ZZ$2573, 184, MATCH($B$2, resultados!$A$1:$ZZ$1, 0))</f>
        <v/>
      </c>
      <c r="C190">
        <f>INDEX(resultados!$A$2:$ZZ$2573, 184, MATCH($B$3, resultados!$A$1:$ZZ$1, 0))</f>
        <v/>
      </c>
    </row>
    <row r="191">
      <c r="A191">
        <f>INDEX(resultados!$A$2:$ZZ$2573, 185, MATCH($B$1, resultados!$A$1:$ZZ$1, 0))</f>
        <v/>
      </c>
      <c r="B191">
        <f>INDEX(resultados!$A$2:$ZZ$2573, 185, MATCH($B$2, resultados!$A$1:$ZZ$1, 0))</f>
        <v/>
      </c>
      <c r="C191">
        <f>INDEX(resultados!$A$2:$ZZ$2573, 185, MATCH($B$3, resultados!$A$1:$ZZ$1, 0))</f>
        <v/>
      </c>
    </row>
    <row r="192">
      <c r="A192">
        <f>INDEX(resultados!$A$2:$ZZ$2573, 186, MATCH($B$1, resultados!$A$1:$ZZ$1, 0))</f>
        <v/>
      </c>
      <c r="B192">
        <f>INDEX(resultados!$A$2:$ZZ$2573, 186, MATCH($B$2, resultados!$A$1:$ZZ$1, 0))</f>
        <v/>
      </c>
      <c r="C192">
        <f>INDEX(resultados!$A$2:$ZZ$2573, 186, MATCH($B$3, resultados!$A$1:$ZZ$1, 0))</f>
        <v/>
      </c>
    </row>
    <row r="193">
      <c r="A193">
        <f>INDEX(resultados!$A$2:$ZZ$2573, 187, MATCH($B$1, resultados!$A$1:$ZZ$1, 0))</f>
        <v/>
      </c>
      <c r="B193">
        <f>INDEX(resultados!$A$2:$ZZ$2573, 187, MATCH($B$2, resultados!$A$1:$ZZ$1, 0))</f>
        <v/>
      </c>
      <c r="C193">
        <f>INDEX(resultados!$A$2:$ZZ$2573, 187, MATCH($B$3, resultados!$A$1:$ZZ$1, 0))</f>
        <v/>
      </c>
    </row>
    <row r="194">
      <c r="A194">
        <f>INDEX(resultados!$A$2:$ZZ$2573, 188, MATCH($B$1, resultados!$A$1:$ZZ$1, 0))</f>
        <v/>
      </c>
      <c r="B194">
        <f>INDEX(resultados!$A$2:$ZZ$2573, 188, MATCH($B$2, resultados!$A$1:$ZZ$1, 0))</f>
        <v/>
      </c>
      <c r="C194">
        <f>INDEX(resultados!$A$2:$ZZ$2573, 188, MATCH($B$3, resultados!$A$1:$ZZ$1, 0))</f>
        <v/>
      </c>
    </row>
    <row r="195">
      <c r="A195">
        <f>INDEX(resultados!$A$2:$ZZ$2573, 189, MATCH($B$1, resultados!$A$1:$ZZ$1, 0))</f>
        <v/>
      </c>
      <c r="B195">
        <f>INDEX(resultados!$A$2:$ZZ$2573, 189, MATCH($B$2, resultados!$A$1:$ZZ$1, 0))</f>
        <v/>
      </c>
      <c r="C195">
        <f>INDEX(resultados!$A$2:$ZZ$2573, 189, MATCH($B$3, resultados!$A$1:$ZZ$1, 0))</f>
        <v/>
      </c>
    </row>
    <row r="196">
      <c r="A196">
        <f>INDEX(resultados!$A$2:$ZZ$2573, 190, MATCH($B$1, resultados!$A$1:$ZZ$1, 0))</f>
        <v/>
      </c>
      <c r="B196">
        <f>INDEX(resultados!$A$2:$ZZ$2573, 190, MATCH($B$2, resultados!$A$1:$ZZ$1, 0))</f>
        <v/>
      </c>
      <c r="C196">
        <f>INDEX(resultados!$A$2:$ZZ$2573, 190, MATCH($B$3, resultados!$A$1:$ZZ$1, 0))</f>
        <v/>
      </c>
    </row>
    <row r="197">
      <c r="A197">
        <f>INDEX(resultados!$A$2:$ZZ$2573, 191, MATCH($B$1, resultados!$A$1:$ZZ$1, 0))</f>
        <v/>
      </c>
      <c r="B197">
        <f>INDEX(resultados!$A$2:$ZZ$2573, 191, MATCH($B$2, resultados!$A$1:$ZZ$1, 0))</f>
        <v/>
      </c>
      <c r="C197">
        <f>INDEX(resultados!$A$2:$ZZ$2573, 191, MATCH($B$3, resultados!$A$1:$ZZ$1, 0))</f>
        <v/>
      </c>
    </row>
    <row r="198">
      <c r="A198">
        <f>INDEX(resultados!$A$2:$ZZ$2573, 192, MATCH($B$1, resultados!$A$1:$ZZ$1, 0))</f>
        <v/>
      </c>
      <c r="B198">
        <f>INDEX(resultados!$A$2:$ZZ$2573, 192, MATCH($B$2, resultados!$A$1:$ZZ$1, 0))</f>
        <v/>
      </c>
      <c r="C198">
        <f>INDEX(resultados!$A$2:$ZZ$2573, 192, MATCH($B$3, resultados!$A$1:$ZZ$1, 0))</f>
        <v/>
      </c>
    </row>
    <row r="199">
      <c r="A199">
        <f>INDEX(resultados!$A$2:$ZZ$2573, 193, MATCH($B$1, resultados!$A$1:$ZZ$1, 0))</f>
        <v/>
      </c>
      <c r="B199">
        <f>INDEX(resultados!$A$2:$ZZ$2573, 193, MATCH($B$2, resultados!$A$1:$ZZ$1, 0))</f>
        <v/>
      </c>
      <c r="C199">
        <f>INDEX(resultados!$A$2:$ZZ$2573, 193, MATCH($B$3, resultados!$A$1:$ZZ$1, 0))</f>
        <v/>
      </c>
    </row>
    <row r="200">
      <c r="A200">
        <f>INDEX(resultados!$A$2:$ZZ$2573, 194, MATCH($B$1, resultados!$A$1:$ZZ$1, 0))</f>
        <v/>
      </c>
      <c r="B200">
        <f>INDEX(resultados!$A$2:$ZZ$2573, 194, MATCH($B$2, resultados!$A$1:$ZZ$1, 0))</f>
        <v/>
      </c>
      <c r="C200">
        <f>INDEX(resultados!$A$2:$ZZ$2573, 194, MATCH($B$3, resultados!$A$1:$ZZ$1, 0))</f>
        <v/>
      </c>
    </row>
    <row r="201">
      <c r="A201">
        <f>INDEX(resultados!$A$2:$ZZ$2573, 195, MATCH($B$1, resultados!$A$1:$ZZ$1, 0))</f>
        <v/>
      </c>
      <c r="B201">
        <f>INDEX(resultados!$A$2:$ZZ$2573, 195, MATCH($B$2, resultados!$A$1:$ZZ$1, 0))</f>
        <v/>
      </c>
      <c r="C201">
        <f>INDEX(resultados!$A$2:$ZZ$2573, 195, MATCH($B$3, resultados!$A$1:$ZZ$1, 0))</f>
        <v/>
      </c>
    </row>
    <row r="202">
      <c r="A202">
        <f>INDEX(resultados!$A$2:$ZZ$2573, 196, MATCH($B$1, resultados!$A$1:$ZZ$1, 0))</f>
        <v/>
      </c>
      <c r="B202">
        <f>INDEX(resultados!$A$2:$ZZ$2573, 196, MATCH($B$2, resultados!$A$1:$ZZ$1, 0))</f>
        <v/>
      </c>
      <c r="C202">
        <f>INDEX(resultados!$A$2:$ZZ$2573, 196, MATCH($B$3, resultados!$A$1:$ZZ$1, 0))</f>
        <v/>
      </c>
    </row>
    <row r="203">
      <c r="A203">
        <f>INDEX(resultados!$A$2:$ZZ$2573, 197, MATCH($B$1, resultados!$A$1:$ZZ$1, 0))</f>
        <v/>
      </c>
      <c r="B203">
        <f>INDEX(resultados!$A$2:$ZZ$2573, 197, MATCH($B$2, resultados!$A$1:$ZZ$1, 0))</f>
        <v/>
      </c>
      <c r="C203">
        <f>INDEX(resultados!$A$2:$ZZ$2573, 197, MATCH($B$3, resultados!$A$1:$ZZ$1, 0))</f>
        <v/>
      </c>
    </row>
    <row r="204">
      <c r="A204">
        <f>INDEX(resultados!$A$2:$ZZ$2573, 198, MATCH($B$1, resultados!$A$1:$ZZ$1, 0))</f>
        <v/>
      </c>
      <c r="B204">
        <f>INDEX(resultados!$A$2:$ZZ$2573, 198, MATCH($B$2, resultados!$A$1:$ZZ$1, 0))</f>
        <v/>
      </c>
      <c r="C204">
        <f>INDEX(resultados!$A$2:$ZZ$2573, 198, MATCH($B$3, resultados!$A$1:$ZZ$1, 0))</f>
        <v/>
      </c>
    </row>
    <row r="205">
      <c r="A205">
        <f>INDEX(resultados!$A$2:$ZZ$2573, 199, MATCH($B$1, resultados!$A$1:$ZZ$1, 0))</f>
        <v/>
      </c>
      <c r="B205">
        <f>INDEX(resultados!$A$2:$ZZ$2573, 199, MATCH($B$2, resultados!$A$1:$ZZ$1, 0))</f>
        <v/>
      </c>
      <c r="C205">
        <f>INDEX(resultados!$A$2:$ZZ$2573, 199, MATCH($B$3, resultados!$A$1:$ZZ$1, 0))</f>
        <v/>
      </c>
    </row>
    <row r="206">
      <c r="A206">
        <f>INDEX(resultados!$A$2:$ZZ$2573, 200, MATCH($B$1, resultados!$A$1:$ZZ$1, 0))</f>
        <v/>
      </c>
      <c r="B206">
        <f>INDEX(resultados!$A$2:$ZZ$2573, 200, MATCH($B$2, resultados!$A$1:$ZZ$1, 0))</f>
        <v/>
      </c>
      <c r="C206">
        <f>INDEX(resultados!$A$2:$ZZ$2573, 200, MATCH($B$3, resultados!$A$1:$ZZ$1, 0))</f>
        <v/>
      </c>
    </row>
    <row r="207">
      <c r="A207">
        <f>INDEX(resultados!$A$2:$ZZ$2573, 201, MATCH($B$1, resultados!$A$1:$ZZ$1, 0))</f>
        <v/>
      </c>
      <c r="B207">
        <f>INDEX(resultados!$A$2:$ZZ$2573, 201, MATCH($B$2, resultados!$A$1:$ZZ$1, 0))</f>
        <v/>
      </c>
      <c r="C207">
        <f>INDEX(resultados!$A$2:$ZZ$2573, 201, MATCH($B$3, resultados!$A$1:$ZZ$1, 0))</f>
        <v/>
      </c>
    </row>
    <row r="208">
      <c r="A208">
        <f>INDEX(resultados!$A$2:$ZZ$2573, 202, MATCH($B$1, resultados!$A$1:$ZZ$1, 0))</f>
        <v/>
      </c>
      <c r="B208">
        <f>INDEX(resultados!$A$2:$ZZ$2573, 202, MATCH($B$2, resultados!$A$1:$ZZ$1, 0))</f>
        <v/>
      </c>
      <c r="C208">
        <f>INDEX(resultados!$A$2:$ZZ$2573, 202, MATCH($B$3, resultados!$A$1:$ZZ$1, 0))</f>
        <v/>
      </c>
    </row>
    <row r="209">
      <c r="A209">
        <f>INDEX(resultados!$A$2:$ZZ$2573, 203, MATCH($B$1, resultados!$A$1:$ZZ$1, 0))</f>
        <v/>
      </c>
      <c r="B209">
        <f>INDEX(resultados!$A$2:$ZZ$2573, 203, MATCH($B$2, resultados!$A$1:$ZZ$1, 0))</f>
        <v/>
      </c>
      <c r="C209">
        <f>INDEX(resultados!$A$2:$ZZ$2573, 203, MATCH($B$3, resultados!$A$1:$ZZ$1, 0))</f>
        <v/>
      </c>
    </row>
    <row r="210">
      <c r="A210">
        <f>INDEX(resultados!$A$2:$ZZ$2573, 204, MATCH($B$1, resultados!$A$1:$ZZ$1, 0))</f>
        <v/>
      </c>
      <c r="B210">
        <f>INDEX(resultados!$A$2:$ZZ$2573, 204, MATCH($B$2, resultados!$A$1:$ZZ$1, 0))</f>
        <v/>
      </c>
      <c r="C210">
        <f>INDEX(resultados!$A$2:$ZZ$2573, 204, MATCH($B$3, resultados!$A$1:$ZZ$1, 0))</f>
        <v/>
      </c>
    </row>
    <row r="211">
      <c r="A211">
        <f>INDEX(resultados!$A$2:$ZZ$2573, 205, MATCH($B$1, resultados!$A$1:$ZZ$1, 0))</f>
        <v/>
      </c>
      <c r="B211">
        <f>INDEX(resultados!$A$2:$ZZ$2573, 205, MATCH($B$2, resultados!$A$1:$ZZ$1, 0))</f>
        <v/>
      </c>
      <c r="C211">
        <f>INDEX(resultados!$A$2:$ZZ$2573, 205, MATCH($B$3, resultados!$A$1:$ZZ$1, 0))</f>
        <v/>
      </c>
    </row>
    <row r="212">
      <c r="A212">
        <f>INDEX(resultados!$A$2:$ZZ$2573, 206, MATCH($B$1, resultados!$A$1:$ZZ$1, 0))</f>
        <v/>
      </c>
      <c r="B212">
        <f>INDEX(resultados!$A$2:$ZZ$2573, 206, MATCH($B$2, resultados!$A$1:$ZZ$1, 0))</f>
        <v/>
      </c>
      <c r="C212">
        <f>INDEX(resultados!$A$2:$ZZ$2573, 206, MATCH($B$3, resultados!$A$1:$ZZ$1, 0))</f>
        <v/>
      </c>
    </row>
    <row r="213">
      <c r="A213">
        <f>INDEX(resultados!$A$2:$ZZ$2573, 207, MATCH($B$1, resultados!$A$1:$ZZ$1, 0))</f>
        <v/>
      </c>
      <c r="B213">
        <f>INDEX(resultados!$A$2:$ZZ$2573, 207, MATCH($B$2, resultados!$A$1:$ZZ$1, 0))</f>
        <v/>
      </c>
      <c r="C213">
        <f>INDEX(resultados!$A$2:$ZZ$2573, 207, MATCH($B$3, resultados!$A$1:$ZZ$1, 0))</f>
        <v/>
      </c>
    </row>
    <row r="214">
      <c r="A214">
        <f>INDEX(resultados!$A$2:$ZZ$2573, 208, MATCH($B$1, resultados!$A$1:$ZZ$1, 0))</f>
        <v/>
      </c>
      <c r="B214">
        <f>INDEX(resultados!$A$2:$ZZ$2573, 208, MATCH($B$2, resultados!$A$1:$ZZ$1, 0))</f>
        <v/>
      </c>
      <c r="C214">
        <f>INDEX(resultados!$A$2:$ZZ$2573, 208, MATCH($B$3, resultados!$A$1:$ZZ$1, 0))</f>
        <v/>
      </c>
    </row>
    <row r="215">
      <c r="A215">
        <f>INDEX(resultados!$A$2:$ZZ$2573, 209, MATCH($B$1, resultados!$A$1:$ZZ$1, 0))</f>
        <v/>
      </c>
      <c r="B215">
        <f>INDEX(resultados!$A$2:$ZZ$2573, 209, MATCH($B$2, resultados!$A$1:$ZZ$1, 0))</f>
        <v/>
      </c>
      <c r="C215">
        <f>INDEX(resultados!$A$2:$ZZ$2573, 209, MATCH($B$3, resultados!$A$1:$ZZ$1, 0))</f>
        <v/>
      </c>
    </row>
    <row r="216">
      <c r="A216">
        <f>INDEX(resultados!$A$2:$ZZ$2573, 210, MATCH($B$1, resultados!$A$1:$ZZ$1, 0))</f>
        <v/>
      </c>
      <c r="B216">
        <f>INDEX(resultados!$A$2:$ZZ$2573, 210, MATCH($B$2, resultados!$A$1:$ZZ$1, 0))</f>
        <v/>
      </c>
      <c r="C216">
        <f>INDEX(resultados!$A$2:$ZZ$2573, 210, MATCH($B$3, resultados!$A$1:$ZZ$1, 0))</f>
        <v/>
      </c>
    </row>
    <row r="217">
      <c r="A217">
        <f>INDEX(resultados!$A$2:$ZZ$2573, 211, MATCH($B$1, resultados!$A$1:$ZZ$1, 0))</f>
        <v/>
      </c>
      <c r="B217">
        <f>INDEX(resultados!$A$2:$ZZ$2573, 211, MATCH($B$2, resultados!$A$1:$ZZ$1, 0))</f>
        <v/>
      </c>
      <c r="C217">
        <f>INDEX(resultados!$A$2:$ZZ$2573, 211, MATCH($B$3, resultados!$A$1:$ZZ$1, 0))</f>
        <v/>
      </c>
    </row>
    <row r="218">
      <c r="A218">
        <f>INDEX(resultados!$A$2:$ZZ$2573, 212, MATCH($B$1, resultados!$A$1:$ZZ$1, 0))</f>
        <v/>
      </c>
      <c r="B218">
        <f>INDEX(resultados!$A$2:$ZZ$2573, 212, MATCH($B$2, resultados!$A$1:$ZZ$1, 0))</f>
        <v/>
      </c>
      <c r="C218">
        <f>INDEX(resultados!$A$2:$ZZ$2573, 212, MATCH($B$3, resultados!$A$1:$ZZ$1, 0))</f>
        <v/>
      </c>
    </row>
    <row r="219">
      <c r="A219">
        <f>INDEX(resultados!$A$2:$ZZ$2573, 213, MATCH($B$1, resultados!$A$1:$ZZ$1, 0))</f>
        <v/>
      </c>
      <c r="B219">
        <f>INDEX(resultados!$A$2:$ZZ$2573, 213, MATCH($B$2, resultados!$A$1:$ZZ$1, 0))</f>
        <v/>
      </c>
      <c r="C219">
        <f>INDEX(resultados!$A$2:$ZZ$2573, 213, MATCH($B$3, resultados!$A$1:$ZZ$1, 0))</f>
        <v/>
      </c>
    </row>
    <row r="220">
      <c r="A220">
        <f>INDEX(resultados!$A$2:$ZZ$2573, 214, MATCH($B$1, resultados!$A$1:$ZZ$1, 0))</f>
        <v/>
      </c>
      <c r="B220">
        <f>INDEX(resultados!$A$2:$ZZ$2573, 214, MATCH($B$2, resultados!$A$1:$ZZ$1, 0))</f>
        <v/>
      </c>
      <c r="C220">
        <f>INDEX(resultados!$A$2:$ZZ$2573, 214, MATCH($B$3, resultados!$A$1:$ZZ$1, 0))</f>
        <v/>
      </c>
    </row>
    <row r="221">
      <c r="A221">
        <f>INDEX(resultados!$A$2:$ZZ$2573, 215, MATCH($B$1, resultados!$A$1:$ZZ$1, 0))</f>
        <v/>
      </c>
      <c r="B221">
        <f>INDEX(resultados!$A$2:$ZZ$2573, 215, MATCH($B$2, resultados!$A$1:$ZZ$1, 0))</f>
        <v/>
      </c>
      <c r="C221">
        <f>INDEX(resultados!$A$2:$ZZ$2573, 215, MATCH($B$3, resultados!$A$1:$ZZ$1, 0))</f>
        <v/>
      </c>
    </row>
    <row r="222">
      <c r="A222">
        <f>INDEX(resultados!$A$2:$ZZ$2573, 216, MATCH($B$1, resultados!$A$1:$ZZ$1, 0))</f>
        <v/>
      </c>
      <c r="B222">
        <f>INDEX(resultados!$A$2:$ZZ$2573, 216, MATCH($B$2, resultados!$A$1:$ZZ$1, 0))</f>
        <v/>
      </c>
      <c r="C222">
        <f>INDEX(resultados!$A$2:$ZZ$2573, 216, MATCH($B$3, resultados!$A$1:$ZZ$1, 0))</f>
        <v/>
      </c>
    </row>
    <row r="223">
      <c r="A223">
        <f>INDEX(resultados!$A$2:$ZZ$2573, 217, MATCH($B$1, resultados!$A$1:$ZZ$1, 0))</f>
        <v/>
      </c>
      <c r="B223">
        <f>INDEX(resultados!$A$2:$ZZ$2573, 217, MATCH($B$2, resultados!$A$1:$ZZ$1, 0))</f>
        <v/>
      </c>
      <c r="C223">
        <f>INDEX(resultados!$A$2:$ZZ$2573, 217, MATCH($B$3, resultados!$A$1:$ZZ$1, 0))</f>
        <v/>
      </c>
    </row>
    <row r="224">
      <c r="A224">
        <f>INDEX(resultados!$A$2:$ZZ$2573, 218, MATCH($B$1, resultados!$A$1:$ZZ$1, 0))</f>
        <v/>
      </c>
      <c r="B224">
        <f>INDEX(resultados!$A$2:$ZZ$2573, 218, MATCH($B$2, resultados!$A$1:$ZZ$1, 0))</f>
        <v/>
      </c>
      <c r="C224">
        <f>INDEX(resultados!$A$2:$ZZ$2573, 218, MATCH($B$3, resultados!$A$1:$ZZ$1, 0))</f>
        <v/>
      </c>
    </row>
    <row r="225">
      <c r="A225">
        <f>INDEX(resultados!$A$2:$ZZ$2573, 219, MATCH($B$1, resultados!$A$1:$ZZ$1, 0))</f>
        <v/>
      </c>
      <c r="B225">
        <f>INDEX(resultados!$A$2:$ZZ$2573, 219, MATCH($B$2, resultados!$A$1:$ZZ$1, 0))</f>
        <v/>
      </c>
      <c r="C225">
        <f>INDEX(resultados!$A$2:$ZZ$2573, 219, MATCH($B$3, resultados!$A$1:$ZZ$1, 0))</f>
        <v/>
      </c>
    </row>
    <row r="226">
      <c r="A226">
        <f>INDEX(resultados!$A$2:$ZZ$2573, 220, MATCH($B$1, resultados!$A$1:$ZZ$1, 0))</f>
        <v/>
      </c>
      <c r="B226">
        <f>INDEX(resultados!$A$2:$ZZ$2573, 220, MATCH($B$2, resultados!$A$1:$ZZ$1, 0))</f>
        <v/>
      </c>
      <c r="C226">
        <f>INDEX(resultados!$A$2:$ZZ$2573, 220, MATCH($B$3, resultados!$A$1:$ZZ$1, 0))</f>
        <v/>
      </c>
    </row>
    <row r="227">
      <c r="A227">
        <f>INDEX(resultados!$A$2:$ZZ$2573, 221, MATCH($B$1, resultados!$A$1:$ZZ$1, 0))</f>
        <v/>
      </c>
      <c r="B227">
        <f>INDEX(resultados!$A$2:$ZZ$2573, 221, MATCH($B$2, resultados!$A$1:$ZZ$1, 0))</f>
        <v/>
      </c>
      <c r="C227">
        <f>INDEX(resultados!$A$2:$ZZ$2573, 221, MATCH($B$3, resultados!$A$1:$ZZ$1, 0))</f>
        <v/>
      </c>
    </row>
    <row r="228">
      <c r="A228">
        <f>INDEX(resultados!$A$2:$ZZ$2573, 222, MATCH($B$1, resultados!$A$1:$ZZ$1, 0))</f>
        <v/>
      </c>
      <c r="B228">
        <f>INDEX(resultados!$A$2:$ZZ$2573, 222, MATCH($B$2, resultados!$A$1:$ZZ$1, 0))</f>
        <v/>
      </c>
      <c r="C228">
        <f>INDEX(resultados!$A$2:$ZZ$2573, 222, MATCH($B$3, resultados!$A$1:$ZZ$1, 0))</f>
        <v/>
      </c>
    </row>
    <row r="229">
      <c r="A229">
        <f>INDEX(resultados!$A$2:$ZZ$2573, 223, MATCH($B$1, resultados!$A$1:$ZZ$1, 0))</f>
        <v/>
      </c>
      <c r="B229">
        <f>INDEX(resultados!$A$2:$ZZ$2573, 223, MATCH($B$2, resultados!$A$1:$ZZ$1, 0))</f>
        <v/>
      </c>
      <c r="C229">
        <f>INDEX(resultados!$A$2:$ZZ$2573, 223, MATCH($B$3, resultados!$A$1:$ZZ$1, 0))</f>
        <v/>
      </c>
    </row>
    <row r="230">
      <c r="A230">
        <f>INDEX(resultados!$A$2:$ZZ$2573, 224, MATCH($B$1, resultados!$A$1:$ZZ$1, 0))</f>
        <v/>
      </c>
      <c r="B230">
        <f>INDEX(resultados!$A$2:$ZZ$2573, 224, MATCH($B$2, resultados!$A$1:$ZZ$1, 0))</f>
        <v/>
      </c>
      <c r="C230">
        <f>INDEX(resultados!$A$2:$ZZ$2573, 224, MATCH($B$3, resultados!$A$1:$ZZ$1, 0))</f>
        <v/>
      </c>
    </row>
    <row r="231">
      <c r="A231">
        <f>INDEX(resultados!$A$2:$ZZ$2573, 225, MATCH($B$1, resultados!$A$1:$ZZ$1, 0))</f>
        <v/>
      </c>
      <c r="B231">
        <f>INDEX(resultados!$A$2:$ZZ$2573, 225, MATCH($B$2, resultados!$A$1:$ZZ$1, 0))</f>
        <v/>
      </c>
      <c r="C231">
        <f>INDEX(resultados!$A$2:$ZZ$2573, 225, MATCH($B$3, resultados!$A$1:$ZZ$1, 0))</f>
        <v/>
      </c>
    </row>
    <row r="232">
      <c r="A232">
        <f>INDEX(resultados!$A$2:$ZZ$2573, 226, MATCH($B$1, resultados!$A$1:$ZZ$1, 0))</f>
        <v/>
      </c>
      <c r="B232">
        <f>INDEX(resultados!$A$2:$ZZ$2573, 226, MATCH($B$2, resultados!$A$1:$ZZ$1, 0))</f>
        <v/>
      </c>
      <c r="C232">
        <f>INDEX(resultados!$A$2:$ZZ$2573, 226, MATCH($B$3, resultados!$A$1:$ZZ$1, 0))</f>
        <v/>
      </c>
    </row>
    <row r="233">
      <c r="A233">
        <f>INDEX(resultados!$A$2:$ZZ$2573, 227, MATCH($B$1, resultados!$A$1:$ZZ$1, 0))</f>
        <v/>
      </c>
      <c r="B233">
        <f>INDEX(resultados!$A$2:$ZZ$2573, 227, MATCH($B$2, resultados!$A$1:$ZZ$1, 0))</f>
        <v/>
      </c>
      <c r="C233">
        <f>INDEX(resultados!$A$2:$ZZ$2573, 227, MATCH($B$3, resultados!$A$1:$ZZ$1, 0))</f>
        <v/>
      </c>
    </row>
    <row r="234">
      <c r="A234">
        <f>INDEX(resultados!$A$2:$ZZ$2573, 228, MATCH($B$1, resultados!$A$1:$ZZ$1, 0))</f>
        <v/>
      </c>
      <c r="B234">
        <f>INDEX(resultados!$A$2:$ZZ$2573, 228, MATCH($B$2, resultados!$A$1:$ZZ$1, 0))</f>
        <v/>
      </c>
      <c r="C234">
        <f>INDEX(resultados!$A$2:$ZZ$2573, 228, MATCH($B$3, resultados!$A$1:$ZZ$1, 0))</f>
        <v/>
      </c>
    </row>
    <row r="235">
      <c r="A235">
        <f>INDEX(resultados!$A$2:$ZZ$2573, 229, MATCH($B$1, resultados!$A$1:$ZZ$1, 0))</f>
        <v/>
      </c>
      <c r="B235">
        <f>INDEX(resultados!$A$2:$ZZ$2573, 229, MATCH($B$2, resultados!$A$1:$ZZ$1, 0))</f>
        <v/>
      </c>
      <c r="C235">
        <f>INDEX(resultados!$A$2:$ZZ$2573, 229, MATCH($B$3, resultados!$A$1:$ZZ$1, 0))</f>
        <v/>
      </c>
    </row>
    <row r="236">
      <c r="A236">
        <f>INDEX(resultados!$A$2:$ZZ$2573, 230, MATCH($B$1, resultados!$A$1:$ZZ$1, 0))</f>
        <v/>
      </c>
      <c r="B236">
        <f>INDEX(resultados!$A$2:$ZZ$2573, 230, MATCH($B$2, resultados!$A$1:$ZZ$1, 0))</f>
        <v/>
      </c>
      <c r="C236">
        <f>INDEX(resultados!$A$2:$ZZ$2573, 230, MATCH($B$3, resultados!$A$1:$ZZ$1, 0))</f>
        <v/>
      </c>
    </row>
    <row r="237">
      <c r="A237">
        <f>INDEX(resultados!$A$2:$ZZ$2573, 231, MATCH($B$1, resultados!$A$1:$ZZ$1, 0))</f>
        <v/>
      </c>
      <c r="B237">
        <f>INDEX(resultados!$A$2:$ZZ$2573, 231, MATCH($B$2, resultados!$A$1:$ZZ$1, 0))</f>
        <v/>
      </c>
      <c r="C237">
        <f>INDEX(resultados!$A$2:$ZZ$2573, 231, MATCH($B$3, resultados!$A$1:$ZZ$1, 0))</f>
        <v/>
      </c>
    </row>
    <row r="238">
      <c r="A238">
        <f>INDEX(resultados!$A$2:$ZZ$2573, 232, MATCH($B$1, resultados!$A$1:$ZZ$1, 0))</f>
        <v/>
      </c>
      <c r="B238">
        <f>INDEX(resultados!$A$2:$ZZ$2573, 232, MATCH($B$2, resultados!$A$1:$ZZ$1, 0))</f>
        <v/>
      </c>
      <c r="C238">
        <f>INDEX(resultados!$A$2:$ZZ$2573, 232, MATCH($B$3, resultados!$A$1:$ZZ$1, 0))</f>
        <v/>
      </c>
    </row>
    <row r="239">
      <c r="A239">
        <f>INDEX(resultados!$A$2:$ZZ$2573, 233, MATCH($B$1, resultados!$A$1:$ZZ$1, 0))</f>
        <v/>
      </c>
      <c r="B239">
        <f>INDEX(resultados!$A$2:$ZZ$2573, 233, MATCH($B$2, resultados!$A$1:$ZZ$1, 0))</f>
        <v/>
      </c>
      <c r="C239">
        <f>INDEX(resultados!$A$2:$ZZ$2573, 233, MATCH($B$3, resultados!$A$1:$ZZ$1, 0))</f>
        <v/>
      </c>
    </row>
    <row r="240">
      <c r="A240">
        <f>INDEX(resultados!$A$2:$ZZ$2573, 234, MATCH($B$1, resultados!$A$1:$ZZ$1, 0))</f>
        <v/>
      </c>
      <c r="B240">
        <f>INDEX(resultados!$A$2:$ZZ$2573, 234, MATCH($B$2, resultados!$A$1:$ZZ$1, 0))</f>
        <v/>
      </c>
      <c r="C240">
        <f>INDEX(resultados!$A$2:$ZZ$2573, 234, MATCH($B$3, resultados!$A$1:$ZZ$1, 0))</f>
        <v/>
      </c>
    </row>
    <row r="241">
      <c r="A241">
        <f>INDEX(resultados!$A$2:$ZZ$2573, 235, MATCH($B$1, resultados!$A$1:$ZZ$1, 0))</f>
        <v/>
      </c>
      <c r="B241">
        <f>INDEX(resultados!$A$2:$ZZ$2573, 235, MATCH($B$2, resultados!$A$1:$ZZ$1, 0))</f>
        <v/>
      </c>
      <c r="C241">
        <f>INDEX(resultados!$A$2:$ZZ$2573, 235, MATCH($B$3, resultados!$A$1:$ZZ$1, 0))</f>
        <v/>
      </c>
    </row>
    <row r="242">
      <c r="A242">
        <f>INDEX(resultados!$A$2:$ZZ$2573, 236, MATCH($B$1, resultados!$A$1:$ZZ$1, 0))</f>
        <v/>
      </c>
      <c r="B242">
        <f>INDEX(resultados!$A$2:$ZZ$2573, 236, MATCH($B$2, resultados!$A$1:$ZZ$1, 0))</f>
        <v/>
      </c>
      <c r="C242">
        <f>INDEX(resultados!$A$2:$ZZ$2573, 236, MATCH($B$3, resultados!$A$1:$ZZ$1, 0))</f>
        <v/>
      </c>
    </row>
    <row r="243">
      <c r="A243">
        <f>INDEX(resultados!$A$2:$ZZ$2573, 237, MATCH($B$1, resultados!$A$1:$ZZ$1, 0))</f>
        <v/>
      </c>
      <c r="B243">
        <f>INDEX(resultados!$A$2:$ZZ$2573, 237, MATCH($B$2, resultados!$A$1:$ZZ$1, 0))</f>
        <v/>
      </c>
      <c r="C243">
        <f>INDEX(resultados!$A$2:$ZZ$2573, 237, MATCH($B$3, resultados!$A$1:$ZZ$1, 0))</f>
        <v/>
      </c>
    </row>
    <row r="244">
      <c r="A244">
        <f>INDEX(resultados!$A$2:$ZZ$2573, 238, MATCH($B$1, resultados!$A$1:$ZZ$1, 0))</f>
        <v/>
      </c>
      <c r="B244">
        <f>INDEX(resultados!$A$2:$ZZ$2573, 238, MATCH($B$2, resultados!$A$1:$ZZ$1, 0))</f>
        <v/>
      </c>
      <c r="C244">
        <f>INDEX(resultados!$A$2:$ZZ$2573, 238, MATCH($B$3, resultados!$A$1:$ZZ$1, 0))</f>
        <v/>
      </c>
    </row>
    <row r="245">
      <c r="A245">
        <f>INDEX(resultados!$A$2:$ZZ$2573, 239, MATCH($B$1, resultados!$A$1:$ZZ$1, 0))</f>
        <v/>
      </c>
      <c r="B245">
        <f>INDEX(resultados!$A$2:$ZZ$2573, 239, MATCH($B$2, resultados!$A$1:$ZZ$1, 0))</f>
        <v/>
      </c>
      <c r="C245">
        <f>INDEX(resultados!$A$2:$ZZ$2573, 239, MATCH($B$3, resultados!$A$1:$ZZ$1, 0))</f>
        <v/>
      </c>
    </row>
    <row r="246">
      <c r="A246">
        <f>INDEX(resultados!$A$2:$ZZ$2573, 240, MATCH($B$1, resultados!$A$1:$ZZ$1, 0))</f>
        <v/>
      </c>
      <c r="B246">
        <f>INDEX(resultados!$A$2:$ZZ$2573, 240, MATCH($B$2, resultados!$A$1:$ZZ$1, 0))</f>
        <v/>
      </c>
      <c r="C246">
        <f>INDEX(resultados!$A$2:$ZZ$2573, 240, MATCH($B$3, resultados!$A$1:$ZZ$1, 0))</f>
        <v/>
      </c>
    </row>
    <row r="247">
      <c r="A247">
        <f>INDEX(resultados!$A$2:$ZZ$2573, 241, MATCH($B$1, resultados!$A$1:$ZZ$1, 0))</f>
        <v/>
      </c>
      <c r="B247">
        <f>INDEX(resultados!$A$2:$ZZ$2573, 241, MATCH($B$2, resultados!$A$1:$ZZ$1, 0))</f>
        <v/>
      </c>
      <c r="C247">
        <f>INDEX(resultados!$A$2:$ZZ$2573, 241, MATCH($B$3, resultados!$A$1:$ZZ$1, 0))</f>
        <v/>
      </c>
    </row>
    <row r="248">
      <c r="A248">
        <f>INDEX(resultados!$A$2:$ZZ$2573, 242, MATCH($B$1, resultados!$A$1:$ZZ$1, 0))</f>
        <v/>
      </c>
      <c r="B248">
        <f>INDEX(resultados!$A$2:$ZZ$2573, 242, MATCH($B$2, resultados!$A$1:$ZZ$1, 0))</f>
        <v/>
      </c>
      <c r="C248">
        <f>INDEX(resultados!$A$2:$ZZ$2573, 242, MATCH($B$3, resultados!$A$1:$ZZ$1, 0))</f>
        <v/>
      </c>
    </row>
    <row r="249">
      <c r="A249">
        <f>INDEX(resultados!$A$2:$ZZ$2573, 243, MATCH($B$1, resultados!$A$1:$ZZ$1, 0))</f>
        <v/>
      </c>
      <c r="B249">
        <f>INDEX(resultados!$A$2:$ZZ$2573, 243, MATCH($B$2, resultados!$A$1:$ZZ$1, 0))</f>
        <v/>
      </c>
      <c r="C249">
        <f>INDEX(resultados!$A$2:$ZZ$2573, 243, MATCH($B$3, resultados!$A$1:$ZZ$1, 0))</f>
        <v/>
      </c>
    </row>
    <row r="250">
      <c r="A250">
        <f>INDEX(resultados!$A$2:$ZZ$2573, 244, MATCH($B$1, resultados!$A$1:$ZZ$1, 0))</f>
        <v/>
      </c>
      <c r="B250">
        <f>INDEX(resultados!$A$2:$ZZ$2573, 244, MATCH($B$2, resultados!$A$1:$ZZ$1, 0))</f>
        <v/>
      </c>
      <c r="C250">
        <f>INDEX(resultados!$A$2:$ZZ$2573, 244, MATCH($B$3, resultados!$A$1:$ZZ$1, 0))</f>
        <v/>
      </c>
    </row>
    <row r="251">
      <c r="A251">
        <f>INDEX(resultados!$A$2:$ZZ$2573, 245, MATCH($B$1, resultados!$A$1:$ZZ$1, 0))</f>
        <v/>
      </c>
      <c r="B251">
        <f>INDEX(resultados!$A$2:$ZZ$2573, 245, MATCH($B$2, resultados!$A$1:$ZZ$1, 0))</f>
        <v/>
      </c>
      <c r="C251">
        <f>INDEX(resultados!$A$2:$ZZ$2573, 245, MATCH($B$3, resultados!$A$1:$ZZ$1, 0))</f>
        <v/>
      </c>
    </row>
    <row r="252">
      <c r="A252">
        <f>INDEX(resultados!$A$2:$ZZ$2573, 246, MATCH($B$1, resultados!$A$1:$ZZ$1, 0))</f>
        <v/>
      </c>
      <c r="B252">
        <f>INDEX(resultados!$A$2:$ZZ$2573, 246, MATCH($B$2, resultados!$A$1:$ZZ$1, 0))</f>
        <v/>
      </c>
      <c r="C252">
        <f>INDEX(resultados!$A$2:$ZZ$2573, 246, MATCH($B$3, resultados!$A$1:$ZZ$1, 0))</f>
        <v/>
      </c>
    </row>
    <row r="253">
      <c r="A253">
        <f>INDEX(resultados!$A$2:$ZZ$2573, 247, MATCH($B$1, resultados!$A$1:$ZZ$1, 0))</f>
        <v/>
      </c>
      <c r="B253">
        <f>INDEX(resultados!$A$2:$ZZ$2573, 247, MATCH($B$2, resultados!$A$1:$ZZ$1, 0))</f>
        <v/>
      </c>
      <c r="C253">
        <f>INDEX(resultados!$A$2:$ZZ$2573, 247, MATCH($B$3, resultados!$A$1:$ZZ$1, 0))</f>
        <v/>
      </c>
    </row>
    <row r="254">
      <c r="A254">
        <f>INDEX(resultados!$A$2:$ZZ$2573, 248, MATCH($B$1, resultados!$A$1:$ZZ$1, 0))</f>
        <v/>
      </c>
      <c r="B254">
        <f>INDEX(resultados!$A$2:$ZZ$2573, 248, MATCH($B$2, resultados!$A$1:$ZZ$1, 0))</f>
        <v/>
      </c>
      <c r="C254">
        <f>INDEX(resultados!$A$2:$ZZ$2573, 248, MATCH($B$3, resultados!$A$1:$ZZ$1, 0))</f>
        <v/>
      </c>
    </row>
    <row r="255">
      <c r="A255">
        <f>INDEX(resultados!$A$2:$ZZ$2573, 249, MATCH($B$1, resultados!$A$1:$ZZ$1, 0))</f>
        <v/>
      </c>
      <c r="B255">
        <f>INDEX(resultados!$A$2:$ZZ$2573, 249, MATCH($B$2, resultados!$A$1:$ZZ$1, 0))</f>
        <v/>
      </c>
      <c r="C255">
        <f>INDEX(resultados!$A$2:$ZZ$2573, 249, MATCH($B$3, resultados!$A$1:$ZZ$1, 0))</f>
        <v/>
      </c>
    </row>
    <row r="256">
      <c r="A256">
        <f>INDEX(resultados!$A$2:$ZZ$2573, 250, MATCH($B$1, resultados!$A$1:$ZZ$1, 0))</f>
        <v/>
      </c>
      <c r="B256">
        <f>INDEX(resultados!$A$2:$ZZ$2573, 250, MATCH($B$2, resultados!$A$1:$ZZ$1, 0))</f>
        <v/>
      </c>
      <c r="C256">
        <f>INDEX(resultados!$A$2:$ZZ$2573, 250, MATCH($B$3, resultados!$A$1:$ZZ$1, 0))</f>
        <v/>
      </c>
    </row>
    <row r="257">
      <c r="A257">
        <f>INDEX(resultados!$A$2:$ZZ$2573, 251, MATCH($B$1, resultados!$A$1:$ZZ$1, 0))</f>
        <v/>
      </c>
      <c r="B257">
        <f>INDEX(resultados!$A$2:$ZZ$2573, 251, MATCH($B$2, resultados!$A$1:$ZZ$1, 0))</f>
        <v/>
      </c>
      <c r="C257">
        <f>INDEX(resultados!$A$2:$ZZ$2573, 251, MATCH($B$3, resultados!$A$1:$ZZ$1, 0))</f>
        <v/>
      </c>
    </row>
    <row r="258">
      <c r="A258">
        <f>INDEX(resultados!$A$2:$ZZ$2573, 252, MATCH($B$1, resultados!$A$1:$ZZ$1, 0))</f>
        <v/>
      </c>
      <c r="B258">
        <f>INDEX(resultados!$A$2:$ZZ$2573, 252, MATCH($B$2, resultados!$A$1:$ZZ$1, 0))</f>
        <v/>
      </c>
      <c r="C258">
        <f>INDEX(resultados!$A$2:$ZZ$2573, 252, MATCH($B$3, resultados!$A$1:$ZZ$1, 0))</f>
        <v/>
      </c>
    </row>
    <row r="259">
      <c r="A259">
        <f>INDEX(resultados!$A$2:$ZZ$2573, 253, MATCH($B$1, resultados!$A$1:$ZZ$1, 0))</f>
        <v/>
      </c>
      <c r="B259">
        <f>INDEX(resultados!$A$2:$ZZ$2573, 253, MATCH($B$2, resultados!$A$1:$ZZ$1, 0))</f>
        <v/>
      </c>
      <c r="C259">
        <f>INDEX(resultados!$A$2:$ZZ$2573, 253, MATCH($B$3, resultados!$A$1:$ZZ$1, 0))</f>
        <v/>
      </c>
    </row>
    <row r="260">
      <c r="A260">
        <f>INDEX(resultados!$A$2:$ZZ$2573, 254, MATCH($B$1, resultados!$A$1:$ZZ$1, 0))</f>
        <v/>
      </c>
      <c r="B260">
        <f>INDEX(resultados!$A$2:$ZZ$2573, 254, MATCH($B$2, resultados!$A$1:$ZZ$1, 0))</f>
        <v/>
      </c>
      <c r="C260">
        <f>INDEX(resultados!$A$2:$ZZ$2573, 254, MATCH($B$3, resultados!$A$1:$ZZ$1, 0))</f>
        <v/>
      </c>
    </row>
    <row r="261">
      <c r="A261">
        <f>INDEX(resultados!$A$2:$ZZ$2573, 255, MATCH($B$1, resultados!$A$1:$ZZ$1, 0))</f>
        <v/>
      </c>
      <c r="B261">
        <f>INDEX(resultados!$A$2:$ZZ$2573, 255, MATCH($B$2, resultados!$A$1:$ZZ$1, 0))</f>
        <v/>
      </c>
      <c r="C261">
        <f>INDEX(resultados!$A$2:$ZZ$2573, 255, MATCH($B$3, resultados!$A$1:$ZZ$1, 0))</f>
        <v/>
      </c>
    </row>
    <row r="262">
      <c r="A262">
        <f>INDEX(resultados!$A$2:$ZZ$2573, 256, MATCH($B$1, resultados!$A$1:$ZZ$1, 0))</f>
        <v/>
      </c>
      <c r="B262">
        <f>INDEX(resultados!$A$2:$ZZ$2573, 256, MATCH($B$2, resultados!$A$1:$ZZ$1, 0))</f>
        <v/>
      </c>
      <c r="C262">
        <f>INDEX(resultados!$A$2:$ZZ$2573, 256, MATCH($B$3, resultados!$A$1:$ZZ$1, 0))</f>
        <v/>
      </c>
    </row>
    <row r="263">
      <c r="A263">
        <f>INDEX(resultados!$A$2:$ZZ$2573, 257, MATCH($B$1, resultados!$A$1:$ZZ$1, 0))</f>
        <v/>
      </c>
      <c r="B263">
        <f>INDEX(resultados!$A$2:$ZZ$2573, 257, MATCH($B$2, resultados!$A$1:$ZZ$1, 0))</f>
        <v/>
      </c>
      <c r="C263">
        <f>INDEX(resultados!$A$2:$ZZ$2573, 257, MATCH($B$3, resultados!$A$1:$ZZ$1, 0))</f>
        <v/>
      </c>
    </row>
    <row r="264">
      <c r="A264">
        <f>INDEX(resultados!$A$2:$ZZ$2573, 258, MATCH($B$1, resultados!$A$1:$ZZ$1, 0))</f>
        <v/>
      </c>
      <c r="B264">
        <f>INDEX(resultados!$A$2:$ZZ$2573, 258, MATCH($B$2, resultados!$A$1:$ZZ$1, 0))</f>
        <v/>
      </c>
      <c r="C264">
        <f>INDEX(resultados!$A$2:$ZZ$2573, 258, MATCH($B$3, resultados!$A$1:$ZZ$1, 0))</f>
        <v/>
      </c>
    </row>
    <row r="265">
      <c r="A265">
        <f>INDEX(resultados!$A$2:$ZZ$2573, 259, MATCH($B$1, resultados!$A$1:$ZZ$1, 0))</f>
        <v/>
      </c>
      <c r="B265">
        <f>INDEX(resultados!$A$2:$ZZ$2573, 259, MATCH($B$2, resultados!$A$1:$ZZ$1, 0))</f>
        <v/>
      </c>
      <c r="C265">
        <f>INDEX(resultados!$A$2:$ZZ$2573, 259, MATCH($B$3, resultados!$A$1:$ZZ$1, 0))</f>
        <v/>
      </c>
    </row>
    <row r="266">
      <c r="A266">
        <f>INDEX(resultados!$A$2:$ZZ$2573, 260, MATCH($B$1, resultados!$A$1:$ZZ$1, 0))</f>
        <v/>
      </c>
      <c r="B266">
        <f>INDEX(resultados!$A$2:$ZZ$2573, 260, MATCH($B$2, resultados!$A$1:$ZZ$1, 0))</f>
        <v/>
      </c>
      <c r="C266">
        <f>INDEX(resultados!$A$2:$ZZ$2573, 260, MATCH($B$3, resultados!$A$1:$ZZ$1, 0))</f>
        <v/>
      </c>
    </row>
    <row r="267">
      <c r="A267">
        <f>INDEX(resultados!$A$2:$ZZ$2573, 261, MATCH($B$1, resultados!$A$1:$ZZ$1, 0))</f>
        <v/>
      </c>
      <c r="B267">
        <f>INDEX(resultados!$A$2:$ZZ$2573, 261, MATCH($B$2, resultados!$A$1:$ZZ$1, 0))</f>
        <v/>
      </c>
      <c r="C267">
        <f>INDEX(resultados!$A$2:$ZZ$2573, 261, MATCH($B$3, resultados!$A$1:$ZZ$1, 0))</f>
        <v/>
      </c>
    </row>
    <row r="268">
      <c r="A268">
        <f>INDEX(resultados!$A$2:$ZZ$2573, 262, MATCH($B$1, resultados!$A$1:$ZZ$1, 0))</f>
        <v/>
      </c>
      <c r="B268">
        <f>INDEX(resultados!$A$2:$ZZ$2573, 262, MATCH($B$2, resultados!$A$1:$ZZ$1, 0))</f>
        <v/>
      </c>
      <c r="C268">
        <f>INDEX(resultados!$A$2:$ZZ$2573, 262, MATCH($B$3, resultados!$A$1:$ZZ$1, 0))</f>
        <v/>
      </c>
    </row>
    <row r="269">
      <c r="A269">
        <f>INDEX(resultados!$A$2:$ZZ$2573, 263, MATCH($B$1, resultados!$A$1:$ZZ$1, 0))</f>
        <v/>
      </c>
      <c r="B269">
        <f>INDEX(resultados!$A$2:$ZZ$2573, 263, MATCH($B$2, resultados!$A$1:$ZZ$1, 0))</f>
        <v/>
      </c>
      <c r="C269">
        <f>INDEX(resultados!$A$2:$ZZ$2573, 263, MATCH($B$3, resultados!$A$1:$ZZ$1, 0))</f>
        <v/>
      </c>
    </row>
    <row r="270">
      <c r="A270">
        <f>INDEX(resultados!$A$2:$ZZ$2573, 264, MATCH($B$1, resultados!$A$1:$ZZ$1, 0))</f>
        <v/>
      </c>
      <c r="B270">
        <f>INDEX(resultados!$A$2:$ZZ$2573, 264, MATCH($B$2, resultados!$A$1:$ZZ$1, 0))</f>
        <v/>
      </c>
      <c r="C270">
        <f>INDEX(resultados!$A$2:$ZZ$2573, 264, MATCH($B$3, resultados!$A$1:$ZZ$1, 0))</f>
        <v/>
      </c>
    </row>
    <row r="271">
      <c r="A271">
        <f>INDEX(resultados!$A$2:$ZZ$2573, 265, MATCH($B$1, resultados!$A$1:$ZZ$1, 0))</f>
        <v/>
      </c>
      <c r="B271">
        <f>INDEX(resultados!$A$2:$ZZ$2573, 265, MATCH($B$2, resultados!$A$1:$ZZ$1, 0))</f>
        <v/>
      </c>
      <c r="C271">
        <f>INDEX(resultados!$A$2:$ZZ$2573, 265, MATCH($B$3, resultados!$A$1:$ZZ$1, 0))</f>
        <v/>
      </c>
    </row>
    <row r="272">
      <c r="A272">
        <f>INDEX(resultados!$A$2:$ZZ$2573, 266, MATCH($B$1, resultados!$A$1:$ZZ$1, 0))</f>
        <v/>
      </c>
      <c r="B272">
        <f>INDEX(resultados!$A$2:$ZZ$2573, 266, MATCH($B$2, resultados!$A$1:$ZZ$1, 0))</f>
        <v/>
      </c>
      <c r="C272">
        <f>INDEX(resultados!$A$2:$ZZ$2573, 266, MATCH($B$3, resultados!$A$1:$ZZ$1, 0))</f>
        <v/>
      </c>
    </row>
    <row r="273">
      <c r="A273">
        <f>INDEX(resultados!$A$2:$ZZ$2573, 267, MATCH($B$1, resultados!$A$1:$ZZ$1, 0))</f>
        <v/>
      </c>
      <c r="B273">
        <f>INDEX(resultados!$A$2:$ZZ$2573, 267, MATCH($B$2, resultados!$A$1:$ZZ$1, 0))</f>
        <v/>
      </c>
      <c r="C273">
        <f>INDEX(resultados!$A$2:$ZZ$2573, 267, MATCH($B$3, resultados!$A$1:$ZZ$1, 0))</f>
        <v/>
      </c>
    </row>
    <row r="274">
      <c r="A274">
        <f>INDEX(resultados!$A$2:$ZZ$2573, 268, MATCH($B$1, resultados!$A$1:$ZZ$1, 0))</f>
        <v/>
      </c>
      <c r="B274">
        <f>INDEX(resultados!$A$2:$ZZ$2573, 268, MATCH($B$2, resultados!$A$1:$ZZ$1, 0))</f>
        <v/>
      </c>
      <c r="C274">
        <f>INDEX(resultados!$A$2:$ZZ$2573, 268, MATCH($B$3, resultados!$A$1:$ZZ$1, 0))</f>
        <v/>
      </c>
    </row>
    <row r="275">
      <c r="A275">
        <f>INDEX(resultados!$A$2:$ZZ$2573, 269, MATCH($B$1, resultados!$A$1:$ZZ$1, 0))</f>
        <v/>
      </c>
      <c r="B275">
        <f>INDEX(resultados!$A$2:$ZZ$2573, 269, MATCH($B$2, resultados!$A$1:$ZZ$1, 0))</f>
        <v/>
      </c>
      <c r="C275">
        <f>INDEX(resultados!$A$2:$ZZ$2573, 269, MATCH($B$3, resultados!$A$1:$ZZ$1, 0))</f>
        <v/>
      </c>
    </row>
    <row r="276">
      <c r="A276">
        <f>INDEX(resultados!$A$2:$ZZ$2573, 270, MATCH($B$1, resultados!$A$1:$ZZ$1, 0))</f>
        <v/>
      </c>
      <c r="B276">
        <f>INDEX(resultados!$A$2:$ZZ$2573, 270, MATCH($B$2, resultados!$A$1:$ZZ$1, 0))</f>
        <v/>
      </c>
      <c r="C276">
        <f>INDEX(resultados!$A$2:$ZZ$2573, 270, MATCH($B$3, resultados!$A$1:$ZZ$1, 0))</f>
        <v/>
      </c>
    </row>
    <row r="277">
      <c r="A277">
        <f>INDEX(resultados!$A$2:$ZZ$2573, 271, MATCH($B$1, resultados!$A$1:$ZZ$1, 0))</f>
        <v/>
      </c>
      <c r="B277">
        <f>INDEX(resultados!$A$2:$ZZ$2573, 271, MATCH($B$2, resultados!$A$1:$ZZ$1, 0))</f>
        <v/>
      </c>
      <c r="C277">
        <f>INDEX(resultados!$A$2:$ZZ$2573, 271, MATCH($B$3, resultados!$A$1:$ZZ$1, 0))</f>
        <v/>
      </c>
    </row>
    <row r="278">
      <c r="A278">
        <f>INDEX(resultados!$A$2:$ZZ$2573, 272, MATCH($B$1, resultados!$A$1:$ZZ$1, 0))</f>
        <v/>
      </c>
      <c r="B278">
        <f>INDEX(resultados!$A$2:$ZZ$2573, 272, MATCH($B$2, resultados!$A$1:$ZZ$1, 0))</f>
        <v/>
      </c>
      <c r="C278">
        <f>INDEX(resultados!$A$2:$ZZ$2573, 272, MATCH($B$3, resultados!$A$1:$ZZ$1, 0))</f>
        <v/>
      </c>
    </row>
    <row r="279">
      <c r="A279">
        <f>INDEX(resultados!$A$2:$ZZ$2573, 273, MATCH($B$1, resultados!$A$1:$ZZ$1, 0))</f>
        <v/>
      </c>
      <c r="B279">
        <f>INDEX(resultados!$A$2:$ZZ$2573, 273, MATCH($B$2, resultados!$A$1:$ZZ$1, 0))</f>
        <v/>
      </c>
      <c r="C279">
        <f>INDEX(resultados!$A$2:$ZZ$2573, 273, MATCH($B$3, resultados!$A$1:$ZZ$1, 0))</f>
        <v/>
      </c>
    </row>
    <row r="280">
      <c r="A280">
        <f>INDEX(resultados!$A$2:$ZZ$2573, 274, MATCH($B$1, resultados!$A$1:$ZZ$1, 0))</f>
        <v/>
      </c>
      <c r="B280">
        <f>INDEX(resultados!$A$2:$ZZ$2573, 274, MATCH($B$2, resultados!$A$1:$ZZ$1, 0))</f>
        <v/>
      </c>
      <c r="C280">
        <f>INDEX(resultados!$A$2:$ZZ$2573, 274, MATCH($B$3, resultados!$A$1:$ZZ$1, 0))</f>
        <v/>
      </c>
    </row>
    <row r="281">
      <c r="A281">
        <f>INDEX(resultados!$A$2:$ZZ$2573, 275, MATCH($B$1, resultados!$A$1:$ZZ$1, 0))</f>
        <v/>
      </c>
      <c r="B281">
        <f>INDEX(resultados!$A$2:$ZZ$2573, 275, MATCH($B$2, resultados!$A$1:$ZZ$1, 0))</f>
        <v/>
      </c>
      <c r="C281">
        <f>INDEX(resultados!$A$2:$ZZ$2573, 275, MATCH($B$3, resultados!$A$1:$ZZ$1, 0))</f>
        <v/>
      </c>
    </row>
    <row r="282">
      <c r="A282">
        <f>INDEX(resultados!$A$2:$ZZ$2573, 276, MATCH($B$1, resultados!$A$1:$ZZ$1, 0))</f>
        <v/>
      </c>
      <c r="B282">
        <f>INDEX(resultados!$A$2:$ZZ$2573, 276, MATCH($B$2, resultados!$A$1:$ZZ$1, 0))</f>
        <v/>
      </c>
      <c r="C282">
        <f>INDEX(resultados!$A$2:$ZZ$2573, 276, MATCH($B$3, resultados!$A$1:$ZZ$1, 0))</f>
        <v/>
      </c>
    </row>
    <row r="283">
      <c r="A283">
        <f>INDEX(resultados!$A$2:$ZZ$2573, 277, MATCH($B$1, resultados!$A$1:$ZZ$1, 0))</f>
        <v/>
      </c>
      <c r="B283">
        <f>INDEX(resultados!$A$2:$ZZ$2573, 277, MATCH($B$2, resultados!$A$1:$ZZ$1, 0))</f>
        <v/>
      </c>
      <c r="C283">
        <f>INDEX(resultados!$A$2:$ZZ$2573, 277, MATCH($B$3, resultados!$A$1:$ZZ$1, 0))</f>
        <v/>
      </c>
    </row>
    <row r="284">
      <c r="A284">
        <f>INDEX(resultados!$A$2:$ZZ$2573, 278, MATCH($B$1, resultados!$A$1:$ZZ$1, 0))</f>
        <v/>
      </c>
      <c r="B284">
        <f>INDEX(resultados!$A$2:$ZZ$2573, 278, MATCH($B$2, resultados!$A$1:$ZZ$1, 0))</f>
        <v/>
      </c>
      <c r="C284">
        <f>INDEX(resultados!$A$2:$ZZ$2573, 278, MATCH($B$3, resultados!$A$1:$ZZ$1, 0))</f>
        <v/>
      </c>
    </row>
    <row r="285">
      <c r="A285">
        <f>INDEX(resultados!$A$2:$ZZ$2573, 279, MATCH($B$1, resultados!$A$1:$ZZ$1, 0))</f>
        <v/>
      </c>
      <c r="B285">
        <f>INDEX(resultados!$A$2:$ZZ$2573, 279, MATCH($B$2, resultados!$A$1:$ZZ$1, 0))</f>
        <v/>
      </c>
      <c r="C285">
        <f>INDEX(resultados!$A$2:$ZZ$2573, 279, MATCH($B$3, resultados!$A$1:$ZZ$1, 0))</f>
        <v/>
      </c>
    </row>
    <row r="286">
      <c r="A286">
        <f>INDEX(resultados!$A$2:$ZZ$2573, 280, MATCH($B$1, resultados!$A$1:$ZZ$1, 0))</f>
        <v/>
      </c>
      <c r="B286">
        <f>INDEX(resultados!$A$2:$ZZ$2573, 280, MATCH($B$2, resultados!$A$1:$ZZ$1, 0))</f>
        <v/>
      </c>
      <c r="C286">
        <f>INDEX(resultados!$A$2:$ZZ$2573, 280, MATCH($B$3, resultados!$A$1:$ZZ$1, 0))</f>
        <v/>
      </c>
    </row>
    <row r="287">
      <c r="A287">
        <f>INDEX(resultados!$A$2:$ZZ$2573, 281, MATCH($B$1, resultados!$A$1:$ZZ$1, 0))</f>
        <v/>
      </c>
      <c r="B287">
        <f>INDEX(resultados!$A$2:$ZZ$2573, 281, MATCH($B$2, resultados!$A$1:$ZZ$1, 0))</f>
        <v/>
      </c>
      <c r="C287">
        <f>INDEX(resultados!$A$2:$ZZ$2573, 281, MATCH($B$3, resultados!$A$1:$ZZ$1, 0))</f>
        <v/>
      </c>
    </row>
    <row r="288">
      <c r="A288">
        <f>INDEX(resultados!$A$2:$ZZ$2573, 282, MATCH($B$1, resultados!$A$1:$ZZ$1, 0))</f>
        <v/>
      </c>
      <c r="B288">
        <f>INDEX(resultados!$A$2:$ZZ$2573, 282, MATCH($B$2, resultados!$A$1:$ZZ$1, 0))</f>
        <v/>
      </c>
      <c r="C288">
        <f>INDEX(resultados!$A$2:$ZZ$2573, 282, MATCH($B$3, resultados!$A$1:$ZZ$1, 0))</f>
        <v/>
      </c>
    </row>
    <row r="289">
      <c r="A289">
        <f>INDEX(resultados!$A$2:$ZZ$2573, 283, MATCH($B$1, resultados!$A$1:$ZZ$1, 0))</f>
        <v/>
      </c>
      <c r="B289">
        <f>INDEX(resultados!$A$2:$ZZ$2573, 283, MATCH($B$2, resultados!$A$1:$ZZ$1, 0))</f>
        <v/>
      </c>
      <c r="C289">
        <f>INDEX(resultados!$A$2:$ZZ$2573, 283, MATCH($B$3, resultados!$A$1:$ZZ$1, 0))</f>
        <v/>
      </c>
    </row>
    <row r="290">
      <c r="A290">
        <f>INDEX(resultados!$A$2:$ZZ$2573, 284, MATCH($B$1, resultados!$A$1:$ZZ$1, 0))</f>
        <v/>
      </c>
      <c r="B290">
        <f>INDEX(resultados!$A$2:$ZZ$2573, 284, MATCH($B$2, resultados!$A$1:$ZZ$1, 0))</f>
        <v/>
      </c>
      <c r="C290">
        <f>INDEX(resultados!$A$2:$ZZ$2573, 284, MATCH($B$3, resultados!$A$1:$ZZ$1, 0))</f>
        <v/>
      </c>
    </row>
    <row r="291">
      <c r="A291">
        <f>INDEX(resultados!$A$2:$ZZ$2573, 285, MATCH($B$1, resultados!$A$1:$ZZ$1, 0))</f>
        <v/>
      </c>
      <c r="B291">
        <f>INDEX(resultados!$A$2:$ZZ$2573, 285, MATCH($B$2, resultados!$A$1:$ZZ$1, 0))</f>
        <v/>
      </c>
      <c r="C291">
        <f>INDEX(resultados!$A$2:$ZZ$2573, 285, MATCH($B$3, resultados!$A$1:$ZZ$1, 0))</f>
        <v/>
      </c>
    </row>
    <row r="292">
      <c r="A292">
        <f>INDEX(resultados!$A$2:$ZZ$2573, 286, MATCH($B$1, resultados!$A$1:$ZZ$1, 0))</f>
        <v/>
      </c>
      <c r="B292">
        <f>INDEX(resultados!$A$2:$ZZ$2573, 286, MATCH($B$2, resultados!$A$1:$ZZ$1, 0))</f>
        <v/>
      </c>
      <c r="C292">
        <f>INDEX(resultados!$A$2:$ZZ$2573, 286, MATCH($B$3, resultados!$A$1:$ZZ$1, 0))</f>
        <v/>
      </c>
    </row>
    <row r="293">
      <c r="A293">
        <f>INDEX(resultados!$A$2:$ZZ$2573, 287, MATCH($B$1, resultados!$A$1:$ZZ$1, 0))</f>
        <v/>
      </c>
      <c r="B293">
        <f>INDEX(resultados!$A$2:$ZZ$2573, 287, MATCH($B$2, resultados!$A$1:$ZZ$1, 0))</f>
        <v/>
      </c>
      <c r="C293">
        <f>INDEX(resultados!$A$2:$ZZ$2573, 287, MATCH($B$3, resultados!$A$1:$ZZ$1, 0))</f>
        <v/>
      </c>
    </row>
    <row r="294">
      <c r="A294">
        <f>INDEX(resultados!$A$2:$ZZ$2573, 288, MATCH($B$1, resultados!$A$1:$ZZ$1, 0))</f>
        <v/>
      </c>
      <c r="B294">
        <f>INDEX(resultados!$A$2:$ZZ$2573, 288, MATCH($B$2, resultados!$A$1:$ZZ$1, 0))</f>
        <v/>
      </c>
      <c r="C294">
        <f>INDEX(resultados!$A$2:$ZZ$2573, 288, MATCH($B$3, resultados!$A$1:$ZZ$1, 0))</f>
        <v/>
      </c>
    </row>
    <row r="295">
      <c r="A295">
        <f>INDEX(resultados!$A$2:$ZZ$2573, 289, MATCH($B$1, resultados!$A$1:$ZZ$1, 0))</f>
        <v/>
      </c>
      <c r="B295">
        <f>INDEX(resultados!$A$2:$ZZ$2573, 289, MATCH($B$2, resultados!$A$1:$ZZ$1, 0))</f>
        <v/>
      </c>
      <c r="C295">
        <f>INDEX(resultados!$A$2:$ZZ$2573, 289, MATCH($B$3, resultados!$A$1:$ZZ$1, 0))</f>
        <v/>
      </c>
    </row>
    <row r="296">
      <c r="A296">
        <f>INDEX(resultados!$A$2:$ZZ$2573, 290, MATCH($B$1, resultados!$A$1:$ZZ$1, 0))</f>
        <v/>
      </c>
      <c r="B296">
        <f>INDEX(resultados!$A$2:$ZZ$2573, 290, MATCH($B$2, resultados!$A$1:$ZZ$1, 0))</f>
        <v/>
      </c>
      <c r="C296">
        <f>INDEX(resultados!$A$2:$ZZ$2573, 290, MATCH($B$3, resultados!$A$1:$ZZ$1, 0))</f>
        <v/>
      </c>
    </row>
    <row r="297">
      <c r="A297">
        <f>INDEX(resultados!$A$2:$ZZ$2573, 291, MATCH($B$1, resultados!$A$1:$ZZ$1, 0))</f>
        <v/>
      </c>
      <c r="B297">
        <f>INDEX(resultados!$A$2:$ZZ$2573, 291, MATCH($B$2, resultados!$A$1:$ZZ$1, 0))</f>
        <v/>
      </c>
      <c r="C297">
        <f>INDEX(resultados!$A$2:$ZZ$2573, 291, MATCH($B$3, resultados!$A$1:$ZZ$1, 0))</f>
        <v/>
      </c>
    </row>
    <row r="298">
      <c r="A298">
        <f>INDEX(resultados!$A$2:$ZZ$2573, 292, MATCH($B$1, resultados!$A$1:$ZZ$1, 0))</f>
        <v/>
      </c>
      <c r="B298">
        <f>INDEX(resultados!$A$2:$ZZ$2573, 292, MATCH($B$2, resultados!$A$1:$ZZ$1, 0))</f>
        <v/>
      </c>
      <c r="C298">
        <f>INDEX(resultados!$A$2:$ZZ$2573, 292, MATCH($B$3, resultados!$A$1:$ZZ$1, 0))</f>
        <v/>
      </c>
    </row>
    <row r="299">
      <c r="A299">
        <f>INDEX(resultados!$A$2:$ZZ$2573, 293, MATCH($B$1, resultados!$A$1:$ZZ$1, 0))</f>
        <v/>
      </c>
      <c r="B299">
        <f>INDEX(resultados!$A$2:$ZZ$2573, 293, MATCH($B$2, resultados!$A$1:$ZZ$1, 0))</f>
        <v/>
      </c>
      <c r="C299">
        <f>INDEX(resultados!$A$2:$ZZ$2573, 293, MATCH($B$3, resultados!$A$1:$ZZ$1, 0))</f>
        <v/>
      </c>
    </row>
    <row r="300">
      <c r="A300">
        <f>INDEX(resultados!$A$2:$ZZ$2573, 294, MATCH($B$1, resultados!$A$1:$ZZ$1, 0))</f>
        <v/>
      </c>
      <c r="B300">
        <f>INDEX(resultados!$A$2:$ZZ$2573, 294, MATCH($B$2, resultados!$A$1:$ZZ$1, 0))</f>
        <v/>
      </c>
      <c r="C300">
        <f>INDEX(resultados!$A$2:$ZZ$2573, 294, MATCH($B$3, resultados!$A$1:$ZZ$1, 0))</f>
        <v/>
      </c>
    </row>
    <row r="301">
      <c r="A301">
        <f>INDEX(resultados!$A$2:$ZZ$2573, 295, MATCH($B$1, resultados!$A$1:$ZZ$1, 0))</f>
        <v/>
      </c>
      <c r="B301">
        <f>INDEX(resultados!$A$2:$ZZ$2573, 295, MATCH($B$2, resultados!$A$1:$ZZ$1, 0))</f>
        <v/>
      </c>
      <c r="C301">
        <f>INDEX(resultados!$A$2:$ZZ$2573, 295, MATCH($B$3, resultados!$A$1:$ZZ$1, 0))</f>
        <v/>
      </c>
    </row>
    <row r="302">
      <c r="A302">
        <f>INDEX(resultados!$A$2:$ZZ$2573, 296, MATCH($B$1, resultados!$A$1:$ZZ$1, 0))</f>
        <v/>
      </c>
      <c r="B302">
        <f>INDEX(resultados!$A$2:$ZZ$2573, 296, MATCH($B$2, resultados!$A$1:$ZZ$1, 0))</f>
        <v/>
      </c>
      <c r="C302">
        <f>INDEX(resultados!$A$2:$ZZ$2573, 296, MATCH($B$3, resultados!$A$1:$ZZ$1, 0))</f>
        <v/>
      </c>
    </row>
    <row r="303">
      <c r="A303">
        <f>INDEX(resultados!$A$2:$ZZ$2573, 297, MATCH($B$1, resultados!$A$1:$ZZ$1, 0))</f>
        <v/>
      </c>
      <c r="B303">
        <f>INDEX(resultados!$A$2:$ZZ$2573, 297, MATCH($B$2, resultados!$A$1:$ZZ$1, 0))</f>
        <v/>
      </c>
      <c r="C303">
        <f>INDEX(resultados!$A$2:$ZZ$2573, 297, MATCH($B$3, resultados!$A$1:$ZZ$1, 0))</f>
        <v/>
      </c>
    </row>
    <row r="304">
      <c r="A304">
        <f>INDEX(resultados!$A$2:$ZZ$2573, 298, MATCH($B$1, resultados!$A$1:$ZZ$1, 0))</f>
        <v/>
      </c>
      <c r="B304">
        <f>INDEX(resultados!$A$2:$ZZ$2573, 298, MATCH($B$2, resultados!$A$1:$ZZ$1, 0))</f>
        <v/>
      </c>
      <c r="C304">
        <f>INDEX(resultados!$A$2:$ZZ$2573, 298, MATCH($B$3, resultados!$A$1:$ZZ$1, 0))</f>
        <v/>
      </c>
    </row>
    <row r="305">
      <c r="A305">
        <f>INDEX(resultados!$A$2:$ZZ$2573, 299, MATCH($B$1, resultados!$A$1:$ZZ$1, 0))</f>
        <v/>
      </c>
      <c r="B305">
        <f>INDEX(resultados!$A$2:$ZZ$2573, 299, MATCH($B$2, resultados!$A$1:$ZZ$1, 0))</f>
        <v/>
      </c>
      <c r="C305">
        <f>INDEX(resultados!$A$2:$ZZ$2573, 299, MATCH($B$3, resultados!$A$1:$ZZ$1, 0))</f>
        <v/>
      </c>
    </row>
    <row r="306">
      <c r="A306">
        <f>INDEX(resultados!$A$2:$ZZ$2573, 300, MATCH($B$1, resultados!$A$1:$ZZ$1, 0))</f>
        <v/>
      </c>
      <c r="B306">
        <f>INDEX(resultados!$A$2:$ZZ$2573, 300, MATCH($B$2, resultados!$A$1:$ZZ$1, 0))</f>
        <v/>
      </c>
      <c r="C306">
        <f>INDEX(resultados!$A$2:$ZZ$2573, 300, MATCH($B$3, resultados!$A$1:$ZZ$1, 0))</f>
        <v/>
      </c>
    </row>
    <row r="307">
      <c r="A307">
        <f>INDEX(resultados!$A$2:$ZZ$2573, 301, MATCH($B$1, resultados!$A$1:$ZZ$1, 0))</f>
        <v/>
      </c>
      <c r="B307">
        <f>INDEX(resultados!$A$2:$ZZ$2573, 301, MATCH($B$2, resultados!$A$1:$ZZ$1, 0))</f>
        <v/>
      </c>
      <c r="C307">
        <f>INDEX(resultados!$A$2:$ZZ$2573, 301, MATCH($B$3, resultados!$A$1:$ZZ$1, 0))</f>
        <v/>
      </c>
    </row>
    <row r="308">
      <c r="A308">
        <f>INDEX(resultados!$A$2:$ZZ$2573, 302, MATCH($B$1, resultados!$A$1:$ZZ$1, 0))</f>
        <v/>
      </c>
      <c r="B308">
        <f>INDEX(resultados!$A$2:$ZZ$2573, 302, MATCH($B$2, resultados!$A$1:$ZZ$1, 0))</f>
        <v/>
      </c>
      <c r="C308">
        <f>INDEX(resultados!$A$2:$ZZ$2573, 302, MATCH($B$3, resultados!$A$1:$ZZ$1, 0))</f>
        <v/>
      </c>
    </row>
    <row r="309">
      <c r="A309">
        <f>INDEX(resultados!$A$2:$ZZ$2573, 303, MATCH($B$1, resultados!$A$1:$ZZ$1, 0))</f>
        <v/>
      </c>
      <c r="B309">
        <f>INDEX(resultados!$A$2:$ZZ$2573, 303, MATCH($B$2, resultados!$A$1:$ZZ$1, 0))</f>
        <v/>
      </c>
      <c r="C309">
        <f>INDEX(resultados!$A$2:$ZZ$2573, 303, MATCH($B$3, resultados!$A$1:$ZZ$1, 0))</f>
        <v/>
      </c>
    </row>
    <row r="310">
      <c r="A310">
        <f>INDEX(resultados!$A$2:$ZZ$2573, 304, MATCH($B$1, resultados!$A$1:$ZZ$1, 0))</f>
        <v/>
      </c>
      <c r="B310">
        <f>INDEX(resultados!$A$2:$ZZ$2573, 304, MATCH($B$2, resultados!$A$1:$ZZ$1, 0))</f>
        <v/>
      </c>
      <c r="C310">
        <f>INDEX(resultados!$A$2:$ZZ$2573, 304, MATCH($B$3, resultados!$A$1:$ZZ$1, 0))</f>
        <v/>
      </c>
    </row>
    <row r="311">
      <c r="A311">
        <f>INDEX(resultados!$A$2:$ZZ$2573, 305, MATCH($B$1, resultados!$A$1:$ZZ$1, 0))</f>
        <v/>
      </c>
      <c r="B311">
        <f>INDEX(resultados!$A$2:$ZZ$2573, 305, MATCH($B$2, resultados!$A$1:$ZZ$1, 0))</f>
        <v/>
      </c>
      <c r="C311">
        <f>INDEX(resultados!$A$2:$ZZ$2573, 305, MATCH($B$3, resultados!$A$1:$ZZ$1, 0))</f>
        <v/>
      </c>
    </row>
    <row r="312">
      <c r="A312">
        <f>INDEX(resultados!$A$2:$ZZ$2573, 306, MATCH($B$1, resultados!$A$1:$ZZ$1, 0))</f>
        <v/>
      </c>
      <c r="B312">
        <f>INDEX(resultados!$A$2:$ZZ$2573, 306, MATCH($B$2, resultados!$A$1:$ZZ$1, 0))</f>
        <v/>
      </c>
      <c r="C312">
        <f>INDEX(resultados!$A$2:$ZZ$2573, 306, MATCH($B$3, resultados!$A$1:$ZZ$1, 0))</f>
        <v/>
      </c>
    </row>
    <row r="313">
      <c r="A313">
        <f>INDEX(resultados!$A$2:$ZZ$2573, 307, MATCH($B$1, resultados!$A$1:$ZZ$1, 0))</f>
        <v/>
      </c>
      <c r="B313">
        <f>INDEX(resultados!$A$2:$ZZ$2573, 307, MATCH($B$2, resultados!$A$1:$ZZ$1, 0))</f>
        <v/>
      </c>
      <c r="C313">
        <f>INDEX(resultados!$A$2:$ZZ$2573, 307, MATCH($B$3, resultados!$A$1:$ZZ$1, 0))</f>
        <v/>
      </c>
    </row>
    <row r="314">
      <c r="A314">
        <f>INDEX(resultados!$A$2:$ZZ$2573, 308, MATCH($B$1, resultados!$A$1:$ZZ$1, 0))</f>
        <v/>
      </c>
      <c r="B314">
        <f>INDEX(resultados!$A$2:$ZZ$2573, 308, MATCH($B$2, resultados!$A$1:$ZZ$1, 0))</f>
        <v/>
      </c>
      <c r="C314">
        <f>INDEX(resultados!$A$2:$ZZ$2573, 308, MATCH($B$3, resultados!$A$1:$ZZ$1, 0))</f>
        <v/>
      </c>
    </row>
    <row r="315">
      <c r="A315">
        <f>INDEX(resultados!$A$2:$ZZ$2573, 309, MATCH($B$1, resultados!$A$1:$ZZ$1, 0))</f>
        <v/>
      </c>
      <c r="B315">
        <f>INDEX(resultados!$A$2:$ZZ$2573, 309, MATCH($B$2, resultados!$A$1:$ZZ$1, 0))</f>
        <v/>
      </c>
      <c r="C315">
        <f>INDEX(resultados!$A$2:$ZZ$2573, 309, MATCH($B$3, resultados!$A$1:$ZZ$1, 0))</f>
        <v/>
      </c>
    </row>
    <row r="316">
      <c r="A316">
        <f>INDEX(resultados!$A$2:$ZZ$2573, 310, MATCH($B$1, resultados!$A$1:$ZZ$1, 0))</f>
        <v/>
      </c>
      <c r="B316">
        <f>INDEX(resultados!$A$2:$ZZ$2573, 310, MATCH($B$2, resultados!$A$1:$ZZ$1, 0))</f>
        <v/>
      </c>
      <c r="C316">
        <f>INDEX(resultados!$A$2:$ZZ$2573, 310, MATCH($B$3, resultados!$A$1:$ZZ$1, 0))</f>
        <v/>
      </c>
    </row>
    <row r="317">
      <c r="A317">
        <f>INDEX(resultados!$A$2:$ZZ$2573, 311, MATCH($B$1, resultados!$A$1:$ZZ$1, 0))</f>
        <v/>
      </c>
      <c r="B317">
        <f>INDEX(resultados!$A$2:$ZZ$2573, 311, MATCH($B$2, resultados!$A$1:$ZZ$1, 0))</f>
        <v/>
      </c>
      <c r="C317">
        <f>INDEX(resultados!$A$2:$ZZ$2573, 311, MATCH($B$3, resultados!$A$1:$ZZ$1, 0))</f>
        <v/>
      </c>
    </row>
    <row r="318">
      <c r="A318">
        <f>INDEX(resultados!$A$2:$ZZ$2573, 312, MATCH($B$1, resultados!$A$1:$ZZ$1, 0))</f>
        <v/>
      </c>
      <c r="B318">
        <f>INDEX(resultados!$A$2:$ZZ$2573, 312, MATCH($B$2, resultados!$A$1:$ZZ$1, 0))</f>
        <v/>
      </c>
      <c r="C318">
        <f>INDEX(resultados!$A$2:$ZZ$2573, 312, MATCH($B$3, resultados!$A$1:$ZZ$1, 0))</f>
        <v/>
      </c>
    </row>
    <row r="319">
      <c r="A319">
        <f>INDEX(resultados!$A$2:$ZZ$2573, 313, MATCH($B$1, resultados!$A$1:$ZZ$1, 0))</f>
        <v/>
      </c>
      <c r="B319">
        <f>INDEX(resultados!$A$2:$ZZ$2573, 313, MATCH($B$2, resultados!$A$1:$ZZ$1, 0))</f>
        <v/>
      </c>
      <c r="C319">
        <f>INDEX(resultados!$A$2:$ZZ$2573, 313, MATCH($B$3, resultados!$A$1:$ZZ$1, 0))</f>
        <v/>
      </c>
    </row>
    <row r="320">
      <c r="A320">
        <f>INDEX(resultados!$A$2:$ZZ$2573, 314, MATCH($B$1, resultados!$A$1:$ZZ$1, 0))</f>
        <v/>
      </c>
      <c r="B320">
        <f>INDEX(resultados!$A$2:$ZZ$2573, 314, MATCH($B$2, resultados!$A$1:$ZZ$1, 0))</f>
        <v/>
      </c>
      <c r="C320">
        <f>INDEX(resultados!$A$2:$ZZ$2573, 314, MATCH($B$3, resultados!$A$1:$ZZ$1, 0))</f>
        <v/>
      </c>
    </row>
    <row r="321">
      <c r="A321">
        <f>INDEX(resultados!$A$2:$ZZ$2573, 315, MATCH($B$1, resultados!$A$1:$ZZ$1, 0))</f>
        <v/>
      </c>
      <c r="B321">
        <f>INDEX(resultados!$A$2:$ZZ$2573, 315, MATCH($B$2, resultados!$A$1:$ZZ$1, 0))</f>
        <v/>
      </c>
      <c r="C321">
        <f>INDEX(resultados!$A$2:$ZZ$2573, 315, MATCH($B$3, resultados!$A$1:$ZZ$1, 0))</f>
        <v/>
      </c>
    </row>
    <row r="322">
      <c r="A322">
        <f>INDEX(resultados!$A$2:$ZZ$2573, 316, MATCH($B$1, resultados!$A$1:$ZZ$1, 0))</f>
        <v/>
      </c>
      <c r="B322">
        <f>INDEX(resultados!$A$2:$ZZ$2573, 316, MATCH($B$2, resultados!$A$1:$ZZ$1, 0))</f>
        <v/>
      </c>
      <c r="C322">
        <f>INDEX(resultados!$A$2:$ZZ$2573, 316, MATCH($B$3, resultados!$A$1:$ZZ$1, 0))</f>
        <v/>
      </c>
    </row>
    <row r="323">
      <c r="A323">
        <f>INDEX(resultados!$A$2:$ZZ$2573, 317, MATCH($B$1, resultados!$A$1:$ZZ$1, 0))</f>
        <v/>
      </c>
      <c r="B323">
        <f>INDEX(resultados!$A$2:$ZZ$2573, 317, MATCH($B$2, resultados!$A$1:$ZZ$1, 0))</f>
        <v/>
      </c>
      <c r="C323">
        <f>INDEX(resultados!$A$2:$ZZ$2573, 317, MATCH($B$3, resultados!$A$1:$ZZ$1, 0))</f>
        <v/>
      </c>
    </row>
    <row r="324">
      <c r="A324">
        <f>INDEX(resultados!$A$2:$ZZ$2573, 318, MATCH($B$1, resultados!$A$1:$ZZ$1, 0))</f>
        <v/>
      </c>
      <c r="B324">
        <f>INDEX(resultados!$A$2:$ZZ$2573, 318, MATCH($B$2, resultados!$A$1:$ZZ$1, 0))</f>
        <v/>
      </c>
      <c r="C324">
        <f>INDEX(resultados!$A$2:$ZZ$2573, 318, MATCH($B$3, resultados!$A$1:$ZZ$1, 0))</f>
        <v/>
      </c>
    </row>
    <row r="325">
      <c r="A325">
        <f>INDEX(resultados!$A$2:$ZZ$2573, 319, MATCH($B$1, resultados!$A$1:$ZZ$1, 0))</f>
        <v/>
      </c>
      <c r="B325">
        <f>INDEX(resultados!$A$2:$ZZ$2573, 319, MATCH($B$2, resultados!$A$1:$ZZ$1, 0))</f>
        <v/>
      </c>
      <c r="C325">
        <f>INDEX(resultados!$A$2:$ZZ$2573, 319, MATCH($B$3, resultados!$A$1:$ZZ$1, 0))</f>
        <v/>
      </c>
    </row>
    <row r="326">
      <c r="A326">
        <f>INDEX(resultados!$A$2:$ZZ$2573, 320, MATCH($B$1, resultados!$A$1:$ZZ$1, 0))</f>
        <v/>
      </c>
      <c r="B326">
        <f>INDEX(resultados!$A$2:$ZZ$2573, 320, MATCH($B$2, resultados!$A$1:$ZZ$1, 0))</f>
        <v/>
      </c>
      <c r="C326">
        <f>INDEX(resultados!$A$2:$ZZ$2573, 320, MATCH($B$3, resultados!$A$1:$ZZ$1, 0))</f>
        <v/>
      </c>
    </row>
    <row r="327">
      <c r="A327">
        <f>INDEX(resultados!$A$2:$ZZ$2573, 321, MATCH($B$1, resultados!$A$1:$ZZ$1, 0))</f>
        <v/>
      </c>
      <c r="B327">
        <f>INDEX(resultados!$A$2:$ZZ$2573, 321, MATCH($B$2, resultados!$A$1:$ZZ$1, 0))</f>
        <v/>
      </c>
      <c r="C327">
        <f>INDEX(resultados!$A$2:$ZZ$2573, 321, MATCH($B$3, resultados!$A$1:$ZZ$1, 0))</f>
        <v/>
      </c>
    </row>
    <row r="328">
      <c r="A328">
        <f>INDEX(resultados!$A$2:$ZZ$2573, 322, MATCH($B$1, resultados!$A$1:$ZZ$1, 0))</f>
        <v/>
      </c>
      <c r="B328">
        <f>INDEX(resultados!$A$2:$ZZ$2573, 322, MATCH($B$2, resultados!$A$1:$ZZ$1, 0))</f>
        <v/>
      </c>
      <c r="C328">
        <f>INDEX(resultados!$A$2:$ZZ$2573, 322, MATCH($B$3, resultados!$A$1:$ZZ$1, 0))</f>
        <v/>
      </c>
    </row>
    <row r="329">
      <c r="A329">
        <f>INDEX(resultados!$A$2:$ZZ$2573, 323, MATCH($B$1, resultados!$A$1:$ZZ$1, 0))</f>
        <v/>
      </c>
      <c r="B329">
        <f>INDEX(resultados!$A$2:$ZZ$2573, 323, MATCH($B$2, resultados!$A$1:$ZZ$1, 0))</f>
        <v/>
      </c>
      <c r="C329">
        <f>INDEX(resultados!$A$2:$ZZ$2573, 323, MATCH($B$3, resultados!$A$1:$ZZ$1, 0))</f>
        <v/>
      </c>
    </row>
    <row r="330">
      <c r="A330">
        <f>INDEX(resultados!$A$2:$ZZ$2573, 324, MATCH($B$1, resultados!$A$1:$ZZ$1, 0))</f>
        <v/>
      </c>
      <c r="B330">
        <f>INDEX(resultados!$A$2:$ZZ$2573, 324, MATCH($B$2, resultados!$A$1:$ZZ$1, 0))</f>
        <v/>
      </c>
      <c r="C330">
        <f>INDEX(resultados!$A$2:$ZZ$2573, 324, MATCH($B$3, resultados!$A$1:$ZZ$1, 0))</f>
        <v/>
      </c>
    </row>
    <row r="331">
      <c r="A331">
        <f>INDEX(resultados!$A$2:$ZZ$2573, 325, MATCH($B$1, resultados!$A$1:$ZZ$1, 0))</f>
        <v/>
      </c>
      <c r="B331">
        <f>INDEX(resultados!$A$2:$ZZ$2573, 325, MATCH($B$2, resultados!$A$1:$ZZ$1, 0))</f>
        <v/>
      </c>
      <c r="C331">
        <f>INDEX(resultados!$A$2:$ZZ$2573, 325, MATCH($B$3, resultados!$A$1:$ZZ$1, 0))</f>
        <v/>
      </c>
    </row>
    <row r="332">
      <c r="A332">
        <f>INDEX(resultados!$A$2:$ZZ$2573, 326, MATCH($B$1, resultados!$A$1:$ZZ$1, 0))</f>
        <v/>
      </c>
      <c r="B332">
        <f>INDEX(resultados!$A$2:$ZZ$2573, 326, MATCH($B$2, resultados!$A$1:$ZZ$1, 0))</f>
        <v/>
      </c>
      <c r="C332">
        <f>INDEX(resultados!$A$2:$ZZ$2573, 326, MATCH($B$3, resultados!$A$1:$ZZ$1, 0))</f>
        <v/>
      </c>
    </row>
    <row r="333">
      <c r="A333">
        <f>INDEX(resultados!$A$2:$ZZ$2573, 327, MATCH($B$1, resultados!$A$1:$ZZ$1, 0))</f>
        <v/>
      </c>
      <c r="B333">
        <f>INDEX(resultados!$A$2:$ZZ$2573, 327, MATCH($B$2, resultados!$A$1:$ZZ$1, 0))</f>
        <v/>
      </c>
      <c r="C333">
        <f>INDEX(resultados!$A$2:$ZZ$2573, 327, MATCH($B$3, resultados!$A$1:$ZZ$1, 0))</f>
        <v/>
      </c>
    </row>
    <row r="334">
      <c r="A334">
        <f>INDEX(resultados!$A$2:$ZZ$2573, 328, MATCH($B$1, resultados!$A$1:$ZZ$1, 0))</f>
        <v/>
      </c>
      <c r="B334">
        <f>INDEX(resultados!$A$2:$ZZ$2573, 328, MATCH($B$2, resultados!$A$1:$ZZ$1, 0))</f>
        <v/>
      </c>
      <c r="C334">
        <f>INDEX(resultados!$A$2:$ZZ$2573, 328, MATCH($B$3, resultados!$A$1:$ZZ$1, 0))</f>
        <v/>
      </c>
    </row>
    <row r="335">
      <c r="A335">
        <f>INDEX(resultados!$A$2:$ZZ$2573, 329, MATCH($B$1, resultados!$A$1:$ZZ$1, 0))</f>
        <v/>
      </c>
      <c r="B335">
        <f>INDEX(resultados!$A$2:$ZZ$2573, 329, MATCH($B$2, resultados!$A$1:$ZZ$1, 0))</f>
        <v/>
      </c>
      <c r="C335">
        <f>INDEX(resultados!$A$2:$ZZ$2573, 329, MATCH($B$3, resultados!$A$1:$ZZ$1, 0))</f>
        <v/>
      </c>
    </row>
    <row r="336">
      <c r="A336">
        <f>INDEX(resultados!$A$2:$ZZ$2573, 330, MATCH($B$1, resultados!$A$1:$ZZ$1, 0))</f>
        <v/>
      </c>
      <c r="B336">
        <f>INDEX(resultados!$A$2:$ZZ$2573, 330, MATCH($B$2, resultados!$A$1:$ZZ$1, 0))</f>
        <v/>
      </c>
      <c r="C336">
        <f>INDEX(resultados!$A$2:$ZZ$2573, 330, MATCH($B$3, resultados!$A$1:$ZZ$1, 0))</f>
        <v/>
      </c>
    </row>
    <row r="337">
      <c r="A337">
        <f>INDEX(resultados!$A$2:$ZZ$2573, 331, MATCH($B$1, resultados!$A$1:$ZZ$1, 0))</f>
        <v/>
      </c>
      <c r="B337">
        <f>INDEX(resultados!$A$2:$ZZ$2573, 331, MATCH($B$2, resultados!$A$1:$ZZ$1, 0))</f>
        <v/>
      </c>
      <c r="C337">
        <f>INDEX(resultados!$A$2:$ZZ$2573, 331, MATCH($B$3, resultados!$A$1:$ZZ$1, 0))</f>
        <v/>
      </c>
    </row>
    <row r="338">
      <c r="A338">
        <f>INDEX(resultados!$A$2:$ZZ$2573, 332, MATCH($B$1, resultados!$A$1:$ZZ$1, 0))</f>
        <v/>
      </c>
      <c r="B338">
        <f>INDEX(resultados!$A$2:$ZZ$2573, 332, MATCH($B$2, resultados!$A$1:$ZZ$1, 0))</f>
        <v/>
      </c>
      <c r="C338">
        <f>INDEX(resultados!$A$2:$ZZ$2573, 332, MATCH($B$3, resultados!$A$1:$ZZ$1, 0))</f>
        <v/>
      </c>
    </row>
    <row r="339">
      <c r="A339">
        <f>INDEX(resultados!$A$2:$ZZ$2573, 333, MATCH($B$1, resultados!$A$1:$ZZ$1, 0))</f>
        <v/>
      </c>
      <c r="B339">
        <f>INDEX(resultados!$A$2:$ZZ$2573, 333, MATCH($B$2, resultados!$A$1:$ZZ$1, 0))</f>
        <v/>
      </c>
      <c r="C339">
        <f>INDEX(resultados!$A$2:$ZZ$2573, 333, MATCH($B$3, resultados!$A$1:$ZZ$1, 0))</f>
        <v/>
      </c>
    </row>
    <row r="340">
      <c r="A340">
        <f>INDEX(resultados!$A$2:$ZZ$2573, 334, MATCH($B$1, resultados!$A$1:$ZZ$1, 0))</f>
        <v/>
      </c>
      <c r="B340">
        <f>INDEX(resultados!$A$2:$ZZ$2573, 334, MATCH($B$2, resultados!$A$1:$ZZ$1, 0))</f>
        <v/>
      </c>
      <c r="C340">
        <f>INDEX(resultados!$A$2:$ZZ$2573, 334, MATCH($B$3, resultados!$A$1:$ZZ$1, 0))</f>
        <v/>
      </c>
    </row>
    <row r="341">
      <c r="A341">
        <f>INDEX(resultados!$A$2:$ZZ$2573, 335, MATCH($B$1, resultados!$A$1:$ZZ$1, 0))</f>
        <v/>
      </c>
      <c r="B341">
        <f>INDEX(resultados!$A$2:$ZZ$2573, 335, MATCH($B$2, resultados!$A$1:$ZZ$1, 0))</f>
        <v/>
      </c>
      <c r="C341">
        <f>INDEX(resultados!$A$2:$ZZ$2573, 335, MATCH($B$3, resultados!$A$1:$ZZ$1, 0))</f>
        <v/>
      </c>
    </row>
    <row r="342">
      <c r="A342">
        <f>INDEX(resultados!$A$2:$ZZ$2573, 336, MATCH($B$1, resultados!$A$1:$ZZ$1, 0))</f>
        <v/>
      </c>
      <c r="B342">
        <f>INDEX(resultados!$A$2:$ZZ$2573, 336, MATCH($B$2, resultados!$A$1:$ZZ$1, 0))</f>
        <v/>
      </c>
      <c r="C342">
        <f>INDEX(resultados!$A$2:$ZZ$2573, 336, MATCH($B$3, resultados!$A$1:$ZZ$1, 0))</f>
        <v/>
      </c>
    </row>
    <row r="343">
      <c r="A343">
        <f>INDEX(resultados!$A$2:$ZZ$2573, 337, MATCH($B$1, resultados!$A$1:$ZZ$1, 0))</f>
        <v/>
      </c>
      <c r="B343">
        <f>INDEX(resultados!$A$2:$ZZ$2573, 337, MATCH($B$2, resultados!$A$1:$ZZ$1, 0))</f>
        <v/>
      </c>
      <c r="C343">
        <f>INDEX(resultados!$A$2:$ZZ$2573, 337, MATCH($B$3, resultados!$A$1:$ZZ$1, 0))</f>
        <v/>
      </c>
    </row>
    <row r="344">
      <c r="A344">
        <f>INDEX(resultados!$A$2:$ZZ$2573, 338, MATCH($B$1, resultados!$A$1:$ZZ$1, 0))</f>
        <v/>
      </c>
      <c r="B344">
        <f>INDEX(resultados!$A$2:$ZZ$2573, 338, MATCH($B$2, resultados!$A$1:$ZZ$1, 0))</f>
        <v/>
      </c>
      <c r="C344">
        <f>INDEX(resultados!$A$2:$ZZ$2573, 338, MATCH($B$3, resultados!$A$1:$ZZ$1, 0))</f>
        <v/>
      </c>
    </row>
    <row r="345">
      <c r="A345">
        <f>INDEX(resultados!$A$2:$ZZ$2573, 339, MATCH($B$1, resultados!$A$1:$ZZ$1, 0))</f>
        <v/>
      </c>
      <c r="B345">
        <f>INDEX(resultados!$A$2:$ZZ$2573, 339, MATCH($B$2, resultados!$A$1:$ZZ$1, 0))</f>
        <v/>
      </c>
      <c r="C345">
        <f>INDEX(resultados!$A$2:$ZZ$2573, 339, MATCH($B$3, resultados!$A$1:$ZZ$1, 0))</f>
        <v/>
      </c>
    </row>
    <row r="346">
      <c r="A346">
        <f>INDEX(resultados!$A$2:$ZZ$2573, 340, MATCH($B$1, resultados!$A$1:$ZZ$1, 0))</f>
        <v/>
      </c>
      <c r="B346">
        <f>INDEX(resultados!$A$2:$ZZ$2573, 340, MATCH($B$2, resultados!$A$1:$ZZ$1, 0))</f>
        <v/>
      </c>
      <c r="C346">
        <f>INDEX(resultados!$A$2:$ZZ$2573, 340, MATCH($B$3, resultados!$A$1:$ZZ$1, 0))</f>
        <v/>
      </c>
    </row>
    <row r="347">
      <c r="A347">
        <f>INDEX(resultados!$A$2:$ZZ$2573, 341, MATCH($B$1, resultados!$A$1:$ZZ$1, 0))</f>
        <v/>
      </c>
      <c r="B347">
        <f>INDEX(resultados!$A$2:$ZZ$2573, 341, MATCH($B$2, resultados!$A$1:$ZZ$1, 0))</f>
        <v/>
      </c>
      <c r="C347">
        <f>INDEX(resultados!$A$2:$ZZ$2573, 341, MATCH($B$3, resultados!$A$1:$ZZ$1, 0))</f>
        <v/>
      </c>
    </row>
    <row r="348">
      <c r="A348">
        <f>INDEX(resultados!$A$2:$ZZ$2573, 342, MATCH($B$1, resultados!$A$1:$ZZ$1, 0))</f>
        <v/>
      </c>
      <c r="B348">
        <f>INDEX(resultados!$A$2:$ZZ$2573, 342, MATCH($B$2, resultados!$A$1:$ZZ$1, 0))</f>
        <v/>
      </c>
      <c r="C348">
        <f>INDEX(resultados!$A$2:$ZZ$2573, 342, MATCH($B$3, resultados!$A$1:$ZZ$1, 0))</f>
        <v/>
      </c>
    </row>
    <row r="349">
      <c r="A349">
        <f>INDEX(resultados!$A$2:$ZZ$2573, 343, MATCH($B$1, resultados!$A$1:$ZZ$1, 0))</f>
        <v/>
      </c>
      <c r="B349">
        <f>INDEX(resultados!$A$2:$ZZ$2573, 343, MATCH($B$2, resultados!$A$1:$ZZ$1, 0))</f>
        <v/>
      </c>
      <c r="C349">
        <f>INDEX(resultados!$A$2:$ZZ$2573, 343, MATCH($B$3, resultados!$A$1:$ZZ$1, 0))</f>
        <v/>
      </c>
    </row>
    <row r="350">
      <c r="A350">
        <f>INDEX(resultados!$A$2:$ZZ$2573, 344, MATCH($B$1, resultados!$A$1:$ZZ$1, 0))</f>
        <v/>
      </c>
      <c r="B350">
        <f>INDEX(resultados!$A$2:$ZZ$2573, 344, MATCH($B$2, resultados!$A$1:$ZZ$1, 0))</f>
        <v/>
      </c>
      <c r="C350">
        <f>INDEX(resultados!$A$2:$ZZ$2573, 344, MATCH($B$3, resultados!$A$1:$ZZ$1, 0))</f>
        <v/>
      </c>
    </row>
    <row r="351">
      <c r="A351">
        <f>INDEX(resultados!$A$2:$ZZ$2573, 345, MATCH($B$1, resultados!$A$1:$ZZ$1, 0))</f>
        <v/>
      </c>
      <c r="B351">
        <f>INDEX(resultados!$A$2:$ZZ$2573, 345, MATCH($B$2, resultados!$A$1:$ZZ$1, 0))</f>
        <v/>
      </c>
      <c r="C351">
        <f>INDEX(resultados!$A$2:$ZZ$2573, 345, MATCH($B$3, resultados!$A$1:$ZZ$1, 0))</f>
        <v/>
      </c>
    </row>
    <row r="352">
      <c r="A352">
        <f>INDEX(resultados!$A$2:$ZZ$2573, 346, MATCH($B$1, resultados!$A$1:$ZZ$1, 0))</f>
        <v/>
      </c>
      <c r="B352">
        <f>INDEX(resultados!$A$2:$ZZ$2573, 346, MATCH($B$2, resultados!$A$1:$ZZ$1, 0))</f>
        <v/>
      </c>
      <c r="C352">
        <f>INDEX(resultados!$A$2:$ZZ$2573, 346, MATCH($B$3, resultados!$A$1:$ZZ$1, 0))</f>
        <v/>
      </c>
    </row>
    <row r="353">
      <c r="A353">
        <f>INDEX(resultados!$A$2:$ZZ$2573, 347, MATCH($B$1, resultados!$A$1:$ZZ$1, 0))</f>
        <v/>
      </c>
      <c r="B353">
        <f>INDEX(resultados!$A$2:$ZZ$2573, 347, MATCH($B$2, resultados!$A$1:$ZZ$1, 0))</f>
        <v/>
      </c>
      <c r="C353">
        <f>INDEX(resultados!$A$2:$ZZ$2573, 347, MATCH($B$3, resultados!$A$1:$ZZ$1, 0))</f>
        <v/>
      </c>
    </row>
    <row r="354">
      <c r="A354">
        <f>INDEX(resultados!$A$2:$ZZ$2573, 348, MATCH($B$1, resultados!$A$1:$ZZ$1, 0))</f>
        <v/>
      </c>
      <c r="B354">
        <f>INDEX(resultados!$A$2:$ZZ$2573, 348, MATCH($B$2, resultados!$A$1:$ZZ$1, 0))</f>
        <v/>
      </c>
      <c r="C354">
        <f>INDEX(resultados!$A$2:$ZZ$2573, 348, MATCH($B$3, resultados!$A$1:$ZZ$1, 0))</f>
        <v/>
      </c>
    </row>
    <row r="355">
      <c r="A355">
        <f>INDEX(resultados!$A$2:$ZZ$2573, 349, MATCH($B$1, resultados!$A$1:$ZZ$1, 0))</f>
        <v/>
      </c>
      <c r="B355">
        <f>INDEX(resultados!$A$2:$ZZ$2573, 349, MATCH($B$2, resultados!$A$1:$ZZ$1, 0))</f>
        <v/>
      </c>
      <c r="C355">
        <f>INDEX(resultados!$A$2:$ZZ$2573, 349, MATCH($B$3, resultados!$A$1:$ZZ$1, 0))</f>
        <v/>
      </c>
    </row>
    <row r="356">
      <c r="A356">
        <f>INDEX(resultados!$A$2:$ZZ$2573, 350, MATCH($B$1, resultados!$A$1:$ZZ$1, 0))</f>
        <v/>
      </c>
      <c r="B356">
        <f>INDEX(resultados!$A$2:$ZZ$2573, 350, MATCH($B$2, resultados!$A$1:$ZZ$1, 0))</f>
        <v/>
      </c>
      <c r="C356">
        <f>INDEX(resultados!$A$2:$ZZ$2573, 350, MATCH($B$3, resultados!$A$1:$ZZ$1, 0))</f>
        <v/>
      </c>
    </row>
    <row r="357">
      <c r="A357">
        <f>INDEX(resultados!$A$2:$ZZ$2573, 351, MATCH($B$1, resultados!$A$1:$ZZ$1, 0))</f>
        <v/>
      </c>
      <c r="B357">
        <f>INDEX(resultados!$A$2:$ZZ$2573, 351, MATCH($B$2, resultados!$A$1:$ZZ$1, 0))</f>
        <v/>
      </c>
      <c r="C357">
        <f>INDEX(resultados!$A$2:$ZZ$2573, 351, MATCH($B$3, resultados!$A$1:$ZZ$1, 0))</f>
        <v/>
      </c>
    </row>
    <row r="358">
      <c r="A358">
        <f>INDEX(resultados!$A$2:$ZZ$2573, 352, MATCH($B$1, resultados!$A$1:$ZZ$1, 0))</f>
        <v/>
      </c>
      <c r="B358">
        <f>INDEX(resultados!$A$2:$ZZ$2573, 352, MATCH($B$2, resultados!$A$1:$ZZ$1, 0))</f>
        <v/>
      </c>
      <c r="C358">
        <f>INDEX(resultados!$A$2:$ZZ$2573, 352, MATCH($B$3, resultados!$A$1:$ZZ$1, 0))</f>
        <v/>
      </c>
    </row>
    <row r="359">
      <c r="A359">
        <f>INDEX(resultados!$A$2:$ZZ$2573, 353, MATCH($B$1, resultados!$A$1:$ZZ$1, 0))</f>
        <v/>
      </c>
      <c r="B359">
        <f>INDEX(resultados!$A$2:$ZZ$2573, 353, MATCH($B$2, resultados!$A$1:$ZZ$1, 0))</f>
        <v/>
      </c>
      <c r="C359">
        <f>INDEX(resultados!$A$2:$ZZ$2573, 353, MATCH($B$3, resultados!$A$1:$ZZ$1, 0))</f>
        <v/>
      </c>
    </row>
    <row r="360">
      <c r="A360">
        <f>INDEX(resultados!$A$2:$ZZ$2573, 354, MATCH($B$1, resultados!$A$1:$ZZ$1, 0))</f>
        <v/>
      </c>
      <c r="B360">
        <f>INDEX(resultados!$A$2:$ZZ$2573, 354, MATCH($B$2, resultados!$A$1:$ZZ$1, 0))</f>
        <v/>
      </c>
      <c r="C360">
        <f>INDEX(resultados!$A$2:$ZZ$2573, 354, MATCH($B$3, resultados!$A$1:$ZZ$1, 0))</f>
        <v/>
      </c>
    </row>
    <row r="361">
      <c r="A361">
        <f>INDEX(resultados!$A$2:$ZZ$2573, 355, MATCH($B$1, resultados!$A$1:$ZZ$1, 0))</f>
        <v/>
      </c>
      <c r="B361">
        <f>INDEX(resultados!$A$2:$ZZ$2573, 355, MATCH($B$2, resultados!$A$1:$ZZ$1, 0))</f>
        <v/>
      </c>
      <c r="C361">
        <f>INDEX(resultados!$A$2:$ZZ$2573, 355, MATCH($B$3, resultados!$A$1:$ZZ$1, 0))</f>
        <v/>
      </c>
    </row>
    <row r="362">
      <c r="A362">
        <f>INDEX(resultados!$A$2:$ZZ$2573, 356, MATCH($B$1, resultados!$A$1:$ZZ$1, 0))</f>
        <v/>
      </c>
      <c r="B362">
        <f>INDEX(resultados!$A$2:$ZZ$2573, 356, MATCH($B$2, resultados!$A$1:$ZZ$1, 0))</f>
        <v/>
      </c>
      <c r="C362">
        <f>INDEX(resultados!$A$2:$ZZ$2573, 356, MATCH($B$3, resultados!$A$1:$ZZ$1, 0))</f>
        <v/>
      </c>
    </row>
    <row r="363">
      <c r="A363">
        <f>INDEX(resultados!$A$2:$ZZ$2573, 357, MATCH($B$1, resultados!$A$1:$ZZ$1, 0))</f>
        <v/>
      </c>
      <c r="B363">
        <f>INDEX(resultados!$A$2:$ZZ$2573, 357, MATCH($B$2, resultados!$A$1:$ZZ$1, 0))</f>
        <v/>
      </c>
      <c r="C363">
        <f>INDEX(resultados!$A$2:$ZZ$2573, 357, MATCH($B$3, resultados!$A$1:$ZZ$1, 0))</f>
        <v/>
      </c>
    </row>
    <row r="364">
      <c r="A364">
        <f>INDEX(resultados!$A$2:$ZZ$2573, 358, MATCH($B$1, resultados!$A$1:$ZZ$1, 0))</f>
        <v/>
      </c>
      <c r="B364">
        <f>INDEX(resultados!$A$2:$ZZ$2573, 358, MATCH($B$2, resultados!$A$1:$ZZ$1, 0))</f>
        <v/>
      </c>
      <c r="C364">
        <f>INDEX(resultados!$A$2:$ZZ$2573, 358, MATCH($B$3, resultados!$A$1:$ZZ$1, 0))</f>
        <v/>
      </c>
    </row>
    <row r="365">
      <c r="A365">
        <f>INDEX(resultados!$A$2:$ZZ$2573, 359, MATCH($B$1, resultados!$A$1:$ZZ$1, 0))</f>
        <v/>
      </c>
      <c r="B365">
        <f>INDEX(resultados!$A$2:$ZZ$2573, 359, MATCH($B$2, resultados!$A$1:$ZZ$1, 0))</f>
        <v/>
      </c>
      <c r="C365">
        <f>INDEX(resultados!$A$2:$ZZ$2573, 359, MATCH($B$3, resultados!$A$1:$ZZ$1, 0))</f>
        <v/>
      </c>
    </row>
    <row r="366">
      <c r="A366">
        <f>INDEX(resultados!$A$2:$ZZ$2573, 360, MATCH($B$1, resultados!$A$1:$ZZ$1, 0))</f>
        <v/>
      </c>
      <c r="B366">
        <f>INDEX(resultados!$A$2:$ZZ$2573, 360, MATCH($B$2, resultados!$A$1:$ZZ$1, 0))</f>
        <v/>
      </c>
      <c r="C366">
        <f>INDEX(resultados!$A$2:$ZZ$2573, 360, MATCH($B$3, resultados!$A$1:$ZZ$1, 0))</f>
        <v/>
      </c>
    </row>
    <row r="367">
      <c r="A367">
        <f>INDEX(resultados!$A$2:$ZZ$2573, 361, MATCH($B$1, resultados!$A$1:$ZZ$1, 0))</f>
        <v/>
      </c>
      <c r="B367">
        <f>INDEX(resultados!$A$2:$ZZ$2573, 361, MATCH($B$2, resultados!$A$1:$ZZ$1, 0))</f>
        <v/>
      </c>
      <c r="C367">
        <f>INDEX(resultados!$A$2:$ZZ$2573, 361, MATCH($B$3, resultados!$A$1:$ZZ$1, 0))</f>
        <v/>
      </c>
    </row>
    <row r="368">
      <c r="A368">
        <f>INDEX(resultados!$A$2:$ZZ$2573, 362, MATCH($B$1, resultados!$A$1:$ZZ$1, 0))</f>
        <v/>
      </c>
      <c r="B368">
        <f>INDEX(resultados!$A$2:$ZZ$2573, 362, MATCH($B$2, resultados!$A$1:$ZZ$1, 0))</f>
        <v/>
      </c>
      <c r="C368">
        <f>INDEX(resultados!$A$2:$ZZ$2573, 362, MATCH($B$3, resultados!$A$1:$ZZ$1, 0))</f>
        <v/>
      </c>
    </row>
    <row r="369">
      <c r="A369">
        <f>INDEX(resultados!$A$2:$ZZ$2573, 363, MATCH($B$1, resultados!$A$1:$ZZ$1, 0))</f>
        <v/>
      </c>
      <c r="B369">
        <f>INDEX(resultados!$A$2:$ZZ$2573, 363, MATCH($B$2, resultados!$A$1:$ZZ$1, 0))</f>
        <v/>
      </c>
      <c r="C369">
        <f>INDEX(resultados!$A$2:$ZZ$2573, 363, MATCH($B$3, resultados!$A$1:$ZZ$1, 0))</f>
        <v/>
      </c>
    </row>
    <row r="370">
      <c r="A370">
        <f>INDEX(resultados!$A$2:$ZZ$2573, 364, MATCH($B$1, resultados!$A$1:$ZZ$1, 0))</f>
        <v/>
      </c>
      <c r="B370">
        <f>INDEX(resultados!$A$2:$ZZ$2573, 364, MATCH($B$2, resultados!$A$1:$ZZ$1, 0))</f>
        <v/>
      </c>
      <c r="C370">
        <f>INDEX(resultados!$A$2:$ZZ$2573, 364, MATCH($B$3, resultados!$A$1:$ZZ$1, 0))</f>
        <v/>
      </c>
    </row>
    <row r="371">
      <c r="A371">
        <f>INDEX(resultados!$A$2:$ZZ$2573, 365, MATCH($B$1, resultados!$A$1:$ZZ$1, 0))</f>
        <v/>
      </c>
      <c r="B371">
        <f>INDEX(resultados!$A$2:$ZZ$2573, 365, MATCH($B$2, resultados!$A$1:$ZZ$1, 0))</f>
        <v/>
      </c>
      <c r="C371">
        <f>INDEX(resultados!$A$2:$ZZ$2573, 365, MATCH($B$3, resultados!$A$1:$ZZ$1, 0))</f>
        <v/>
      </c>
    </row>
    <row r="372">
      <c r="A372">
        <f>INDEX(resultados!$A$2:$ZZ$2573, 366, MATCH($B$1, resultados!$A$1:$ZZ$1, 0))</f>
        <v/>
      </c>
      <c r="B372">
        <f>INDEX(resultados!$A$2:$ZZ$2573, 366, MATCH($B$2, resultados!$A$1:$ZZ$1, 0))</f>
        <v/>
      </c>
      <c r="C372">
        <f>INDEX(resultados!$A$2:$ZZ$2573, 366, MATCH($B$3, resultados!$A$1:$ZZ$1, 0))</f>
        <v/>
      </c>
    </row>
    <row r="373">
      <c r="A373">
        <f>INDEX(resultados!$A$2:$ZZ$2573, 367, MATCH($B$1, resultados!$A$1:$ZZ$1, 0))</f>
        <v/>
      </c>
      <c r="B373">
        <f>INDEX(resultados!$A$2:$ZZ$2573, 367, MATCH($B$2, resultados!$A$1:$ZZ$1, 0))</f>
        <v/>
      </c>
      <c r="C373">
        <f>INDEX(resultados!$A$2:$ZZ$2573, 367, MATCH($B$3, resultados!$A$1:$ZZ$1, 0))</f>
        <v/>
      </c>
    </row>
    <row r="374">
      <c r="A374">
        <f>INDEX(resultados!$A$2:$ZZ$2573, 368, MATCH($B$1, resultados!$A$1:$ZZ$1, 0))</f>
        <v/>
      </c>
      <c r="B374">
        <f>INDEX(resultados!$A$2:$ZZ$2573, 368, MATCH($B$2, resultados!$A$1:$ZZ$1, 0))</f>
        <v/>
      </c>
      <c r="C374">
        <f>INDEX(resultados!$A$2:$ZZ$2573, 368, MATCH($B$3, resultados!$A$1:$ZZ$1, 0))</f>
        <v/>
      </c>
    </row>
    <row r="375">
      <c r="A375">
        <f>INDEX(resultados!$A$2:$ZZ$2573, 369, MATCH($B$1, resultados!$A$1:$ZZ$1, 0))</f>
        <v/>
      </c>
      <c r="B375">
        <f>INDEX(resultados!$A$2:$ZZ$2573, 369, MATCH($B$2, resultados!$A$1:$ZZ$1, 0))</f>
        <v/>
      </c>
      <c r="C375">
        <f>INDEX(resultados!$A$2:$ZZ$2573, 369, MATCH($B$3, resultados!$A$1:$ZZ$1, 0))</f>
        <v/>
      </c>
    </row>
    <row r="376">
      <c r="A376">
        <f>INDEX(resultados!$A$2:$ZZ$2573, 370, MATCH($B$1, resultados!$A$1:$ZZ$1, 0))</f>
        <v/>
      </c>
      <c r="B376">
        <f>INDEX(resultados!$A$2:$ZZ$2573, 370, MATCH($B$2, resultados!$A$1:$ZZ$1, 0))</f>
        <v/>
      </c>
      <c r="C376">
        <f>INDEX(resultados!$A$2:$ZZ$2573, 370, MATCH($B$3, resultados!$A$1:$ZZ$1, 0))</f>
        <v/>
      </c>
    </row>
    <row r="377">
      <c r="A377">
        <f>INDEX(resultados!$A$2:$ZZ$2573, 371, MATCH($B$1, resultados!$A$1:$ZZ$1, 0))</f>
        <v/>
      </c>
      <c r="B377">
        <f>INDEX(resultados!$A$2:$ZZ$2573, 371, MATCH($B$2, resultados!$A$1:$ZZ$1, 0))</f>
        <v/>
      </c>
      <c r="C377">
        <f>INDEX(resultados!$A$2:$ZZ$2573, 371, MATCH($B$3, resultados!$A$1:$ZZ$1, 0))</f>
        <v/>
      </c>
    </row>
    <row r="378">
      <c r="A378">
        <f>INDEX(resultados!$A$2:$ZZ$2573, 372, MATCH($B$1, resultados!$A$1:$ZZ$1, 0))</f>
        <v/>
      </c>
      <c r="B378">
        <f>INDEX(resultados!$A$2:$ZZ$2573, 372, MATCH($B$2, resultados!$A$1:$ZZ$1, 0))</f>
        <v/>
      </c>
      <c r="C378">
        <f>INDEX(resultados!$A$2:$ZZ$2573, 372, MATCH($B$3, resultados!$A$1:$ZZ$1, 0))</f>
        <v/>
      </c>
    </row>
    <row r="379">
      <c r="A379">
        <f>INDEX(resultados!$A$2:$ZZ$2573, 373, MATCH($B$1, resultados!$A$1:$ZZ$1, 0))</f>
        <v/>
      </c>
      <c r="B379">
        <f>INDEX(resultados!$A$2:$ZZ$2573, 373, MATCH($B$2, resultados!$A$1:$ZZ$1, 0))</f>
        <v/>
      </c>
      <c r="C379">
        <f>INDEX(resultados!$A$2:$ZZ$2573, 373, MATCH($B$3, resultados!$A$1:$ZZ$1, 0))</f>
        <v/>
      </c>
    </row>
    <row r="380">
      <c r="A380">
        <f>INDEX(resultados!$A$2:$ZZ$2573, 374, MATCH($B$1, resultados!$A$1:$ZZ$1, 0))</f>
        <v/>
      </c>
      <c r="B380">
        <f>INDEX(resultados!$A$2:$ZZ$2573, 374, MATCH($B$2, resultados!$A$1:$ZZ$1, 0))</f>
        <v/>
      </c>
      <c r="C380">
        <f>INDEX(resultados!$A$2:$ZZ$2573, 374, MATCH($B$3, resultados!$A$1:$ZZ$1, 0))</f>
        <v/>
      </c>
    </row>
    <row r="381">
      <c r="A381">
        <f>INDEX(resultados!$A$2:$ZZ$2573, 375, MATCH($B$1, resultados!$A$1:$ZZ$1, 0))</f>
        <v/>
      </c>
      <c r="B381">
        <f>INDEX(resultados!$A$2:$ZZ$2573, 375, MATCH($B$2, resultados!$A$1:$ZZ$1, 0))</f>
        <v/>
      </c>
      <c r="C381">
        <f>INDEX(resultados!$A$2:$ZZ$2573, 375, MATCH($B$3, resultados!$A$1:$ZZ$1, 0))</f>
        <v/>
      </c>
    </row>
    <row r="382">
      <c r="A382">
        <f>INDEX(resultados!$A$2:$ZZ$2573, 376, MATCH($B$1, resultados!$A$1:$ZZ$1, 0))</f>
        <v/>
      </c>
      <c r="B382">
        <f>INDEX(resultados!$A$2:$ZZ$2573, 376, MATCH($B$2, resultados!$A$1:$ZZ$1, 0))</f>
        <v/>
      </c>
      <c r="C382">
        <f>INDEX(resultados!$A$2:$ZZ$2573, 376, MATCH($B$3, resultados!$A$1:$ZZ$1, 0))</f>
        <v/>
      </c>
    </row>
    <row r="383">
      <c r="A383">
        <f>INDEX(resultados!$A$2:$ZZ$2573, 377, MATCH($B$1, resultados!$A$1:$ZZ$1, 0))</f>
        <v/>
      </c>
      <c r="B383">
        <f>INDEX(resultados!$A$2:$ZZ$2573, 377, MATCH($B$2, resultados!$A$1:$ZZ$1, 0))</f>
        <v/>
      </c>
      <c r="C383">
        <f>INDEX(resultados!$A$2:$ZZ$2573, 377, MATCH($B$3, resultados!$A$1:$ZZ$1, 0))</f>
        <v/>
      </c>
    </row>
    <row r="384">
      <c r="A384">
        <f>INDEX(resultados!$A$2:$ZZ$2573, 378, MATCH($B$1, resultados!$A$1:$ZZ$1, 0))</f>
        <v/>
      </c>
      <c r="B384">
        <f>INDEX(resultados!$A$2:$ZZ$2573, 378, MATCH($B$2, resultados!$A$1:$ZZ$1, 0))</f>
        <v/>
      </c>
      <c r="C384">
        <f>INDEX(resultados!$A$2:$ZZ$2573, 378, MATCH($B$3, resultados!$A$1:$ZZ$1, 0))</f>
        <v/>
      </c>
    </row>
    <row r="385">
      <c r="A385">
        <f>INDEX(resultados!$A$2:$ZZ$2573, 379, MATCH($B$1, resultados!$A$1:$ZZ$1, 0))</f>
        <v/>
      </c>
      <c r="B385">
        <f>INDEX(resultados!$A$2:$ZZ$2573, 379, MATCH($B$2, resultados!$A$1:$ZZ$1, 0))</f>
        <v/>
      </c>
      <c r="C385">
        <f>INDEX(resultados!$A$2:$ZZ$2573, 379, MATCH($B$3, resultados!$A$1:$ZZ$1, 0))</f>
        <v/>
      </c>
    </row>
    <row r="386">
      <c r="A386">
        <f>INDEX(resultados!$A$2:$ZZ$2573, 380, MATCH($B$1, resultados!$A$1:$ZZ$1, 0))</f>
        <v/>
      </c>
      <c r="B386">
        <f>INDEX(resultados!$A$2:$ZZ$2573, 380, MATCH($B$2, resultados!$A$1:$ZZ$1, 0))</f>
        <v/>
      </c>
      <c r="C386">
        <f>INDEX(resultados!$A$2:$ZZ$2573, 380, MATCH($B$3, resultados!$A$1:$ZZ$1, 0))</f>
        <v/>
      </c>
    </row>
    <row r="387">
      <c r="A387">
        <f>INDEX(resultados!$A$2:$ZZ$2573, 381, MATCH($B$1, resultados!$A$1:$ZZ$1, 0))</f>
        <v/>
      </c>
      <c r="B387">
        <f>INDEX(resultados!$A$2:$ZZ$2573, 381, MATCH($B$2, resultados!$A$1:$ZZ$1, 0))</f>
        <v/>
      </c>
      <c r="C387">
        <f>INDEX(resultados!$A$2:$ZZ$2573, 381, MATCH($B$3, resultados!$A$1:$ZZ$1, 0))</f>
        <v/>
      </c>
    </row>
    <row r="388">
      <c r="A388">
        <f>INDEX(resultados!$A$2:$ZZ$2573, 382, MATCH($B$1, resultados!$A$1:$ZZ$1, 0))</f>
        <v/>
      </c>
      <c r="B388">
        <f>INDEX(resultados!$A$2:$ZZ$2573, 382, MATCH($B$2, resultados!$A$1:$ZZ$1, 0))</f>
        <v/>
      </c>
      <c r="C388">
        <f>INDEX(resultados!$A$2:$ZZ$2573, 382, MATCH($B$3, resultados!$A$1:$ZZ$1, 0))</f>
        <v/>
      </c>
    </row>
    <row r="389">
      <c r="A389">
        <f>INDEX(resultados!$A$2:$ZZ$2573, 383, MATCH($B$1, resultados!$A$1:$ZZ$1, 0))</f>
        <v/>
      </c>
      <c r="B389">
        <f>INDEX(resultados!$A$2:$ZZ$2573, 383, MATCH($B$2, resultados!$A$1:$ZZ$1, 0))</f>
        <v/>
      </c>
      <c r="C389">
        <f>INDEX(resultados!$A$2:$ZZ$2573, 383, MATCH($B$3, resultados!$A$1:$ZZ$1, 0))</f>
        <v/>
      </c>
    </row>
    <row r="390">
      <c r="A390">
        <f>INDEX(resultados!$A$2:$ZZ$2573, 384, MATCH($B$1, resultados!$A$1:$ZZ$1, 0))</f>
        <v/>
      </c>
      <c r="B390">
        <f>INDEX(resultados!$A$2:$ZZ$2573, 384, MATCH($B$2, resultados!$A$1:$ZZ$1, 0))</f>
        <v/>
      </c>
      <c r="C390">
        <f>INDEX(resultados!$A$2:$ZZ$2573, 384, MATCH($B$3, resultados!$A$1:$ZZ$1, 0))</f>
        <v/>
      </c>
    </row>
    <row r="391">
      <c r="A391">
        <f>INDEX(resultados!$A$2:$ZZ$2573, 385, MATCH($B$1, resultados!$A$1:$ZZ$1, 0))</f>
        <v/>
      </c>
      <c r="B391">
        <f>INDEX(resultados!$A$2:$ZZ$2573, 385, MATCH($B$2, resultados!$A$1:$ZZ$1, 0))</f>
        <v/>
      </c>
      <c r="C391">
        <f>INDEX(resultados!$A$2:$ZZ$2573, 385, MATCH($B$3, resultados!$A$1:$ZZ$1, 0))</f>
        <v/>
      </c>
    </row>
    <row r="392">
      <c r="A392">
        <f>INDEX(resultados!$A$2:$ZZ$2573, 386, MATCH($B$1, resultados!$A$1:$ZZ$1, 0))</f>
        <v/>
      </c>
      <c r="B392">
        <f>INDEX(resultados!$A$2:$ZZ$2573, 386, MATCH($B$2, resultados!$A$1:$ZZ$1, 0))</f>
        <v/>
      </c>
      <c r="C392">
        <f>INDEX(resultados!$A$2:$ZZ$2573, 386, MATCH($B$3, resultados!$A$1:$ZZ$1, 0))</f>
        <v/>
      </c>
    </row>
    <row r="393">
      <c r="A393">
        <f>INDEX(resultados!$A$2:$ZZ$2573, 387, MATCH($B$1, resultados!$A$1:$ZZ$1, 0))</f>
        <v/>
      </c>
      <c r="B393">
        <f>INDEX(resultados!$A$2:$ZZ$2573, 387, MATCH($B$2, resultados!$A$1:$ZZ$1, 0))</f>
        <v/>
      </c>
      <c r="C393">
        <f>INDEX(resultados!$A$2:$ZZ$2573, 387, MATCH($B$3, resultados!$A$1:$ZZ$1, 0))</f>
        <v/>
      </c>
    </row>
    <row r="394">
      <c r="A394">
        <f>INDEX(resultados!$A$2:$ZZ$2573, 388, MATCH($B$1, resultados!$A$1:$ZZ$1, 0))</f>
        <v/>
      </c>
      <c r="B394">
        <f>INDEX(resultados!$A$2:$ZZ$2573, 388, MATCH($B$2, resultados!$A$1:$ZZ$1, 0))</f>
        <v/>
      </c>
      <c r="C394">
        <f>INDEX(resultados!$A$2:$ZZ$2573, 388, MATCH($B$3, resultados!$A$1:$ZZ$1, 0))</f>
        <v/>
      </c>
    </row>
    <row r="395">
      <c r="A395">
        <f>INDEX(resultados!$A$2:$ZZ$2573, 389, MATCH($B$1, resultados!$A$1:$ZZ$1, 0))</f>
        <v/>
      </c>
      <c r="B395">
        <f>INDEX(resultados!$A$2:$ZZ$2573, 389, MATCH($B$2, resultados!$A$1:$ZZ$1, 0))</f>
        <v/>
      </c>
      <c r="C395">
        <f>INDEX(resultados!$A$2:$ZZ$2573, 389, MATCH($B$3, resultados!$A$1:$ZZ$1, 0))</f>
        <v/>
      </c>
    </row>
    <row r="396">
      <c r="A396">
        <f>INDEX(resultados!$A$2:$ZZ$2573, 390, MATCH($B$1, resultados!$A$1:$ZZ$1, 0))</f>
        <v/>
      </c>
      <c r="B396">
        <f>INDEX(resultados!$A$2:$ZZ$2573, 390, MATCH($B$2, resultados!$A$1:$ZZ$1, 0))</f>
        <v/>
      </c>
      <c r="C396">
        <f>INDEX(resultados!$A$2:$ZZ$2573, 390, MATCH($B$3, resultados!$A$1:$ZZ$1, 0))</f>
        <v/>
      </c>
    </row>
    <row r="397">
      <c r="A397">
        <f>INDEX(resultados!$A$2:$ZZ$2573, 391, MATCH($B$1, resultados!$A$1:$ZZ$1, 0))</f>
        <v/>
      </c>
      <c r="B397">
        <f>INDEX(resultados!$A$2:$ZZ$2573, 391, MATCH($B$2, resultados!$A$1:$ZZ$1, 0))</f>
        <v/>
      </c>
      <c r="C397">
        <f>INDEX(resultados!$A$2:$ZZ$2573, 391, MATCH($B$3, resultados!$A$1:$ZZ$1, 0))</f>
        <v/>
      </c>
    </row>
    <row r="398">
      <c r="A398">
        <f>INDEX(resultados!$A$2:$ZZ$2573, 392, MATCH($B$1, resultados!$A$1:$ZZ$1, 0))</f>
        <v/>
      </c>
      <c r="B398">
        <f>INDEX(resultados!$A$2:$ZZ$2573, 392, MATCH($B$2, resultados!$A$1:$ZZ$1, 0))</f>
        <v/>
      </c>
      <c r="C398">
        <f>INDEX(resultados!$A$2:$ZZ$2573, 392, MATCH($B$3, resultados!$A$1:$ZZ$1, 0))</f>
        <v/>
      </c>
    </row>
    <row r="399">
      <c r="A399">
        <f>INDEX(resultados!$A$2:$ZZ$2573, 393, MATCH($B$1, resultados!$A$1:$ZZ$1, 0))</f>
        <v/>
      </c>
      <c r="B399">
        <f>INDEX(resultados!$A$2:$ZZ$2573, 393, MATCH($B$2, resultados!$A$1:$ZZ$1, 0))</f>
        <v/>
      </c>
      <c r="C399">
        <f>INDEX(resultados!$A$2:$ZZ$2573, 393, MATCH($B$3, resultados!$A$1:$ZZ$1, 0))</f>
        <v/>
      </c>
    </row>
    <row r="400">
      <c r="A400">
        <f>INDEX(resultados!$A$2:$ZZ$2573, 394, MATCH($B$1, resultados!$A$1:$ZZ$1, 0))</f>
        <v/>
      </c>
      <c r="B400">
        <f>INDEX(resultados!$A$2:$ZZ$2573, 394, MATCH($B$2, resultados!$A$1:$ZZ$1, 0))</f>
        <v/>
      </c>
      <c r="C400">
        <f>INDEX(resultados!$A$2:$ZZ$2573, 394, MATCH($B$3, resultados!$A$1:$ZZ$1, 0))</f>
        <v/>
      </c>
    </row>
    <row r="401">
      <c r="A401">
        <f>INDEX(resultados!$A$2:$ZZ$2573, 395, MATCH($B$1, resultados!$A$1:$ZZ$1, 0))</f>
        <v/>
      </c>
      <c r="B401">
        <f>INDEX(resultados!$A$2:$ZZ$2573, 395, MATCH($B$2, resultados!$A$1:$ZZ$1, 0))</f>
        <v/>
      </c>
      <c r="C401">
        <f>INDEX(resultados!$A$2:$ZZ$2573, 395, MATCH($B$3, resultados!$A$1:$ZZ$1, 0))</f>
        <v/>
      </c>
    </row>
    <row r="402">
      <c r="A402">
        <f>INDEX(resultados!$A$2:$ZZ$2573, 396, MATCH($B$1, resultados!$A$1:$ZZ$1, 0))</f>
        <v/>
      </c>
      <c r="B402">
        <f>INDEX(resultados!$A$2:$ZZ$2573, 396, MATCH($B$2, resultados!$A$1:$ZZ$1, 0))</f>
        <v/>
      </c>
      <c r="C402">
        <f>INDEX(resultados!$A$2:$ZZ$2573, 396, MATCH($B$3, resultados!$A$1:$ZZ$1, 0))</f>
        <v/>
      </c>
    </row>
    <row r="403">
      <c r="A403">
        <f>INDEX(resultados!$A$2:$ZZ$2573, 397, MATCH($B$1, resultados!$A$1:$ZZ$1, 0))</f>
        <v/>
      </c>
      <c r="B403">
        <f>INDEX(resultados!$A$2:$ZZ$2573, 397, MATCH($B$2, resultados!$A$1:$ZZ$1, 0))</f>
        <v/>
      </c>
      <c r="C403">
        <f>INDEX(resultados!$A$2:$ZZ$2573, 397, MATCH($B$3, resultados!$A$1:$ZZ$1, 0))</f>
        <v/>
      </c>
    </row>
    <row r="404">
      <c r="A404">
        <f>INDEX(resultados!$A$2:$ZZ$2573, 398, MATCH($B$1, resultados!$A$1:$ZZ$1, 0))</f>
        <v/>
      </c>
      <c r="B404">
        <f>INDEX(resultados!$A$2:$ZZ$2573, 398, MATCH($B$2, resultados!$A$1:$ZZ$1, 0))</f>
        <v/>
      </c>
      <c r="C404">
        <f>INDEX(resultados!$A$2:$ZZ$2573, 398, MATCH($B$3, resultados!$A$1:$ZZ$1, 0))</f>
        <v/>
      </c>
    </row>
    <row r="405">
      <c r="A405">
        <f>INDEX(resultados!$A$2:$ZZ$2573, 399, MATCH($B$1, resultados!$A$1:$ZZ$1, 0))</f>
        <v/>
      </c>
      <c r="B405">
        <f>INDEX(resultados!$A$2:$ZZ$2573, 399, MATCH($B$2, resultados!$A$1:$ZZ$1, 0))</f>
        <v/>
      </c>
      <c r="C405">
        <f>INDEX(resultados!$A$2:$ZZ$2573, 399, MATCH($B$3, resultados!$A$1:$ZZ$1, 0))</f>
        <v/>
      </c>
    </row>
    <row r="406">
      <c r="A406">
        <f>INDEX(resultados!$A$2:$ZZ$2573, 400, MATCH($B$1, resultados!$A$1:$ZZ$1, 0))</f>
        <v/>
      </c>
      <c r="B406">
        <f>INDEX(resultados!$A$2:$ZZ$2573, 400, MATCH($B$2, resultados!$A$1:$ZZ$1, 0))</f>
        <v/>
      </c>
      <c r="C406">
        <f>INDEX(resultados!$A$2:$ZZ$2573, 400, MATCH($B$3, resultados!$A$1:$ZZ$1, 0))</f>
        <v/>
      </c>
    </row>
    <row r="407">
      <c r="A407">
        <f>INDEX(resultados!$A$2:$ZZ$2573, 401, MATCH($B$1, resultados!$A$1:$ZZ$1, 0))</f>
        <v/>
      </c>
      <c r="B407">
        <f>INDEX(resultados!$A$2:$ZZ$2573, 401, MATCH($B$2, resultados!$A$1:$ZZ$1, 0))</f>
        <v/>
      </c>
      <c r="C407">
        <f>INDEX(resultados!$A$2:$ZZ$2573, 401, MATCH($B$3, resultados!$A$1:$ZZ$1, 0))</f>
        <v/>
      </c>
    </row>
    <row r="408">
      <c r="A408">
        <f>INDEX(resultados!$A$2:$ZZ$2573, 402, MATCH($B$1, resultados!$A$1:$ZZ$1, 0))</f>
        <v/>
      </c>
      <c r="B408">
        <f>INDEX(resultados!$A$2:$ZZ$2573, 402, MATCH($B$2, resultados!$A$1:$ZZ$1, 0))</f>
        <v/>
      </c>
      <c r="C408">
        <f>INDEX(resultados!$A$2:$ZZ$2573, 402, MATCH($B$3, resultados!$A$1:$ZZ$1, 0))</f>
        <v/>
      </c>
    </row>
    <row r="409">
      <c r="A409">
        <f>INDEX(resultados!$A$2:$ZZ$2573, 403, MATCH($B$1, resultados!$A$1:$ZZ$1, 0))</f>
        <v/>
      </c>
      <c r="B409">
        <f>INDEX(resultados!$A$2:$ZZ$2573, 403, MATCH($B$2, resultados!$A$1:$ZZ$1, 0))</f>
        <v/>
      </c>
      <c r="C409">
        <f>INDEX(resultados!$A$2:$ZZ$2573, 403, MATCH($B$3, resultados!$A$1:$ZZ$1, 0))</f>
        <v/>
      </c>
    </row>
    <row r="410">
      <c r="A410">
        <f>INDEX(resultados!$A$2:$ZZ$2573, 404, MATCH($B$1, resultados!$A$1:$ZZ$1, 0))</f>
        <v/>
      </c>
      <c r="B410">
        <f>INDEX(resultados!$A$2:$ZZ$2573, 404, MATCH($B$2, resultados!$A$1:$ZZ$1, 0))</f>
        <v/>
      </c>
      <c r="C410">
        <f>INDEX(resultados!$A$2:$ZZ$2573, 404, MATCH($B$3, resultados!$A$1:$ZZ$1, 0))</f>
        <v/>
      </c>
    </row>
    <row r="411">
      <c r="A411">
        <f>INDEX(resultados!$A$2:$ZZ$2573, 405, MATCH($B$1, resultados!$A$1:$ZZ$1, 0))</f>
        <v/>
      </c>
      <c r="B411">
        <f>INDEX(resultados!$A$2:$ZZ$2573, 405, MATCH($B$2, resultados!$A$1:$ZZ$1, 0))</f>
        <v/>
      </c>
      <c r="C411">
        <f>INDEX(resultados!$A$2:$ZZ$2573, 405, MATCH($B$3, resultados!$A$1:$ZZ$1, 0))</f>
        <v/>
      </c>
    </row>
    <row r="412">
      <c r="A412">
        <f>INDEX(resultados!$A$2:$ZZ$2573, 406, MATCH($B$1, resultados!$A$1:$ZZ$1, 0))</f>
        <v/>
      </c>
      <c r="B412">
        <f>INDEX(resultados!$A$2:$ZZ$2573, 406, MATCH($B$2, resultados!$A$1:$ZZ$1, 0))</f>
        <v/>
      </c>
      <c r="C412">
        <f>INDEX(resultados!$A$2:$ZZ$2573, 406, MATCH($B$3, resultados!$A$1:$ZZ$1, 0))</f>
        <v/>
      </c>
    </row>
    <row r="413">
      <c r="A413">
        <f>INDEX(resultados!$A$2:$ZZ$2573, 407, MATCH($B$1, resultados!$A$1:$ZZ$1, 0))</f>
        <v/>
      </c>
      <c r="B413">
        <f>INDEX(resultados!$A$2:$ZZ$2573, 407, MATCH($B$2, resultados!$A$1:$ZZ$1, 0))</f>
        <v/>
      </c>
      <c r="C413">
        <f>INDEX(resultados!$A$2:$ZZ$2573, 407, MATCH($B$3, resultados!$A$1:$ZZ$1, 0))</f>
        <v/>
      </c>
    </row>
    <row r="414">
      <c r="A414">
        <f>INDEX(resultados!$A$2:$ZZ$2573, 408, MATCH($B$1, resultados!$A$1:$ZZ$1, 0))</f>
        <v/>
      </c>
      <c r="B414">
        <f>INDEX(resultados!$A$2:$ZZ$2573, 408, MATCH($B$2, resultados!$A$1:$ZZ$1, 0))</f>
        <v/>
      </c>
      <c r="C414">
        <f>INDEX(resultados!$A$2:$ZZ$2573, 408, MATCH($B$3, resultados!$A$1:$ZZ$1, 0))</f>
        <v/>
      </c>
    </row>
    <row r="415">
      <c r="A415">
        <f>INDEX(resultados!$A$2:$ZZ$2573, 409, MATCH($B$1, resultados!$A$1:$ZZ$1, 0))</f>
        <v/>
      </c>
      <c r="B415">
        <f>INDEX(resultados!$A$2:$ZZ$2573, 409, MATCH($B$2, resultados!$A$1:$ZZ$1, 0))</f>
        <v/>
      </c>
      <c r="C415">
        <f>INDEX(resultados!$A$2:$ZZ$2573, 409, MATCH($B$3, resultados!$A$1:$ZZ$1, 0))</f>
        <v/>
      </c>
    </row>
    <row r="416">
      <c r="A416">
        <f>INDEX(resultados!$A$2:$ZZ$2573, 410, MATCH($B$1, resultados!$A$1:$ZZ$1, 0))</f>
        <v/>
      </c>
      <c r="B416">
        <f>INDEX(resultados!$A$2:$ZZ$2573, 410, MATCH($B$2, resultados!$A$1:$ZZ$1, 0))</f>
        <v/>
      </c>
      <c r="C416">
        <f>INDEX(resultados!$A$2:$ZZ$2573, 410, MATCH($B$3, resultados!$A$1:$ZZ$1, 0))</f>
        <v/>
      </c>
    </row>
    <row r="417">
      <c r="A417">
        <f>INDEX(resultados!$A$2:$ZZ$2573, 411, MATCH($B$1, resultados!$A$1:$ZZ$1, 0))</f>
        <v/>
      </c>
      <c r="B417">
        <f>INDEX(resultados!$A$2:$ZZ$2573, 411, MATCH($B$2, resultados!$A$1:$ZZ$1, 0))</f>
        <v/>
      </c>
      <c r="C417">
        <f>INDEX(resultados!$A$2:$ZZ$2573, 411, MATCH($B$3, resultados!$A$1:$ZZ$1, 0))</f>
        <v/>
      </c>
    </row>
    <row r="418">
      <c r="A418">
        <f>INDEX(resultados!$A$2:$ZZ$2573, 412, MATCH($B$1, resultados!$A$1:$ZZ$1, 0))</f>
        <v/>
      </c>
      <c r="B418">
        <f>INDEX(resultados!$A$2:$ZZ$2573, 412, MATCH($B$2, resultados!$A$1:$ZZ$1, 0))</f>
        <v/>
      </c>
      <c r="C418">
        <f>INDEX(resultados!$A$2:$ZZ$2573, 412, MATCH($B$3, resultados!$A$1:$ZZ$1, 0))</f>
        <v/>
      </c>
    </row>
    <row r="419">
      <c r="A419">
        <f>INDEX(resultados!$A$2:$ZZ$2573, 413, MATCH($B$1, resultados!$A$1:$ZZ$1, 0))</f>
        <v/>
      </c>
      <c r="B419">
        <f>INDEX(resultados!$A$2:$ZZ$2573, 413, MATCH($B$2, resultados!$A$1:$ZZ$1, 0))</f>
        <v/>
      </c>
      <c r="C419">
        <f>INDEX(resultados!$A$2:$ZZ$2573, 413, MATCH($B$3, resultados!$A$1:$ZZ$1, 0))</f>
        <v/>
      </c>
    </row>
    <row r="420">
      <c r="A420">
        <f>INDEX(resultados!$A$2:$ZZ$2573, 414, MATCH($B$1, resultados!$A$1:$ZZ$1, 0))</f>
        <v/>
      </c>
      <c r="B420">
        <f>INDEX(resultados!$A$2:$ZZ$2573, 414, MATCH($B$2, resultados!$A$1:$ZZ$1, 0))</f>
        <v/>
      </c>
      <c r="C420">
        <f>INDEX(resultados!$A$2:$ZZ$2573, 414, MATCH($B$3, resultados!$A$1:$ZZ$1, 0))</f>
        <v/>
      </c>
    </row>
    <row r="421">
      <c r="A421">
        <f>INDEX(resultados!$A$2:$ZZ$2573, 415, MATCH($B$1, resultados!$A$1:$ZZ$1, 0))</f>
        <v/>
      </c>
      <c r="B421">
        <f>INDEX(resultados!$A$2:$ZZ$2573, 415, MATCH($B$2, resultados!$A$1:$ZZ$1, 0))</f>
        <v/>
      </c>
      <c r="C421">
        <f>INDEX(resultados!$A$2:$ZZ$2573, 415, MATCH($B$3, resultados!$A$1:$ZZ$1, 0))</f>
        <v/>
      </c>
    </row>
    <row r="422">
      <c r="A422">
        <f>INDEX(resultados!$A$2:$ZZ$2573, 416, MATCH($B$1, resultados!$A$1:$ZZ$1, 0))</f>
        <v/>
      </c>
      <c r="B422">
        <f>INDEX(resultados!$A$2:$ZZ$2573, 416, MATCH($B$2, resultados!$A$1:$ZZ$1, 0))</f>
        <v/>
      </c>
      <c r="C422">
        <f>INDEX(resultados!$A$2:$ZZ$2573, 416, MATCH($B$3, resultados!$A$1:$ZZ$1, 0))</f>
        <v/>
      </c>
    </row>
    <row r="423">
      <c r="A423">
        <f>INDEX(resultados!$A$2:$ZZ$2573, 417, MATCH($B$1, resultados!$A$1:$ZZ$1, 0))</f>
        <v/>
      </c>
      <c r="B423">
        <f>INDEX(resultados!$A$2:$ZZ$2573, 417, MATCH($B$2, resultados!$A$1:$ZZ$1, 0))</f>
        <v/>
      </c>
      <c r="C423">
        <f>INDEX(resultados!$A$2:$ZZ$2573, 417, MATCH($B$3, resultados!$A$1:$ZZ$1, 0))</f>
        <v/>
      </c>
    </row>
    <row r="424">
      <c r="A424">
        <f>INDEX(resultados!$A$2:$ZZ$2573, 418, MATCH($B$1, resultados!$A$1:$ZZ$1, 0))</f>
        <v/>
      </c>
      <c r="B424">
        <f>INDEX(resultados!$A$2:$ZZ$2573, 418, MATCH($B$2, resultados!$A$1:$ZZ$1, 0))</f>
        <v/>
      </c>
      <c r="C424">
        <f>INDEX(resultados!$A$2:$ZZ$2573, 418, MATCH($B$3, resultados!$A$1:$ZZ$1, 0))</f>
        <v/>
      </c>
    </row>
    <row r="425">
      <c r="A425">
        <f>INDEX(resultados!$A$2:$ZZ$2573, 419, MATCH($B$1, resultados!$A$1:$ZZ$1, 0))</f>
        <v/>
      </c>
      <c r="B425">
        <f>INDEX(resultados!$A$2:$ZZ$2573, 419, MATCH($B$2, resultados!$A$1:$ZZ$1, 0))</f>
        <v/>
      </c>
      <c r="C425">
        <f>INDEX(resultados!$A$2:$ZZ$2573, 419, MATCH($B$3, resultados!$A$1:$ZZ$1, 0))</f>
        <v/>
      </c>
    </row>
    <row r="426">
      <c r="A426">
        <f>INDEX(resultados!$A$2:$ZZ$2573, 420, MATCH($B$1, resultados!$A$1:$ZZ$1, 0))</f>
        <v/>
      </c>
      <c r="B426">
        <f>INDEX(resultados!$A$2:$ZZ$2573, 420, MATCH($B$2, resultados!$A$1:$ZZ$1, 0))</f>
        <v/>
      </c>
      <c r="C426">
        <f>INDEX(resultados!$A$2:$ZZ$2573, 420, MATCH($B$3, resultados!$A$1:$ZZ$1, 0))</f>
        <v/>
      </c>
    </row>
    <row r="427">
      <c r="A427">
        <f>INDEX(resultados!$A$2:$ZZ$2573, 421, MATCH($B$1, resultados!$A$1:$ZZ$1, 0))</f>
        <v/>
      </c>
      <c r="B427">
        <f>INDEX(resultados!$A$2:$ZZ$2573, 421, MATCH($B$2, resultados!$A$1:$ZZ$1, 0))</f>
        <v/>
      </c>
      <c r="C427">
        <f>INDEX(resultados!$A$2:$ZZ$2573, 421, MATCH($B$3, resultados!$A$1:$ZZ$1, 0))</f>
        <v/>
      </c>
    </row>
    <row r="428">
      <c r="A428">
        <f>INDEX(resultados!$A$2:$ZZ$2573, 422, MATCH($B$1, resultados!$A$1:$ZZ$1, 0))</f>
        <v/>
      </c>
      <c r="B428">
        <f>INDEX(resultados!$A$2:$ZZ$2573, 422, MATCH($B$2, resultados!$A$1:$ZZ$1, 0))</f>
        <v/>
      </c>
      <c r="C428">
        <f>INDEX(resultados!$A$2:$ZZ$2573, 422, MATCH($B$3, resultados!$A$1:$ZZ$1, 0))</f>
        <v/>
      </c>
    </row>
    <row r="429">
      <c r="A429">
        <f>INDEX(resultados!$A$2:$ZZ$2573, 423, MATCH($B$1, resultados!$A$1:$ZZ$1, 0))</f>
        <v/>
      </c>
      <c r="B429">
        <f>INDEX(resultados!$A$2:$ZZ$2573, 423, MATCH($B$2, resultados!$A$1:$ZZ$1, 0))</f>
        <v/>
      </c>
      <c r="C429">
        <f>INDEX(resultados!$A$2:$ZZ$2573, 423, MATCH($B$3, resultados!$A$1:$ZZ$1, 0))</f>
        <v/>
      </c>
    </row>
    <row r="430">
      <c r="A430">
        <f>INDEX(resultados!$A$2:$ZZ$2573, 424, MATCH($B$1, resultados!$A$1:$ZZ$1, 0))</f>
        <v/>
      </c>
      <c r="B430">
        <f>INDEX(resultados!$A$2:$ZZ$2573, 424, MATCH($B$2, resultados!$A$1:$ZZ$1, 0))</f>
        <v/>
      </c>
      <c r="C430">
        <f>INDEX(resultados!$A$2:$ZZ$2573, 424, MATCH($B$3, resultados!$A$1:$ZZ$1, 0))</f>
        <v/>
      </c>
    </row>
    <row r="431">
      <c r="A431">
        <f>INDEX(resultados!$A$2:$ZZ$2573, 425, MATCH($B$1, resultados!$A$1:$ZZ$1, 0))</f>
        <v/>
      </c>
      <c r="B431">
        <f>INDEX(resultados!$A$2:$ZZ$2573, 425, MATCH($B$2, resultados!$A$1:$ZZ$1, 0))</f>
        <v/>
      </c>
      <c r="C431">
        <f>INDEX(resultados!$A$2:$ZZ$2573, 425, MATCH($B$3, resultados!$A$1:$ZZ$1, 0))</f>
        <v/>
      </c>
    </row>
    <row r="432">
      <c r="A432">
        <f>INDEX(resultados!$A$2:$ZZ$2573, 426, MATCH($B$1, resultados!$A$1:$ZZ$1, 0))</f>
        <v/>
      </c>
      <c r="B432">
        <f>INDEX(resultados!$A$2:$ZZ$2573, 426, MATCH($B$2, resultados!$A$1:$ZZ$1, 0))</f>
        <v/>
      </c>
      <c r="C432">
        <f>INDEX(resultados!$A$2:$ZZ$2573, 426, MATCH($B$3, resultados!$A$1:$ZZ$1, 0))</f>
        <v/>
      </c>
    </row>
    <row r="433">
      <c r="A433">
        <f>INDEX(resultados!$A$2:$ZZ$2573, 427, MATCH($B$1, resultados!$A$1:$ZZ$1, 0))</f>
        <v/>
      </c>
      <c r="B433">
        <f>INDEX(resultados!$A$2:$ZZ$2573, 427, MATCH($B$2, resultados!$A$1:$ZZ$1, 0))</f>
        <v/>
      </c>
      <c r="C433">
        <f>INDEX(resultados!$A$2:$ZZ$2573, 427, MATCH($B$3, resultados!$A$1:$ZZ$1, 0))</f>
        <v/>
      </c>
    </row>
    <row r="434">
      <c r="A434">
        <f>INDEX(resultados!$A$2:$ZZ$2573, 428, MATCH($B$1, resultados!$A$1:$ZZ$1, 0))</f>
        <v/>
      </c>
      <c r="B434">
        <f>INDEX(resultados!$A$2:$ZZ$2573, 428, MATCH($B$2, resultados!$A$1:$ZZ$1, 0))</f>
        <v/>
      </c>
      <c r="C434">
        <f>INDEX(resultados!$A$2:$ZZ$2573, 428, MATCH($B$3, resultados!$A$1:$ZZ$1, 0))</f>
        <v/>
      </c>
    </row>
    <row r="435">
      <c r="A435">
        <f>INDEX(resultados!$A$2:$ZZ$2573, 429, MATCH($B$1, resultados!$A$1:$ZZ$1, 0))</f>
        <v/>
      </c>
      <c r="B435">
        <f>INDEX(resultados!$A$2:$ZZ$2573, 429, MATCH($B$2, resultados!$A$1:$ZZ$1, 0))</f>
        <v/>
      </c>
      <c r="C435">
        <f>INDEX(resultados!$A$2:$ZZ$2573, 429, MATCH($B$3, resultados!$A$1:$ZZ$1, 0))</f>
        <v/>
      </c>
    </row>
    <row r="436">
      <c r="A436">
        <f>INDEX(resultados!$A$2:$ZZ$2573, 430, MATCH($B$1, resultados!$A$1:$ZZ$1, 0))</f>
        <v/>
      </c>
      <c r="B436">
        <f>INDEX(resultados!$A$2:$ZZ$2573, 430, MATCH($B$2, resultados!$A$1:$ZZ$1, 0))</f>
        <v/>
      </c>
      <c r="C436">
        <f>INDEX(resultados!$A$2:$ZZ$2573, 430, MATCH($B$3, resultados!$A$1:$ZZ$1, 0))</f>
        <v/>
      </c>
    </row>
    <row r="437">
      <c r="A437">
        <f>INDEX(resultados!$A$2:$ZZ$2573, 431, MATCH($B$1, resultados!$A$1:$ZZ$1, 0))</f>
        <v/>
      </c>
      <c r="B437">
        <f>INDEX(resultados!$A$2:$ZZ$2573, 431, MATCH($B$2, resultados!$A$1:$ZZ$1, 0))</f>
        <v/>
      </c>
      <c r="C437">
        <f>INDEX(resultados!$A$2:$ZZ$2573, 431, MATCH($B$3, resultados!$A$1:$ZZ$1, 0))</f>
        <v/>
      </c>
    </row>
    <row r="438">
      <c r="A438">
        <f>INDEX(resultados!$A$2:$ZZ$2573, 432, MATCH($B$1, resultados!$A$1:$ZZ$1, 0))</f>
        <v/>
      </c>
      <c r="B438">
        <f>INDEX(resultados!$A$2:$ZZ$2573, 432, MATCH($B$2, resultados!$A$1:$ZZ$1, 0))</f>
        <v/>
      </c>
      <c r="C438">
        <f>INDEX(resultados!$A$2:$ZZ$2573, 432, MATCH($B$3, resultados!$A$1:$ZZ$1, 0))</f>
        <v/>
      </c>
    </row>
    <row r="439">
      <c r="A439">
        <f>INDEX(resultados!$A$2:$ZZ$2573, 433, MATCH($B$1, resultados!$A$1:$ZZ$1, 0))</f>
        <v/>
      </c>
      <c r="B439">
        <f>INDEX(resultados!$A$2:$ZZ$2573, 433, MATCH($B$2, resultados!$A$1:$ZZ$1, 0))</f>
        <v/>
      </c>
      <c r="C439">
        <f>INDEX(resultados!$A$2:$ZZ$2573, 433, MATCH($B$3, resultados!$A$1:$ZZ$1, 0))</f>
        <v/>
      </c>
    </row>
    <row r="440">
      <c r="A440">
        <f>INDEX(resultados!$A$2:$ZZ$2573, 434, MATCH($B$1, resultados!$A$1:$ZZ$1, 0))</f>
        <v/>
      </c>
      <c r="B440">
        <f>INDEX(resultados!$A$2:$ZZ$2573, 434, MATCH($B$2, resultados!$A$1:$ZZ$1, 0))</f>
        <v/>
      </c>
      <c r="C440">
        <f>INDEX(resultados!$A$2:$ZZ$2573, 434, MATCH($B$3, resultados!$A$1:$ZZ$1, 0))</f>
        <v/>
      </c>
    </row>
    <row r="441">
      <c r="A441">
        <f>INDEX(resultados!$A$2:$ZZ$2573, 435, MATCH($B$1, resultados!$A$1:$ZZ$1, 0))</f>
        <v/>
      </c>
      <c r="B441">
        <f>INDEX(resultados!$A$2:$ZZ$2573, 435, MATCH($B$2, resultados!$A$1:$ZZ$1, 0))</f>
        <v/>
      </c>
      <c r="C441">
        <f>INDEX(resultados!$A$2:$ZZ$2573, 435, MATCH($B$3, resultados!$A$1:$ZZ$1, 0))</f>
        <v/>
      </c>
    </row>
    <row r="442">
      <c r="A442">
        <f>INDEX(resultados!$A$2:$ZZ$2573, 436, MATCH($B$1, resultados!$A$1:$ZZ$1, 0))</f>
        <v/>
      </c>
      <c r="B442">
        <f>INDEX(resultados!$A$2:$ZZ$2573, 436, MATCH($B$2, resultados!$A$1:$ZZ$1, 0))</f>
        <v/>
      </c>
      <c r="C442">
        <f>INDEX(resultados!$A$2:$ZZ$2573, 436, MATCH($B$3, resultados!$A$1:$ZZ$1, 0))</f>
        <v/>
      </c>
    </row>
    <row r="443">
      <c r="A443">
        <f>INDEX(resultados!$A$2:$ZZ$2573, 437, MATCH($B$1, resultados!$A$1:$ZZ$1, 0))</f>
        <v/>
      </c>
      <c r="B443">
        <f>INDEX(resultados!$A$2:$ZZ$2573, 437, MATCH($B$2, resultados!$A$1:$ZZ$1, 0))</f>
        <v/>
      </c>
      <c r="C443">
        <f>INDEX(resultados!$A$2:$ZZ$2573, 437, MATCH($B$3, resultados!$A$1:$ZZ$1, 0))</f>
        <v/>
      </c>
    </row>
    <row r="444">
      <c r="A444">
        <f>INDEX(resultados!$A$2:$ZZ$2573, 438, MATCH($B$1, resultados!$A$1:$ZZ$1, 0))</f>
        <v/>
      </c>
      <c r="B444">
        <f>INDEX(resultados!$A$2:$ZZ$2573, 438, MATCH($B$2, resultados!$A$1:$ZZ$1, 0))</f>
        <v/>
      </c>
      <c r="C444">
        <f>INDEX(resultados!$A$2:$ZZ$2573, 438, MATCH($B$3, resultados!$A$1:$ZZ$1, 0))</f>
        <v/>
      </c>
    </row>
    <row r="445">
      <c r="A445">
        <f>INDEX(resultados!$A$2:$ZZ$2573, 439, MATCH($B$1, resultados!$A$1:$ZZ$1, 0))</f>
        <v/>
      </c>
      <c r="B445">
        <f>INDEX(resultados!$A$2:$ZZ$2573, 439, MATCH($B$2, resultados!$A$1:$ZZ$1, 0))</f>
        <v/>
      </c>
      <c r="C445">
        <f>INDEX(resultados!$A$2:$ZZ$2573, 439, MATCH($B$3, resultados!$A$1:$ZZ$1, 0))</f>
        <v/>
      </c>
    </row>
    <row r="446">
      <c r="A446">
        <f>INDEX(resultados!$A$2:$ZZ$2573, 440, MATCH($B$1, resultados!$A$1:$ZZ$1, 0))</f>
        <v/>
      </c>
      <c r="B446">
        <f>INDEX(resultados!$A$2:$ZZ$2573, 440, MATCH($B$2, resultados!$A$1:$ZZ$1, 0))</f>
        <v/>
      </c>
      <c r="C446">
        <f>INDEX(resultados!$A$2:$ZZ$2573, 440, MATCH($B$3, resultados!$A$1:$ZZ$1, 0))</f>
        <v/>
      </c>
    </row>
    <row r="447">
      <c r="A447">
        <f>INDEX(resultados!$A$2:$ZZ$2573, 441, MATCH($B$1, resultados!$A$1:$ZZ$1, 0))</f>
        <v/>
      </c>
      <c r="B447">
        <f>INDEX(resultados!$A$2:$ZZ$2573, 441, MATCH($B$2, resultados!$A$1:$ZZ$1, 0))</f>
        <v/>
      </c>
      <c r="C447">
        <f>INDEX(resultados!$A$2:$ZZ$2573, 441, MATCH($B$3, resultados!$A$1:$ZZ$1, 0))</f>
        <v/>
      </c>
    </row>
    <row r="448">
      <c r="A448">
        <f>INDEX(resultados!$A$2:$ZZ$2573, 442, MATCH($B$1, resultados!$A$1:$ZZ$1, 0))</f>
        <v/>
      </c>
      <c r="B448">
        <f>INDEX(resultados!$A$2:$ZZ$2573, 442, MATCH($B$2, resultados!$A$1:$ZZ$1, 0))</f>
        <v/>
      </c>
      <c r="C448">
        <f>INDEX(resultados!$A$2:$ZZ$2573, 442, MATCH($B$3, resultados!$A$1:$ZZ$1, 0))</f>
        <v/>
      </c>
    </row>
    <row r="449">
      <c r="A449">
        <f>INDEX(resultados!$A$2:$ZZ$2573, 443, MATCH($B$1, resultados!$A$1:$ZZ$1, 0))</f>
        <v/>
      </c>
      <c r="B449">
        <f>INDEX(resultados!$A$2:$ZZ$2573, 443, MATCH($B$2, resultados!$A$1:$ZZ$1, 0))</f>
        <v/>
      </c>
      <c r="C449">
        <f>INDEX(resultados!$A$2:$ZZ$2573, 443, MATCH($B$3, resultados!$A$1:$ZZ$1, 0))</f>
        <v/>
      </c>
    </row>
    <row r="450">
      <c r="A450">
        <f>INDEX(resultados!$A$2:$ZZ$2573, 444, MATCH($B$1, resultados!$A$1:$ZZ$1, 0))</f>
        <v/>
      </c>
      <c r="B450">
        <f>INDEX(resultados!$A$2:$ZZ$2573, 444, MATCH($B$2, resultados!$A$1:$ZZ$1, 0))</f>
        <v/>
      </c>
      <c r="C450">
        <f>INDEX(resultados!$A$2:$ZZ$2573, 444, MATCH($B$3, resultados!$A$1:$ZZ$1, 0))</f>
        <v/>
      </c>
    </row>
    <row r="451">
      <c r="A451">
        <f>INDEX(resultados!$A$2:$ZZ$2573, 445, MATCH($B$1, resultados!$A$1:$ZZ$1, 0))</f>
        <v/>
      </c>
      <c r="B451">
        <f>INDEX(resultados!$A$2:$ZZ$2573, 445, MATCH($B$2, resultados!$A$1:$ZZ$1, 0))</f>
        <v/>
      </c>
      <c r="C451">
        <f>INDEX(resultados!$A$2:$ZZ$2573, 445, MATCH($B$3, resultados!$A$1:$ZZ$1, 0))</f>
        <v/>
      </c>
    </row>
    <row r="452">
      <c r="A452">
        <f>INDEX(resultados!$A$2:$ZZ$2573, 446, MATCH($B$1, resultados!$A$1:$ZZ$1, 0))</f>
        <v/>
      </c>
      <c r="B452">
        <f>INDEX(resultados!$A$2:$ZZ$2573, 446, MATCH($B$2, resultados!$A$1:$ZZ$1, 0))</f>
        <v/>
      </c>
      <c r="C452">
        <f>INDEX(resultados!$A$2:$ZZ$2573, 446, MATCH($B$3, resultados!$A$1:$ZZ$1, 0))</f>
        <v/>
      </c>
    </row>
    <row r="453">
      <c r="A453">
        <f>INDEX(resultados!$A$2:$ZZ$2573, 447, MATCH($B$1, resultados!$A$1:$ZZ$1, 0))</f>
        <v/>
      </c>
      <c r="B453">
        <f>INDEX(resultados!$A$2:$ZZ$2573, 447, MATCH($B$2, resultados!$A$1:$ZZ$1, 0))</f>
        <v/>
      </c>
      <c r="C453">
        <f>INDEX(resultados!$A$2:$ZZ$2573, 447, MATCH($B$3, resultados!$A$1:$ZZ$1, 0))</f>
        <v/>
      </c>
    </row>
    <row r="454">
      <c r="A454">
        <f>INDEX(resultados!$A$2:$ZZ$2573, 448, MATCH($B$1, resultados!$A$1:$ZZ$1, 0))</f>
        <v/>
      </c>
      <c r="B454">
        <f>INDEX(resultados!$A$2:$ZZ$2573, 448, MATCH($B$2, resultados!$A$1:$ZZ$1, 0))</f>
        <v/>
      </c>
      <c r="C454">
        <f>INDEX(resultados!$A$2:$ZZ$2573, 448, MATCH($B$3, resultados!$A$1:$ZZ$1, 0))</f>
        <v/>
      </c>
    </row>
    <row r="455">
      <c r="A455">
        <f>INDEX(resultados!$A$2:$ZZ$2573, 449, MATCH($B$1, resultados!$A$1:$ZZ$1, 0))</f>
        <v/>
      </c>
      <c r="B455">
        <f>INDEX(resultados!$A$2:$ZZ$2573, 449, MATCH($B$2, resultados!$A$1:$ZZ$1, 0))</f>
        <v/>
      </c>
      <c r="C455">
        <f>INDEX(resultados!$A$2:$ZZ$2573, 449, MATCH($B$3, resultados!$A$1:$ZZ$1, 0))</f>
        <v/>
      </c>
    </row>
    <row r="456">
      <c r="A456">
        <f>INDEX(resultados!$A$2:$ZZ$2573, 450, MATCH($B$1, resultados!$A$1:$ZZ$1, 0))</f>
        <v/>
      </c>
      <c r="B456">
        <f>INDEX(resultados!$A$2:$ZZ$2573, 450, MATCH($B$2, resultados!$A$1:$ZZ$1, 0))</f>
        <v/>
      </c>
      <c r="C456">
        <f>INDEX(resultados!$A$2:$ZZ$2573, 450, MATCH($B$3, resultados!$A$1:$ZZ$1, 0))</f>
        <v/>
      </c>
    </row>
    <row r="457">
      <c r="A457">
        <f>INDEX(resultados!$A$2:$ZZ$2573, 451, MATCH($B$1, resultados!$A$1:$ZZ$1, 0))</f>
        <v/>
      </c>
      <c r="B457">
        <f>INDEX(resultados!$A$2:$ZZ$2573, 451, MATCH($B$2, resultados!$A$1:$ZZ$1, 0))</f>
        <v/>
      </c>
      <c r="C457">
        <f>INDEX(resultados!$A$2:$ZZ$2573, 451, MATCH($B$3, resultados!$A$1:$ZZ$1, 0))</f>
        <v/>
      </c>
    </row>
    <row r="458">
      <c r="A458">
        <f>INDEX(resultados!$A$2:$ZZ$2573, 452, MATCH($B$1, resultados!$A$1:$ZZ$1, 0))</f>
        <v/>
      </c>
      <c r="B458">
        <f>INDEX(resultados!$A$2:$ZZ$2573, 452, MATCH($B$2, resultados!$A$1:$ZZ$1, 0))</f>
        <v/>
      </c>
      <c r="C458">
        <f>INDEX(resultados!$A$2:$ZZ$2573, 452, MATCH($B$3, resultados!$A$1:$ZZ$1, 0))</f>
        <v/>
      </c>
    </row>
    <row r="459">
      <c r="A459">
        <f>INDEX(resultados!$A$2:$ZZ$2573, 453, MATCH($B$1, resultados!$A$1:$ZZ$1, 0))</f>
        <v/>
      </c>
      <c r="B459">
        <f>INDEX(resultados!$A$2:$ZZ$2573, 453, MATCH($B$2, resultados!$A$1:$ZZ$1, 0))</f>
        <v/>
      </c>
      <c r="C459">
        <f>INDEX(resultados!$A$2:$ZZ$2573, 453, MATCH($B$3, resultados!$A$1:$ZZ$1, 0))</f>
        <v/>
      </c>
    </row>
    <row r="460">
      <c r="A460">
        <f>INDEX(resultados!$A$2:$ZZ$2573, 454, MATCH($B$1, resultados!$A$1:$ZZ$1, 0))</f>
        <v/>
      </c>
      <c r="B460">
        <f>INDEX(resultados!$A$2:$ZZ$2573, 454, MATCH($B$2, resultados!$A$1:$ZZ$1, 0))</f>
        <v/>
      </c>
      <c r="C460">
        <f>INDEX(resultados!$A$2:$ZZ$2573, 454, MATCH($B$3, resultados!$A$1:$ZZ$1, 0))</f>
        <v/>
      </c>
    </row>
    <row r="461">
      <c r="A461">
        <f>INDEX(resultados!$A$2:$ZZ$2573, 455, MATCH($B$1, resultados!$A$1:$ZZ$1, 0))</f>
        <v/>
      </c>
      <c r="B461">
        <f>INDEX(resultados!$A$2:$ZZ$2573, 455, MATCH($B$2, resultados!$A$1:$ZZ$1, 0))</f>
        <v/>
      </c>
      <c r="C461">
        <f>INDEX(resultados!$A$2:$ZZ$2573, 455, MATCH($B$3, resultados!$A$1:$ZZ$1, 0))</f>
        <v/>
      </c>
    </row>
    <row r="462">
      <c r="A462">
        <f>INDEX(resultados!$A$2:$ZZ$2573, 456, MATCH($B$1, resultados!$A$1:$ZZ$1, 0))</f>
        <v/>
      </c>
      <c r="B462">
        <f>INDEX(resultados!$A$2:$ZZ$2573, 456, MATCH($B$2, resultados!$A$1:$ZZ$1, 0))</f>
        <v/>
      </c>
      <c r="C462">
        <f>INDEX(resultados!$A$2:$ZZ$2573, 456, MATCH($B$3, resultados!$A$1:$ZZ$1, 0))</f>
        <v/>
      </c>
    </row>
    <row r="463">
      <c r="A463">
        <f>INDEX(resultados!$A$2:$ZZ$2573, 457, MATCH($B$1, resultados!$A$1:$ZZ$1, 0))</f>
        <v/>
      </c>
      <c r="B463">
        <f>INDEX(resultados!$A$2:$ZZ$2573, 457, MATCH($B$2, resultados!$A$1:$ZZ$1, 0))</f>
        <v/>
      </c>
      <c r="C463">
        <f>INDEX(resultados!$A$2:$ZZ$2573, 457, MATCH($B$3, resultados!$A$1:$ZZ$1, 0))</f>
        <v/>
      </c>
    </row>
    <row r="464">
      <c r="A464">
        <f>INDEX(resultados!$A$2:$ZZ$2573, 458, MATCH($B$1, resultados!$A$1:$ZZ$1, 0))</f>
        <v/>
      </c>
      <c r="B464">
        <f>INDEX(resultados!$A$2:$ZZ$2573, 458, MATCH($B$2, resultados!$A$1:$ZZ$1, 0))</f>
        <v/>
      </c>
      <c r="C464">
        <f>INDEX(resultados!$A$2:$ZZ$2573, 458, MATCH($B$3, resultados!$A$1:$ZZ$1, 0))</f>
        <v/>
      </c>
    </row>
    <row r="465">
      <c r="A465">
        <f>INDEX(resultados!$A$2:$ZZ$2573, 459, MATCH($B$1, resultados!$A$1:$ZZ$1, 0))</f>
        <v/>
      </c>
      <c r="B465">
        <f>INDEX(resultados!$A$2:$ZZ$2573, 459, MATCH($B$2, resultados!$A$1:$ZZ$1, 0))</f>
        <v/>
      </c>
      <c r="C465">
        <f>INDEX(resultados!$A$2:$ZZ$2573, 459, MATCH($B$3, resultados!$A$1:$ZZ$1, 0))</f>
        <v/>
      </c>
    </row>
    <row r="466">
      <c r="A466">
        <f>INDEX(resultados!$A$2:$ZZ$2573, 460, MATCH($B$1, resultados!$A$1:$ZZ$1, 0))</f>
        <v/>
      </c>
      <c r="B466">
        <f>INDEX(resultados!$A$2:$ZZ$2573, 460, MATCH($B$2, resultados!$A$1:$ZZ$1, 0))</f>
        <v/>
      </c>
      <c r="C466">
        <f>INDEX(resultados!$A$2:$ZZ$2573, 460, MATCH($B$3, resultados!$A$1:$ZZ$1, 0))</f>
        <v/>
      </c>
    </row>
    <row r="467">
      <c r="A467">
        <f>INDEX(resultados!$A$2:$ZZ$2573, 461, MATCH($B$1, resultados!$A$1:$ZZ$1, 0))</f>
        <v/>
      </c>
      <c r="B467">
        <f>INDEX(resultados!$A$2:$ZZ$2573, 461, MATCH($B$2, resultados!$A$1:$ZZ$1, 0))</f>
        <v/>
      </c>
      <c r="C467">
        <f>INDEX(resultados!$A$2:$ZZ$2573, 461, MATCH($B$3, resultados!$A$1:$ZZ$1, 0))</f>
        <v/>
      </c>
    </row>
    <row r="468">
      <c r="A468">
        <f>INDEX(resultados!$A$2:$ZZ$2573, 462, MATCH($B$1, resultados!$A$1:$ZZ$1, 0))</f>
        <v/>
      </c>
      <c r="B468">
        <f>INDEX(resultados!$A$2:$ZZ$2573, 462, MATCH($B$2, resultados!$A$1:$ZZ$1, 0))</f>
        <v/>
      </c>
      <c r="C468">
        <f>INDEX(resultados!$A$2:$ZZ$2573, 462, MATCH($B$3, resultados!$A$1:$ZZ$1, 0))</f>
        <v/>
      </c>
    </row>
    <row r="469">
      <c r="A469">
        <f>INDEX(resultados!$A$2:$ZZ$2573, 463, MATCH($B$1, resultados!$A$1:$ZZ$1, 0))</f>
        <v/>
      </c>
      <c r="B469">
        <f>INDEX(resultados!$A$2:$ZZ$2573, 463, MATCH($B$2, resultados!$A$1:$ZZ$1, 0))</f>
        <v/>
      </c>
      <c r="C469">
        <f>INDEX(resultados!$A$2:$ZZ$2573, 463, MATCH($B$3, resultados!$A$1:$ZZ$1, 0))</f>
        <v/>
      </c>
    </row>
    <row r="470">
      <c r="A470">
        <f>INDEX(resultados!$A$2:$ZZ$2573, 464, MATCH($B$1, resultados!$A$1:$ZZ$1, 0))</f>
        <v/>
      </c>
      <c r="B470">
        <f>INDEX(resultados!$A$2:$ZZ$2573, 464, MATCH($B$2, resultados!$A$1:$ZZ$1, 0))</f>
        <v/>
      </c>
      <c r="C470">
        <f>INDEX(resultados!$A$2:$ZZ$2573, 464, MATCH($B$3, resultados!$A$1:$ZZ$1, 0))</f>
        <v/>
      </c>
    </row>
    <row r="471">
      <c r="A471">
        <f>INDEX(resultados!$A$2:$ZZ$2573, 465, MATCH($B$1, resultados!$A$1:$ZZ$1, 0))</f>
        <v/>
      </c>
      <c r="B471">
        <f>INDEX(resultados!$A$2:$ZZ$2573, 465, MATCH($B$2, resultados!$A$1:$ZZ$1, 0))</f>
        <v/>
      </c>
      <c r="C471">
        <f>INDEX(resultados!$A$2:$ZZ$2573, 465, MATCH($B$3, resultados!$A$1:$ZZ$1, 0))</f>
        <v/>
      </c>
    </row>
    <row r="472">
      <c r="A472">
        <f>INDEX(resultados!$A$2:$ZZ$2573, 466, MATCH($B$1, resultados!$A$1:$ZZ$1, 0))</f>
        <v/>
      </c>
      <c r="B472">
        <f>INDEX(resultados!$A$2:$ZZ$2573, 466, MATCH($B$2, resultados!$A$1:$ZZ$1, 0))</f>
        <v/>
      </c>
      <c r="C472">
        <f>INDEX(resultados!$A$2:$ZZ$2573, 466, MATCH($B$3, resultados!$A$1:$ZZ$1, 0))</f>
        <v/>
      </c>
    </row>
    <row r="473">
      <c r="A473">
        <f>INDEX(resultados!$A$2:$ZZ$2573, 467, MATCH($B$1, resultados!$A$1:$ZZ$1, 0))</f>
        <v/>
      </c>
      <c r="B473">
        <f>INDEX(resultados!$A$2:$ZZ$2573, 467, MATCH($B$2, resultados!$A$1:$ZZ$1, 0))</f>
        <v/>
      </c>
      <c r="C473">
        <f>INDEX(resultados!$A$2:$ZZ$2573, 467, MATCH($B$3, resultados!$A$1:$ZZ$1, 0))</f>
        <v/>
      </c>
    </row>
    <row r="474">
      <c r="A474">
        <f>INDEX(resultados!$A$2:$ZZ$2573, 468, MATCH($B$1, resultados!$A$1:$ZZ$1, 0))</f>
        <v/>
      </c>
      <c r="B474">
        <f>INDEX(resultados!$A$2:$ZZ$2573, 468, MATCH($B$2, resultados!$A$1:$ZZ$1, 0))</f>
        <v/>
      </c>
      <c r="C474">
        <f>INDEX(resultados!$A$2:$ZZ$2573, 468, MATCH($B$3, resultados!$A$1:$ZZ$1, 0))</f>
        <v/>
      </c>
    </row>
    <row r="475">
      <c r="A475">
        <f>INDEX(resultados!$A$2:$ZZ$2573, 469, MATCH($B$1, resultados!$A$1:$ZZ$1, 0))</f>
        <v/>
      </c>
      <c r="B475">
        <f>INDEX(resultados!$A$2:$ZZ$2573, 469, MATCH($B$2, resultados!$A$1:$ZZ$1, 0))</f>
        <v/>
      </c>
      <c r="C475">
        <f>INDEX(resultados!$A$2:$ZZ$2573, 469, MATCH($B$3, resultados!$A$1:$ZZ$1, 0))</f>
        <v/>
      </c>
    </row>
    <row r="476">
      <c r="A476">
        <f>INDEX(resultados!$A$2:$ZZ$2573, 470, MATCH($B$1, resultados!$A$1:$ZZ$1, 0))</f>
        <v/>
      </c>
      <c r="B476">
        <f>INDEX(resultados!$A$2:$ZZ$2573, 470, MATCH($B$2, resultados!$A$1:$ZZ$1, 0))</f>
        <v/>
      </c>
      <c r="C476">
        <f>INDEX(resultados!$A$2:$ZZ$2573, 470, MATCH($B$3, resultados!$A$1:$ZZ$1, 0))</f>
        <v/>
      </c>
    </row>
    <row r="477">
      <c r="A477">
        <f>INDEX(resultados!$A$2:$ZZ$2573, 471, MATCH($B$1, resultados!$A$1:$ZZ$1, 0))</f>
        <v/>
      </c>
      <c r="B477">
        <f>INDEX(resultados!$A$2:$ZZ$2573, 471, MATCH($B$2, resultados!$A$1:$ZZ$1, 0))</f>
        <v/>
      </c>
      <c r="C477">
        <f>INDEX(resultados!$A$2:$ZZ$2573, 471, MATCH($B$3, resultados!$A$1:$ZZ$1, 0))</f>
        <v/>
      </c>
    </row>
    <row r="478">
      <c r="A478">
        <f>INDEX(resultados!$A$2:$ZZ$2573, 472, MATCH($B$1, resultados!$A$1:$ZZ$1, 0))</f>
        <v/>
      </c>
      <c r="B478">
        <f>INDEX(resultados!$A$2:$ZZ$2573, 472, MATCH($B$2, resultados!$A$1:$ZZ$1, 0))</f>
        <v/>
      </c>
      <c r="C478">
        <f>INDEX(resultados!$A$2:$ZZ$2573, 472, MATCH($B$3, resultados!$A$1:$ZZ$1, 0))</f>
        <v/>
      </c>
    </row>
    <row r="479">
      <c r="A479">
        <f>INDEX(resultados!$A$2:$ZZ$2573, 473, MATCH($B$1, resultados!$A$1:$ZZ$1, 0))</f>
        <v/>
      </c>
      <c r="B479">
        <f>INDEX(resultados!$A$2:$ZZ$2573, 473, MATCH($B$2, resultados!$A$1:$ZZ$1, 0))</f>
        <v/>
      </c>
      <c r="C479">
        <f>INDEX(resultados!$A$2:$ZZ$2573, 473, MATCH($B$3, resultados!$A$1:$ZZ$1, 0))</f>
        <v/>
      </c>
    </row>
    <row r="480">
      <c r="A480">
        <f>INDEX(resultados!$A$2:$ZZ$2573, 474, MATCH($B$1, resultados!$A$1:$ZZ$1, 0))</f>
        <v/>
      </c>
      <c r="B480">
        <f>INDEX(resultados!$A$2:$ZZ$2573, 474, MATCH($B$2, resultados!$A$1:$ZZ$1, 0))</f>
        <v/>
      </c>
      <c r="C480">
        <f>INDEX(resultados!$A$2:$ZZ$2573, 474, MATCH($B$3, resultados!$A$1:$ZZ$1, 0))</f>
        <v/>
      </c>
    </row>
    <row r="481">
      <c r="A481">
        <f>INDEX(resultados!$A$2:$ZZ$2573, 475, MATCH($B$1, resultados!$A$1:$ZZ$1, 0))</f>
        <v/>
      </c>
      <c r="B481">
        <f>INDEX(resultados!$A$2:$ZZ$2573, 475, MATCH($B$2, resultados!$A$1:$ZZ$1, 0))</f>
        <v/>
      </c>
      <c r="C481">
        <f>INDEX(resultados!$A$2:$ZZ$2573, 475, MATCH($B$3, resultados!$A$1:$ZZ$1, 0))</f>
        <v/>
      </c>
    </row>
    <row r="482">
      <c r="A482">
        <f>INDEX(resultados!$A$2:$ZZ$2573, 476, MATCH($B$1, resultados!$A$1:$ZZ$1, 0))</f>
        <v/>
      </c>
      <c r="B482">
        <f>INDEX(resultados!$A$2:$ZZ$2573, 476, MATCH($B$2, resultados!$A$1:$ZZ$1, 0))</f>
        <v/>
      </c>
      <c r="C482">
        <f>INDEX(resultados!$A$2:$ZZ$2573, 476, MATCH($B$3, resultados!$A$1:$ZZ$1, 0))</f>
        <v/>
      </c>
    </row>
    <row r="483">
      <c r="A483">
        <f>INDEX(resultados!$A$2:$ZZ$2573, 477, MATCH($B$1, resultados!$A$1:$ZZ$1, 0))</f>
        <v/>
      </c>
      <c r="B483">
        <f>INDEX(resultados!$A$2:$ZZ$2573, 477, MATCH($B$2, resultados!$A$1:$ZZ$1, 0))</f>
        <v/>
      </c>
      <c r="C483">
        <f>INDEX(resultados!$A$2:$ZZ$2573, 477, MATCH($B$3, resultados!$A$1:$ZZ$1, 0))</f>
        <v/>
      </c>
    </row>
    <row r="484">
      <c r="A484">
        <f>INDEX(resultados!$A$2:$ZZ$2573, 478, MATCH($B$1, resultados!$A$1:$ZZ$1, 0))</f>
        <v/>
      </c>
      <c r="B484">
        <f>INDEX(resultados!$A$2:$ZZ$2573, 478, MATCH($B$2, resultados!$A$1:$ZZ$1, 0))</f>
        <v/>
      </c>
      <c r="C484">
        <f>INDEX(resultados!$A$2:$ZZ$2573, 478, MATCH($B$3, resultados!$A$1:$ZZ$1, 0))</f>
        <v/>
      </c>
    </row>
    <row r="485">
      <c r="A485">
        <f>INDEX(resultados!$A$2:$ZZ$2573, 479, MATCH($B$1, resultados!$A$1:$ZZ$1, 0))</f>
        <v/>
      </c>
      <c r="B485">
        <f>INDEX(resultados!$A$2:$ZZ$2573, 479, MATCH($B$2, resultados!$A$1:$ZZ$1, 0))</f>
        <v/>
      </c>
      <c r="C485">
        <f>INDEX(resultados!$A$2:$ZZ$2573, 479, MATCH($B$3, resultados!$A$1:$ZZ$1, 0))</f>
        <v/>
      </c>
    </row>
    <row r="486">
      <c r="A486">
        <f>INDEX(resultados!$A$2:$ZZ$2573, 480, MATCH($B$1, resultados!$A$1:$ZZ$1, 0))</f>
        <v/>
      </c>
      <c r="B486">
        <f>INDEX(resultados!$A$2:$ZZ$2573, 480, MATCH($B$2, resultados!$A$1:$ZZ$1, 0))</f>
        <v/>
      </c>
      <c r="C486">
        <f>INDEX(resultados!$A$2:$ZZ$2573, 480, MATCH($B$3, resultados!$A$1:$ZZ$1, 0))</f>
        <v/>
      </c>
    </row>
    <row r="487">
      <c r="A487">
        <f>INDEX(resultados!$A$2:$ZZ$2573, 481, MATCH($B$1, resultados!$A$1:$ZZ$1, 0))</f>
        <v/>
      </c>
      <c r="B487">
        <f>INDEX(resultados!$A$2:$ZZ$2573, 481, MATCH($B$2, resultados!$A$1:$ZZ$1, 0))</f>
        <v/>
      </c>
      <c r="C487">
        <f>INDEX(resultados!$A$2:$ZZ$2573, 481, MATCH($B$3, resultados!$A$1:$ZZ$1, 0))</f>
        <v/>
      </c>
    </row>
    <row r="488">
      <c r="A488">
        <f>INDEX(resultados!$A$2:$ZZ$2573, 482, MATCH($B$1, resultados!$A$1:$ZZ$1, 0))</f>
        <v/>
      </c>
      <c r="B488">
        <f>INDEX(resultados!$A$2:$ZZ$2573, 482, MATCH($B$2, resultados!$A$1:$ZZ$1, 0))</f>
        <v/>
      </c>
      <c r="C488">
        <f>INDEX(resultados!$A$2:$ZZ$2573, 482, MATCH($B$3, resultados!$A$1:$ZZ$1, 0))</f>
        <v/>
      </c>
    </row>
    <row r="489">
      <c r="A489">
        <f>INDEX(resultados!$A$2:$ZZ$2573, 483, MATCH($B$1, resultados!$A$1:$ZZ$1, 0))</f>
        <v/>
      </c>
      <c r="B489">
        <f>INDEX(resultados!$A$2:$ZZ$2573, 483, MATCH($B$2, resultados!$A$1:$ZZ$1, 0))</f>
        <v/>
      </c>
      <c r="C489">
        <f>INDEX(resultados!$A$2:$ZZ$2573, 483, MATCH($B$3, resultados!$A$1:$ZZ$1, 0))</f>
        <v/>
      </c>
    </row>
    <row r="490">
      <c r="A490">
        <f>INDEX(resultados!$A$2:$ZZ$2573, 484, MATCH($B$1, resultados!$A$1:$ZZ$1, 0))</f>
        <v/>
      </c>
      <c r="B490">
        <f>INDEX(resultados!$A$2:$ZZ$2573, 484, MATCH($B$2, resultados!$A$1:$ZZ$1, 0))</f>
        <v/>
      </c>
      <c r="C490">
        <f>INDEX(resultados!$A$2:$ZZ$2573, 484, MATCH($B$3, resultados!$A$1:$ZZ$1, 0))</f>
        <v/>
      </c>
    </row>
    <row r="491">
      <c r="A491">
        <f>INDEX(resultados!$A$2:$ZZ$2573, 485, MATCH($B$1, resultados!$A$1:$ZZ$1, 0))</f>
        <v/>
      </c>
      <c r="B491">
        <f>INDEX(resultados!$A$2:$ZZ$2573, 485, MATCH($B$2, resultados!$A$1:$ZZ$1, 0))</f>
        <v/>
      </c>
      <c r="C491">
        <f>INDEX(resultados!$A$2:$ZZ$2573, 485, MATCH($B$3, resultados!$A$1:$ZZ$1, 0))</f>
        <v/>
      </c>
    </row>
    <row r="492">
      <c r="A492">
        <f>INDEX(resultados!$A$2:$ZZ$2573, 486, MATCH($B$1, resultados!$A$1:$ZZ$1, 0))</f>
        <v/>
      </c>
      <c r="B492">
        <f>INDEX(resultados!$A$2:$ZZ$2573, 486, MATCH($B$2, resultados!$A$1:$ZZ$1, 0))</f>
        <v/>
      </c>
      <c r="C492">
        <f>INDEX(resultados!$A$2:$ZZ$2573, 486, MATCH($B$3, resultados!$A$1:$ZZ$1, 0))</f>
        <v/>
      </c>
    </row>
    <row r="493">
      <c r="A493">
        <f>INDEX(resultados!$A$2:$ZZ$2573, 487, MATCH($B$1, resultados!$A$1:$ZZ$1, 0))</f>
        <v/>
      </c>
      <c r="B493">
        <f>INDEX(resultados!$A$2:$ZZ$2573, 487, MATCH($B$2, resultados!$A$1:$ZZ$1, 0))</f>
        <v/>
      </c>
      <c r="C493">
        <f>INDEX(resultados!$A$2:$ZZ$2573, 487, MATCH($B$3, resultados!$A$1:$ZZ$1, 0))</f>
        <v/>
      </c>
    </row>
    <row r="494">
      <c r="A494">
        <f>INDEX(resultados!$A$2:$ZZ$2573, 488, MATCH($B$1, resultados!$A$1:$ZZ$1, 0))</f>
        <v/>
      </c>
      <c r="B494">
        <f>INDEX(resultados!$A$2:$ZZ$2573, 488, MATCH($B$2, resultados!$A$1:$ZZ$1, 0))</f>
        <v/>
      </c>
      <c r="C494">
        <f>INDEX(resultados!$A$2:$ZZ$2573, 488, MATCH($B$3, resultados!$A$1:$ZZ$1, 0))</f>
        <v/>
      </c>
    </row>
    <row r="495">
      <c r="A495">
        <f>INDEX(resultados!$A$2:$ZZ$2573, 489, MATCH($B$1, resultados!$A$1:$ZZ$1, 0))</f>
        <v/>
      </c>
      <c r="B495">
        <f>INDEX(resultados!$A$2:$ZZ$2573, 489, MATCH($B$2, resultados!$A$1:$ZZ$1, 0))</f>
        <v/>
      </c>
      <c r="C495">
        <f>INDEX(resultados!$A$2:$ZZ$2573, 489, MATCH($B$3, resultados!$A$1:$ZZ$1, 0))</f>
        <v/>
      </c>
    </row>
    <row r="496">
      <c r="A496">
        <f>INDEX(resultados!$A$2:$ZZ$2573, 490, MATCH($B$1, resultados!$A$1:$ZZ$1, 0))</f>
        <v/>
      </c>
      <c r="B496">
        <f>INDEX(resultados!$A$2:$ZZ$2573, 490, MATCH($B$2, resultados!$A$1:$ZZ$1, 0))</f>
        <v/>
      </c>
      <c r="C496">
        <f>INDEX(resultados!$A$2:$ZZ$2573, 490, MATCH($B$3, resultados!$A$1:$ZZ$1, 0))</f>
        <v/>
      </c>
    </row>
    <row r="497">
      <c r="A497">
        <f>INDEX(resultados!$A$2:$ZZ$2573, 491, MATCH($B$1, resultados!$A$1:$ZZ$1, 0))</f>
        <v/>
      </c>
      <c r="B497">
        <f>INDEX(resultados!$A$2:$ZZ$2573, 491, MATCH($B$2, resultados!$A$1:$ZZ$1, 0))</f>
        <v/>
      </c>
      <c r="C497">
        <f>INDEX(resultados!$A$2:$ZZ$2573, 491, MATCH($B$3, resultados!$A$1:$ZZ$1, 0))</f>
        <v/>
      </c>
    </row>
    <row r="498">
      <c r="A498">
        <f>INDEX(resultados!$A$2:$ZZ$2573, 492, MATCH($B$1, resultados!$A$1:$ZZ$1, 0))</f>
        <v/>
      </c>
      <c r="B498">
        <f>INDEX(resultados!$A$2:$ZZ$2573, 492, MATCH($B$2, resultados!$A$1:$ZZ$1, 0))</f>
        <v/>
      </c>
      <c r="C498">
        <f>INDEX(resultados!$A$2:$ZZ$2573, 492, MATCH($B$3, resultados!$A$1:$ZZ$1, 0))</f>
        <v/>
      </c>
    </row>
    <row r="499">
      <c r="A499">
        <f>INDEX(resultados!$A$2:$ZZ$2573, 493, MATCH($B$1, resultados!$A$1:$ZZ$1, 0))</f>
        <v/>
      </c>
      <c r="B499">
        <f>INDEX(resultados!$A$2:$ZZ$2573, 493, MATCH($B$2, resultados!$A$1:$ZZ$1, 0))</f>
        <v/>
      </c>
      <c r="C499">
        <f>INDEX(resultados!$A$2:$ZZ$2573, 493, MATCH($B$3, resultados!$A$1:$ZZ$1, 0))</f>
        <v/>
      </c>
    </row>
    <row r="500">
      <c r="A500">
        <f>INDEX(resultados!$A$2:$ZZ$2573, 494, MATCH($B$1, resultados!$A$1:$ZZ$1, 0))</f>
        <v/>
      </c>
      <c r="B500">
        <f>INDEX(resultados!$A$2:$ZZ$2573, 494, MATCH($B$2, resultados!$A$1:$ZZ$1, 0))</f>
        <v/>
      </c>
      <c r="C500">
        <f>INDEX(resultados!$A$2:$ZZ$2573, 494, MATCH($B$3, resultados!$A$1:$ZZ$1, 0))</f>
        <v/>
      </c>
    </row>
    <row r="501">
      <c r="A501">
        <f>INDEX(resultados!$A$2:$ZZ$2573, 495, MATCH($B$1, resultados!$A$1:$ZZ$1, 0))</f>
        <v/>
      </c>
      <c r="B501">
        <f>INDEX(resultados!$A$2:$ZZ$2573, 495, MATCH($B$2, resultados!$A$1:$ZZ$1, 0))</f>
        <v/>
      </c>
      <c r="C501">
        <f>INDEX(resultados!$A$2:$ZZ$2573, 495, MATCH($B$3, resultados!$A$1:$ZZ$1, 0))</f>
        <v/>
      </c>
    </row>
    <row r="502">
      <c r="A502">
        <f>INDEX(resultados!$A$2:$ZZ$2573, 496, MATCH($B$1, resultados!$A$1:$ZZ$1, 0))</f>
        <v/>
      </c>
      <c r="B502">
        <f>INDEX(resultados!$A$2:$ZZ$2573, 496, MATCH($B$2, resultados!$A$1:$ZZ$1, 0))</f>
        <v/>
      </c>
      <c r="C502">
        <f>INDEX(resultados!$A$2:$ZZ$2573, 496, MATCH($B$3, resultados!$A$1:$ZZ$1, 0))</f>
        <v/>
      </c>
    </row>
    <row r="503">
      <c r="A503">
        <f>INDEX(resultados!$A$2:$ZZ$2573, 497, MATCH($B$1, resultados!$A$1:$ZZ$1, 0))</f>
        <v/>
      </c>
      <c r="B503">
        <f>INDEX(resultados!$A$2:$ZZ$2573, 497, MATCH($B$2, resultados!$A$1:$ZZ$1, 0))</f>
        <v/>
      </c>
      <c r="C503">
        <f>INDEX(resultados!$A$2:$ZZ$2573, 497, MATCH($B$3, resultados!$A$1:$ZZ$1, 0))</f>
        <v/>
      </c>
    </row>
    <row r="504">
      <c r="A504">
        <f>INDEX(resultados!$A$2:$ZZ$2573, 498, MATCH($B$1, resultados!$A$1:$ZZ$1, 0))</f>
        <v/>
      </c>
      <c r="B504">
        <f>INDEX(resultados!$A$2:$ZZ$2573, 498, MATCH($B$2, resultados!$A$1:$ZZ$1, 0))</f>
        <v/>
      </c>
      <c r="C504">
        <f>INDEX(resultados!$A$2:$ZZ$2573, 498, MATCH($B$3, resultados!$A$1:$ZZ$1, 0))</f>
        <v/>
      </c>
    </row>
    <row r="505">
      <c r="A505">
        <f>INDEX(resultados!$A$2:$ZZ$2573, 499, MATCH($B$1, resultados!$A$1:$ZZ$1, 0))</f>
        <v/>
      </c>
      <c r="B505">
        <f>INDEX(resultados!$A$2:$ZZ$2573, 499, MATCH($B$2, resultados!$A$1:$ZZ$1, 0))</f>
        <v/>
      </c>
      <c r="C505">
        <f>INDEX(resultados!$A$2:$ZZ$2573, 499, MATCH($B$3, resultados!$A$1:$ZZ$1, 0))</f>
        <v/>
      </c>
    </row>
    <row r="506">
      <c r="A506">
        <f>INDEX(resultados!$A$2:$ZZ$2573, 500, MATCH($B$1, resultados!$A$1:$ZZ$1, 0))</f>
        <v/>
      </c>
      <c r="B506">
        <f>INDEX(resultados!$A$2:$ZZ$2573, 500, MATCH($B$2, resultados!$A$1:$ZZ$1, 0))</f>
        <v/>
      </c>
      <c r="C506">
        <f>INDEX(resultados!$A$2:$ZZ$2573, 500, MATCH($B$3, resultados!$A$1:$ZZ$1, 0))</f>
        <v/>
      </c>
    </row>
    <row r="507">
      <c r="A507">
        <f>INDEX(resultados!$A$2:$ZZ$2573, 501, MATCH($B$1, resultados!$A$1:$ZZ$1, 0))</f>
        <v/>
      </c>
      <c r="B507">
        <f>INDEX(resultados!$A$2:$ZZ$2573, 501, MATCH($B$2, resultados!$A$1:$ZZ$1, 0))</f>
        <v/>
      </c>
      <c r="C507">
        <f>INDEX(resultados!$A$2:$ZZ$2573, 501, MATCH($B$3, resultados!$A$1:$ZZ$1, 0))</f>
        <v/>
      </c>
    </row>
    <row r="508">
      <c r="A508">
        <f>INDEX(resultados!$A$2:$ZZ$2573, 502, MATCH($B$1, resultados!$A$1:$ZZ$1, 0))</f>
        <v/>
      </c>
      <c r="B508">
        <f>INDEX(resultados!$A$2:$ZZ$2573, 502, MATCH($B$2, resultados!$A$1:$ZZ$1, 0))</f>
        <v/>
      </c>
      <c r="C508">
        <f>INDEX(resultados!$A$2:$ZZ$2573, 502, MATCH($B$3, resultados!$A$1:$ZZ$1, 0))</f>
        <v/>
      </c>
    </row>
    <row r="509">
      <c r="A509">
        <f>INDEX(resultados!$A$2:$ZZ$2573, 503, MATCH($B$1, resultados!$A$1:$ZZ$1, 0))</f>
        <v/>
      </c>
      <c r="B509">
        <f>INDEX(resultados!$A$2:$ZZ$2573, 503, MATCH($B$2, resultados!$A$1:$ZZ$1, 0))</f>
        <v/>
      </c>
      <c r="C509">
        <f>INDEX(resultados!$A$2:$ZZ$2573, 503, MATCH($B$3, resultados!$A$1:$ZZ$1, 0))</f>
        <v/>
      </c>
    </row>
    <row r="510">
      <c r="A510">
        <f>INDEX(resultados!$A$2:$ZZ$2573, 504, MATCH($B$1, resultados!$A$1:$ZZ$1, 0))</f>
        <v/>
      </c>
      <c r="B510">
        <f>INDEX(resultados!$A$2:$ZZ$2573, 504, MATCH($B$2, resultados!$A$1:$ZZ$1, 0))</f>
        <v/>
      </c>
      <c r="C510">
        <f>INDEX(resultados!$A$2:$ZZ$2573, 504, MATCH($B$3, resultados!$A$1:$ZZ$1, 0))</f>
        <v/>
      </c>
    </row>
    <row r="511">
      <c r="A511">
        <f>INDEX(resultados!$A$2:$ZZ$2573, 505, MATCH($B$1, resultados!$A$1:$ZZ$1, 0))</f>
        <v/>
      </c>
      <c r="B511">
        <f>INDEX(resultados!$A$2:$ZZ$2573, 505, MATCH($B$2, resultados!$A$1:$ZZ$1, 0))</f>
        <v/>
      </c>
      <c r="C511">
        <f>INDEX(resultados!$A$2:$ZZ$2573, 505, MATCH($B$3, resultados!$A$1:$ZZ$1, 0))</f>
        <v/>
      </c>
    </row>
    <row r="512">
      <c r="A512">
        <f>INDEX(resultados!$A$2:$ZZ$2573, 506, MATCH($B$1, resultados!$A$1:$ZZ$1, 0))</f>
        <v/>
      </c>
      <c r="B512">
        <f>INDEX(resultados!$A$2:$ZZ$2573, 506, MATCH($B$2, resultados!$A$1:$ZZ$1, 0))</f>
        <v/>
      </c>
      <c r="C512">
        <f>INDEX(resultados!$A$2:$ZZ$2573, 506, MATCH($B$3, resultados!$A$1:$ZZ$1, 0))</f>
        <v/>
      </c>
    </row>
    <row r="513">
      <c r="A513">
        <f>INDEX(resultados!$A$2:$ZZ$2573, 507, MATCH($B$1, resultados!$A$1:$ZZ$1, 0))</f>
        <v/>
      </c>
      <c r="B513">
        <f>INDEX(resultados!$A$2:$ZZ$2573, 507, MATCH($B$2, resultados!$A$1:$ZZ$1, 0))</f>
        <v/>
      </c>
      <c r="C513">
        <f>INDEX(resultados!$A$2:$ZZ$2573, 507, MATCH($B$3, resultados!$A$1:$ZZ$1, 0))</f>
        <v/>
      </c>
    </row>
    <row r="514">
      <c r="A514">
        <f>INDEX(resultados!$A$2:$ZZ$2573, 508, MATCH($B$1, resultados!$A$1:$ZZ$1, 0))</f>
        <v/>
      </c>
      <c r="B514">
        <f>INDEX(resultados!$A$2:$ZZ$2573, 508, MATCH($B$2, resultados!$A$1:$ZZ$1, 0))</f>
        <v/>
      </c>
      <c r="C514">
        <f>INDEX(resultados!$A$2:$ZZ$2573, 508, MATCH($B$3, resultados!$A$1:$ZZ$1, 0))</f>
        <v/>
      </c>
    </row>
    <row r="515">
      <c r="A515">
        <f>INDEX(resultados!$A$2:$ZZ$2573, 509, MATCH($B$1, resultados!$A$1:$ZZ$1, 0))</f>
        <v/>
      </c>
      <c r="B515">
        <f>INDEX(resultados!$A$2:$ZZ$2573, 509, MATCH($B$2, resultados!$A$1:$ZZ$1, 0))</f>
        <v/>
      </c>
      <c r="C515">
        <f>INDEX(resultados!$A$2:$ZZ$2573, 509, MATCH($B$3, resultados!$A$1:$ZZ$1, 0))</f>
        <v/>
      </c>
    </row>
    <row r="516">
      <c r="A516">
        <f>INDEX(resultados!$A$2:$ZZ$2573, 510, MATCH($B$1, resultados!$A$1:$ZZ$1, 0))</f>
        <v/>
      </c>
      <c r="B516">
        <f>INDEX(resultados!$A$2:$ZZ$2573, 510, MATCH($B$2, resultados!$A$1:$ZZ$1, 0))</f>
        <v/>
      </c>
      <c r="C516">
        <f>INDEX(resultados!$A$2:$ZZ$2573, 510, MATCH($B$3, resultados!$A$1:$ZZ$1, 0))</f>
        <v/>
      </c>
    </row>
    <row r="517">
      <c r="A517">
        <f>INDEX(resultados!$A$2:$ZZ$2573, 511, MATCH($B$1, resultados!$A$1:$ZZ$1, 0))</f>
        <v/>
      </c>
      <c r="B517">
        <f>INDEX(resultados!$A$2:$ZZ$2573, 511, MATCH($B$2, resultados!$A$1:$ZZ$1, 0))</f>
        <v/>
      </c>
      <c r="C517">
        <f>INDEX(resultados!$A$2:$ZZ$2573, 511, MATCH($B$3, resultados!$A$1:$ZZ$1, 0))</f>
        <v/>
      </c>
    </row>
    <row r="518">
      <c r="A518">
        <f>INDEX(resultados!$A$2:$ZZ$2573, 512, MATCH($B$1, resultados!$A$1:$ZZ$1, 0))</f>
        <v/>
      </c>
      <c r="B518">
        <f>INDEX(resultados!$A$2:$ZZ$2573, 512, MATCH($B$2, resultados!$A$1:$ZZ$1, 0))</f>
        <v/>
      </c>
      <c r="C518">
        <f>INDEX(resultados!$A$2:$ZZ$2573, 512, MATCH($B$3, resultados!$A$1:$ZZ$1, 0))</f>
        <v/>
      </c>
    </row>
    <row r="519">
      <c r="A519">
        <f>INDEX(resultados!$A$2:$ZZ$2573, 513, MATCH($B$1, resultados!$A$1:$ZZ$1, 0))</f>
        <v/>
      </c>
      <c r="B519">
        <f>INDEX(resultados!$A$2:$ZZ$2573, 513, MATCH($B$2, resultados!$A$1:$ZZ$1, 0))</f>
        <v/>
      </c>
      <c r="C519">
        <f>INDEX(resultados!$A$2:$ZZ$2573, 513, MATCH($B$3, resultados!$A$1:$ZZ$1, 0))</f>
        <v/>
      </c>
    </row>
    <row r="520">
      <c r="A520">
        <f>INDEX(resultados!$A$2:$ZZ$2573, 514, MATCH($B$1, resultados!$A$1:$ZZ$1, 0))</f>
        <v/>
      </c>
      <c r="B520">
        <f>INDEX(resultados!$A$2:$ZZ$2573, 514, MATCH($B$2, resultados!$A$1:$ZZ$1, 0))</f>
        <v/>
      </c>
      <c r="C520">
        <f>INDEX(resultados!$A$2:$ZZ$2573, 514, MATCH($B$3, resultados!$A$1:$ZZ$1, 0))</f>
        <v/>
      </c>
    </row>
    <row r="521">
      <c r="A521">
        <f>INDEX(resultados!$A$2:$ZZ$2573, 515, MATCH($B$1, resultados!$A$1:$ZZ$1, 0))</f>
        <v/>
      </c>
      <c r="B521">
        <f>INDEX(resultados!$A$2:$ZZ$2573, 515, MATCH($B$2, resultados!$A$1:$ZZ$1, 0))</f>
        <v/>
      </c>
      <c r="C521">
        <f>INDEX(resultados!$A$2:$ZZ$2573, 515, MATCH($B$3, resultados!$A$1:$ZZ$1, 0))</f>
        <v/>
      </c>
    </row>
    <row r="522">
      <c r="A522">
        <f>INDEX(resultados!$A$2:$ZZ$2573, 516, MATCH($B$1, resultados!$A$1:$ZZ$1, 0))</f>
        <v/>
      </c>
      <c r="B522">
        <f>INDEX(resultados!$A$2:$ZZ$2573, 516, MATCH($B$2, resultados!$A$1:$ZZ$1, 0))</f>
        <v/>
      </c>
      <c r="C522">
        <f>INDEX(resultados!$A$2:$ZZ$2573, 516, MATCH($B$3, resultados!$A$1:$ZZ$1, 0))</f>
        <v/>
      </c>
    </row>
    <row r="523">
      <c r="A523">
        <f>INDEX(resultados!$A$2:$ZZ$2573, 517, MATCH($B$1, resultados!$A$1:$ZZ$1, 0))</f>
        <v/>
      </c>
      <c r="B523">
        <f>INDEX(resultados!$A$2:$ZZ$2573, 517, MATCH($B$2, resultados!$A$1:$ZZ$1, 0))</f>
        <v/>
      </c>
      <c r="C523">
        <f>INDEX(resultados!$A$2:$ZZ$2573, 517, MATCH($B$3, resultados!$A$1:$ZZ$1, 0))</f>
        <v/>
      </c>
    </row>
    <row r="524">
      <c r="A524">
        <f>INDEX(resultados!$A$2:$ZZ$2573, 518, MATCH($B$1, resultados!$A$1:$ZZ$1, 0))</f>
        <v/>
      </c>
      <c r="B524">
        <f>INDEX(resultados!$A$2:$ZZ$2573, 518, MATCH($B$2, resultados!$A$1:$ZZ$1, 0))</f>
        <v/>
      </c>
      <c r="C524">
        <f>INDEX(resultados!$A$2:$ZZ$2573, 518, MATCH($B$3, resultados!$A$1:$ZZ$1, 0))</f>
        <v/>
      </c>
    </row>
    <row r="525">
      <c r="A525">
        <f>INDEX(resultados!$A$2:$ZZ$2573, 519, MATCH($B$1, resultados!$A$1:$ZZ$1, 0))</f>
        <v/>
      </c>
      <c r="B525">
        <f>INDEX(resultados!$A$2:$ZZ$2573, 519, MATCH($B$2, resultados!$A$1:$ZZ$1, 0))</f>
        <v/>
      </c>
      <c r="C525">
        <f>INDEX(resultados!$A$2:$ZZ$2573, 519, MATCH($B$3, resultados!$A$1:$ZZ$1, 0))</f>
        <v/>
      </c>
    </row>
    <row r="526">
      <c r="A526">
        <f>INDEX(resultados!$A$2:$ZZ$2573, 520, MATCH($B$1, resultados!$A$1:$ZZ$1, 0))</f>
        <v/>
      </c>
      <c r="B526">
        <f>INDEX(resultados!$A$2:$ZZ$2573, 520, MATCH($B$2, resultados!$A$1:$ZZ$1, 0))</f>
        <v/>
      </c>
      <c r="C526">
        <f>INDEX(resultados!$A$2:$ZZ$2573, 520, MATCH($B$3, resultados!$A$1:$ZZ$1, 0))</f>
        <v/>
      </c>
    </row>
    <row r="527">
      <c r="A527">
        <f>INDEX(resultados!$A$2:$ZZ$2573, 521, MATCH($B$1, resultados!$A$1:$ZZ$1, 0))</f>
        <v/>
      </c>
      <c r="B527">
        <f>INDEX(resultados!$A$2:$ZZ$2573, 521, MATCH($B$2, resultados!$A$1:$ZZ$1, 0))</f>
        <v/>
      </c>
      <c r="C527">
        <f>INDEX(resultados!$A$2:$ZZ$2573, 521, MATCH($B$3, resultados!$A$1:$ZZ$1, 0))</f>
        <v/>
      </c>
    </row>
    <row r="528">
      <c r="A528">
        <f>INDEX(resultados!$A$2:$ZZ$2573, 522, MATCH($B$1, resultados!$A$1:$ZZ$1, 0))</f>
        <v/>
      </c>
      <c r="B528">
        <f>INDEX(resultados!$A$2:$ZZ$2573, 522, MATCH($B$2, resultados!$A$1:$ZZ$1, 0))</f>
        <v/>
      </c>
      <c r="C528">
        <f>INDEX(resultados!$A$2:$ZZ$2573, 522, MATCH($B$3, resultados!$A$1:$ZZ$1, 0))</f>
        <v/>
      </c>
    </row>
    <row r="529">
      <c r="A529">
        <f>INDEX(resultados!$A$2:$ZZ$2573, 523, MATCH($B$1, resultados!$A$1:$ZZ$1, 0))</f>
        <v/>
      </c>
      <c r="B529">
        <f>INDEX(resultados!$A$2:$ZZ$2573, 523, MATCH($B$2, resultados!$A$1:$ZZ$1, 0))</f>
        <v/>
      </c>
      <c r="C529">
        <f>INDEX(resultados!$A$2:$ZZ$2573, 523, MATCH($B$3, resultados!$A$1:$ZZ$1, 0))</f>
        <v/>
      </c>
    </row>
    <row r="530">
      <c r="A530">
        <f>INDEX(resultados!$A$2:$ZZ$2573, 524, MATCH($B$1, resultados!$A$1:$ZZ$1, 0))</f>
        <v/>
      </c>
      <c r="B530">
        <f>INDEX(resultados!$A$2:$ZZ$2573, 524, MATCH($B$2, resultados!$A$1:$ZZ$1, 0))</f>
        <v/>
      </c>
      <c r="C530">
        <f>INDEX(resultados!$A$2:$ZZ$2573, 524, MATCH($B$3, resultados!$A$1:$ZZ$1, 0))</f>
        <v/>
      </c>
    </row>
    <row r="531">
      <c r="A531">
        <f>INDEX(resultados!$A$2:$ZZ$2573, 525, MATCH($B$1, resultados!$A$1:$ZZ$1, 0))</f>
        <v/>
      </c>
      <c r="B531">
        <f>INDEX(resultados!$A$2:$ZZ$2573, 525, MATCH($B$2, resultados!$A$1:$ZZ$1, 0))</f>
        <v/>
      </c>
      <c r="C531">
        <f>INDEX(resultados!$A$2:$ZZ$2573, 525, MATCH($B$3, resultados!$A$1:$ZZ$1, 0))</f>
        <v/>
      </c>
    </row>
    <row r="532">
      <c r="A532">
        <f>INDEX(resultados!$A$2:$ZZ$2573, 526, MATCH($B$1, resultados!$A$1:$ZZ$1, 0))</f>
        <v/>
      </c>
      <c r="B532">
        <f>INDEX(resultados!$A$2:$ZZ$2573, 526, MATCH($B$2, resultados!$A$1:$ZZ$1, 0))</f>
        <v/>
      </c>
      <c r="C532">
        <f>INDEX(resultados!$A$2:$ZZ$2573, 526, MATCH($B$3, resultados!$A$1:$ZZ$1, 0))</f>
        <v/>
      </c>
    </row>
    <row r="533">
      <c r="A533">
        <f>INDEX(resultados!$A$2:$ZZ$2573, 527, MATCH($B$1, resultados!$A$1:$ZZ$1, 0))</f>
        <v/>
      </c>
      <c r="B533">
        <f>INDEX(resultados!$A$2:$ZZ$2573, 527, MATCH($B$2, resultados!$A$1:$ZZ$1, 0))</f>
        <v/>
      </c>
      <c r="C533">
        <f>INDEX(resultados!$A$2:$ZZ$2573, 527, MATCH($B$3, resultados!$A$1:$ZZ$1, 0))</f>
        <v/>
      </c>
    </row>
    <row r="534">
      <c r="A534">
        <f>INDEX(resultados!$A$2:$ZZ$2573, 528, MATCH($B$1, resultados!$A$1:$ZZ$1, 0))</f>
        <v/>
      </c>
      <c r="B534">
        <f>INDEX(resultados!$A$2:$ZZ$2573, 528, MATCH($B$2, resultados!$A$1:$ZZ$1, 0))</f>
        <v/>
      </c>
      <c r="C534">
        <f>INDEX(resultados!$A$2:$ZZ$2573, 528, MATCH($B$3, resultados!$A$1:$ZZ$1, 0))</f>
        <v/>
      </c>
    </row>
    <row r="535">
      <c r="A535">
        <f>INDEX(resultados!$A$2:$ZZ$2573, 529, MATCH($B$1, resultados!$A$1:$ZZ$1, 0))</f>
        <v/>
      </c>
      <c r="B535">
        <f>INDEX(resultados!$A$2:$ZZ$2573, 529, MATCH($B$2, resultados!$A$1:$ZZ$1, 0))</f>
        <v/>
      </c>
      <c r="C535">
        <f>INDEX(resultados!$A$2:$ZZ$2573, 529, MATCH($B$3, resultados!$A$1:$ZZ$1, 0))</f>
        <v/>
      </c>
    </row>
    <row r="536">
      <c r="A536">
        <f>INDEX(resultados!$A$2:$ZZ$2573, 530, MATCH($B$1, resultados!$A$1:$ZZ$1, 0))</f>
        <v/>
      </c>
      <c r="B536">
        <f>INDEX(resultados!$A$2:$ZZ$2573, 530, MATCH($B$2, resultados!$A$1:$ZZ$1, 0))</f>
        <v/>
      </c>
      <c r="C536">
        <f>INDEX(resultados!$A$2:$ZZ$2573, 530, MATCH($B$3, resultados!$A$1:$ZZ$1, 0))</f>
        <v/>
      </c>
    </row>
    <row r="537">
      <c r="A537">
        <f>INDEX(resultados!$A$2:$ZZ$2573, 531, MATCH($B$1, resultados!$A$1:$ZZ$1, 0))</f>
        <v/>
      </c>
      <c r="B537">
        <f>INDEX(resultados!$A$2:$ZZ$2573, 531, MATCH($B$2, resultados!$A$1:$ZZ$1, 0))</f>
        <v/>
      </c>
      <c r="C537">
        <f>INDEX(resultados!$A$2:$ZZ$2573, 531, MATCH($B$3, resultados!$A$1:$ZZ$1, 0))</f>
        <v/>
      </c>
    </row>
    <row r="538">
      <c r="A538">
        <f>INDEX(resultados!$A$2:$ZZ$2573, 532, MATCH($B$1, resultados!$A$1:$ZZ$1, 0))</f>
        <v/>
      </c>
      <c r="B538">
        <f>INDEX(resultados!$A$2:$ZZ$2573, 532, MATCH($B$2, resultados!$A$1:$ZZ$1, 0))</f>
        <v/>
      </c>
      <c r="C538">
        <f>INDEX(resultados!$A$2:$ZZ$2573, 532, MATCH($B$3, resultados!$A$1:$ZZ$1, 0))</f>
        <v/>
      </c>
    </row>
    <row r="539">
      <c r="A539">
        <f>INDEX(resultados!$A$2:$ZZ$2573, 533, MATCH($B$1, resultados!$A$1:$ZZ$1, 0))</f>
        <v/>
      </c>
      <c r="B539">
        <f>INDEX(resultados!$A$2:$ZZ$2573, 533, MATCH($B$2, resultados!$A$1:$ZZ$1, 0))</f>
        <v/>
      </c>
      <c r="C539">
        <f>INDEX(resultados!$A$2:$ZZ$2573, 533, MATCH($B$3, resultados!$A$1:$ZZ$1, 0))</f>
        <v/>
      </c>
    </row>
    <row r="540">
      <c r="A540">
        <f>INDEX(resultados!$A$2:$ZZ$2573, 534, MATCH($B$1, resultados!$A$1:$ZZ$1, 0))</f>
        <v/>
      </c>
      <c r="B540">
        <f>INDEX(resultados!$A$2:$ZZ$2573, 534, MATCH($B$2, resultados!$A$1:$ZZ$1, 0))</f>
        <v/>
      </c>
      <c r="C540">
        <f>INDEX(resultados!$A$2:$ZZ$2573, 534, MATCH($B$3, resultados!$A$1:$ZZ$1, 0))</f>
        <v/>
      </c>
    </row>
    <row r="541">
      <c r="A541">
        <f>INDEX(resultados!$A$2:$ZZ$2573, 535, MATCH($B$1, resultados!$A$1:$ZZ$1, 0))</f>
        <v/>
      </c>
      <c r="B541">
        <f>INDEX(resultados!$A$2:$ZZ$2573, 535, MATCH($B$2, resultados!$A$1:$ZZ$1, 0))</f>
        <v/>
      </c>
      <c r="C541">
        <f>INDEX(resultados!$A$2:$ZZ$2573, 535, MATCH($B$3, resultados!$A$1:$ZZ$1, 0))</f>
        <v/>
      </c>
    </row>
    <row r="542">
      <c r="A542">
        <f>INDEX(resultados!$A$2:$ZZ$2573, 536, MATCH($B$1, resultados!$A$1:$ZZ$1, 0))</f>
        <v/>
      </c>
      <c r="B542">
        <f>INDEX(resultados!$A$2:$ZZ$2573, 536, MATCH($B$2, resultados!$A$1:$ZZ$1, 0))</f>
        <v/>
      </c>
      <c r="C542">
        <f>INDEX(resultados!$A$2:$ZZ$2573, 536, MATCH($B$3, resultados!$A$1:$ZZ$1, 0))</f>
        <v/>
      </c>
    </row>
    <row r="543">
      <c r="A543">
        <f>INDEX(resultados!$A$2:$ZZ$2573, 537, MATCH($B$1, resultados!$A$1:$ZZ$1, 0))</f>
        <v/>
      </c>
      <c r="B543">
        <f>INDEX(resultados!$A$2:$ZZ$2573, 537, MATCH($B$2, resultados!$A$1:$ZZ$1, 0))</f>
        <v/>
      </c>
      <c r="C543">
        <f>INDEX(resultados!$A$2:$ZZ$2573, 537, MATCH($B$3, resultados!$A$1:$ZZ$1, 0))</f>
        <v/>
      </c>
    </row>
    <row r="544">
      <c r="A544">
        <f>INDEX(resultados!$A$2:$ZZ$2573, 538, MATCH($B$1, resultados!$A$1:$ZZ$1, 0))</f>
        <v/>
      </c>
      <c r="B544">
        <f>INDEX(resultados!$A$2:$ZZ$2573, 538, MATCH($B$2, resultados!$A$1:$ZZ$1, 0))</f>
        <v/>
      </c>
      <c r="C544">
        <f>INDEX(resultados!$A$2:$ZZ$2573, 538, MATCH($B$3, resultados!$A$1:$ZZ$1, 0))</f>
        <v/>
      </c>
    </row>
    <row r="545">
      <c r="A545">
        <f>INDEX(resultados!$A$2:$ZZ$2573, 539, MATCH($B$1, resultados!$A$1:$ZZ$1, 0))</f>
        <v/>
      </c>
      <c r="B545">
        <f>INDEX(resultados!$A$2:$ZZ$2573, 539, MATCH($B$2, resultados!$A$1:$ZZ$1, 0))</f>
        <v/>
      </c>
      <c r="C545">
        <f>INDEX(resultados!$A$2:$ZZ$2573, 539, MATCH($B$3, resultados!$A$1:$ZZ$1, 0))</f>
        <v/>
      </c>
    </row>
    <row r="546">
      <c r="A546">
        <f>INDEX(resultados!$A$2:$ZZ$2573, 540, MATCH($B$1, resultados!$A$1:$ZZ$1, 0))</f>
        <v/>
      </c>
      <c r="B546">
        <f>INDEX(resultados!$A$2:$ZZ$2573, 540, MATCH($B$2, resultados!$A$1:$ZZ$1, 0))</f>
        <v/>
      </c>
      <c r="C546">
        <f>INDEX(resultados!$A$2:$ZZ$2573, 540, MATCH($B$3, resultados!$A$1:$ZZ$1, 0))</f>
        <v/>
      </c>
    </row>
    <row r="547">
      <c r="A547">
        <f>INDEX(resultados!$A$2:$ZZ$2573, 541, MATCH($B$1, resultados!$A$1:$ZZ$1, 0))</f>
        <v/>
      </c>
      <c r="B547">
        <f>INDEX(resultados!$A$2:$ZZ$2573, 541, MATCH($B$2, resultados!$A$1:$ZZ$1, 0))</f>
        <v/>
      </c>
      <c r="C547">
        <f>INDEX(resultados!$A$2:$ZZ$2573, 541, MATCH($B$3, resultados!$A$1:$ZZ$1, 0))</f>
        <v/>
      </c>
    </row>
    <row r="548">
      <c r="A548">
        <f>INDEX(resultados!$A$2:$ZZ$2573, 542, MATCH($B$1, resultados!$A$1:$ZZ$1, 0))</f>
        <v/>
      </c>
      <c r="B548">
        <f>INDEX(resultados!$A$2:$ZZ$2573, 542, MATCH($B$2, resultados!$A$1:$ZZ$1, 0))</f>
        <v/>
      </c>
      <c r="C548">
        <f>INDEX(resultados!$A$2:$ZZ$2573, 542, MATCH($B$3, resultados!$A$1:$ZZ$1, 0))</f>
        <v/>
      </c>
    </row>
    <row r="549">
      <c r="A549">
        <f>INDEX(resultados!$A$2:$ZZ$2573, 543, MATCH($B$1, resultados!$A$1:$ZZ$1, 0))</f>
        <v/>
      </c>
      <c r="B549">
        <f>INDEX(resultados!$A$2:$ZZ$2573, 543, MATCH($B$2, resultados!$A$1:$ZZ$1, 0))</f>
        <v/>
      </c>
      <c r="C549">
        <f>INDEX(resultados!$A$2:$ZZ$2573, 543, MATCH($B$3, resultados!$A$1:$ZZ$1, 0))</f>
        <v/>
      </c>
    </row>
    <row r="550">
      <c r="A550">
        <f>INDEX(resultados!$A$2:$ZZ$2573, 544, MATCH($B$1, resultados!$A$1:$ZZ$1, 0))</f>
        <v/>
      </c>
      <c r="B550">
        <f>INDEX(resultados!$A$2:$ZZ$2573, 544, MATCH($B$2, resultados!$A$1:$ZZ$1, 0))</f>
        <v/>
      </c>
      <c r="C550">
        <f>INDEX(resultados!$A$2:$ZZ$2573, 544, MATCH($B$3, resultados!$A$1:$ZZ$1, 0))</f>
        <v/>
      </c>
    </row>
    <row r="551">
      <c r="A551">
        <f>INDEX(resultados!$A$2:$ZZ$2573, 545, MATCH($B$1, resultados!$A$1:$ZZ$1, 0))</f>
        <v/>
      </c>
      <c r="B551">
        <f>INDEX(resultados!$A$2:$ZZ$2573, 545, MATCH($B$2, resultados!$A$1:$ZZ$1, 0))</f>
        <v/>
      </c>
      <c r="C551">
        <f>INDEX(resultados!$A$2:$ZZ$2573, 545, MATCH($B$3, resultados!$A$1:$ZZ$1, 0))</f>
        <v/>
      </c>
    </row>
    <row r="552">
      <c r="A552">
        <f>INDEX(resultados!$A$2:$ZZ$2573, 546, MATCH($B$1, resultados!$A$1:$ZZ$1, 0))</f>
        <v/>
      </c>
      <c r="B552">
        <f>INDEX(resultados!$A$2:$ZZ$2573, 546, MATCH($B$2, resultados!$A$1:$ZZ$1, 0))</f>
        <v/>
      </c>
      <c r="C552">
        <f>INDEX(resultados!$A$2:$ZZ$2573, 546, MATCH($B$3, resultados!$A$1:$ZZ$1, 0))</f>
        <v/>
      </c>
    </row>
    <row r="553">
      <c r="A553">
        <f>INDEX(resultados!$A$2:$ZZ$2573, 547, MATCH($B$1, resultados!$A$1:$ZZ$1, 0))</f>
        <v/>
      </c>
      <c r="B553">
        <f>INDEX(resultados!$A$2:$ZZ$2573, 547, MATCH($B$2, resultados!$A$1:$ZZ$1, 0))</f>
        <v/>
      </c>
      <c r="C553">
        <f>INDEX(resultados!$A$2:$ZZ$2573, 547, MATCH($B$3, resultados!$A$1:$ZZ$1, 0))</f>
        <v/>
      </c>
    </row>
    <row r="554">
      <c r="A554">
        <f>INDEX(resultados!$A$2:$ZZ$2573, 548, MATCH($B$1, resultados!$A$1:$ZZ$1, 0))</f>
        <v/>
      </c>
      <c r="B554">
        <f>INDEX(resultados!$A$2:$ZZ$2573, 548, MATCH($B$2, resultados!$A$1:$ZZ$1, 0))</f>
        <v/>
      </c>
      <c r="C554">
        <f>INDEX(resultados!$A$2:$ZZ$2573, 548, MATCH($B$3, resultados!$A$1:$ZZ$1, 0))</f>
        <v/>
      </c>
    </row>
    <row r="555">
      <c r="A555">
        <f>INDEX(resultados!$A$2:$ZZ$2573, 549, MATCH($B$1, resultados!$A$1:$ZZ$1, 0))</f>
        <v/>
      </c>
      <c r="B555">
        <f>INDEX(resultados!$A$2:$ZZ$2573, 549, MATCH($B$2, resultados!$A$1:$ZZ$1, 0))</f>
        <v/>
      </c>
      <c r="C555">
        <f>INDEX(resultados!$A$2:$ZZ$2573, 549, MATCH($B$3, resultados!$A$1:$ZZ$1, 0))</f>
        <v/>
      </c>
    </row>
    <row r="556">
      <c r="A556">
        <f>INDEX(resultados!$A$2:$ZZ$2573, 550, MATCH($B$1, resultados!$A$1:$ZZ$1, 0))</f>
        <v/>
      </c>
      <c r="B556">
        <f>INDEX(resultados!$A$2:$ZZ$2573, 550, MATCH($B$2, resultados!$A$1:$ZZ$1, 0))</f>
        <v/>
      </c>
      <c r="C556">
        <f>INDEX(resultados!$A$2:$ZZ$2573, 550, MATCH($B$3, resultados!$A$1:$ZZ$1, 0))</f>
        <v/>
      </c>
    </row>
    <row r="557">
      <c r="A557">
        <f>INDEX(resultados!$A$2:$ZZ$2573, 551, MATCH($B$1, resultados!$A$1:$ZZ$1, 0))</f>
        <v/>
      </c>
      <c r="B557">
        <f>INDEX(resultados!$A$2:$ZZ$2573, 551, MATCH($B$2, resultados!$A$1:$ZZ$1, 0))</f>
        <v/>
      </c>
      <c r="C557">
        <f>INDEX(resultados!$A$2:$ZZ$2573, 551, MATCH($B$3, resultados!$A$1:$ZZ$1, 0))</f>
        <v/>
      </c>
    </row>
    <row r="558">
      <c r="A558">
        <f>INDEX(resultados!$A$2:$ZZ$2573, 552, MATCH($B$1, resultados!$A$1:$ZZ$1, 0))</f>
        <v/>
      </c>
      <c r="B558">
        <f>INDEX(resultados!$A$2:$ZZ$2573, 552, MATCH($B$2, resultados!$A$1:$ZZ$1, 0))</f>
        <v/>
      </c>
      <c r="C558">
        <f>INDEX(resultados!$A$2:$ZZ$2573, 552, MATCH($B$3, resultados!$A$1:$ZZ$1, 0))</f>
        <v/>
      </c>
    </row>
    <row r="559">
      <c r="A559">
        <f>INDEX(resultados!$A$2:$ZZ$2573, 553, MATCH($B$1, resultados!$A$1:$ZZ$1, 0))</f>
        <v/>
      </c>
      <c r="B559">
        <f>INDEX(resultados!$A$2:$ZZ$2573, 553, MATCH($B$2, resultados!$A$1:$ZZ$1, 0))</f>
        <v/>
      </c>
      <c r="C559">
        <f>INDEX(resultados!$A$2:$ZZ$2573, 553, MATCH($B$3, resultados!$A$1:$ZZ$1, 0))</f>
        <v/>
      </c>
    </row>
    <row r="560">
      <c r="A560">
        <f>INDEX(resultados!$A$2:$ZZ$2573, 554, MATCH($B$1, resultados!$A$1:$ZZ$1, 0))</f>
        <v/>
      </c>
      <c r="B560">
        <f>INDEX(resultados!$A$2:$ZZ$2573, 554, MATCH($B$2, resultados!$A$1:$ZZ$1, 0))</f>
        <v/>
      </c>
      <c r="C560">
        <f>INDEX(resultados!$A$2:$ZZ$2573, 554, MATCH($B$3, resultados!$A$1:$ZZ$1, 0))</f>
        <v/>
      </c>
    </row>
    <row r="561">
      <c r="A561">
        <f>INDEX(resultados!$A$2:$ZZ$2573, 555, MATCH($B$1, resultados!$A$1:$ZZ$1, 0))</f>
        <v/>
      </c>
      <c r="B561">
        <f>INDEX(resultados!$A$2:$ZZ$2573, 555, MATCH($B$2, resultados!$A$1:$ZZ$1, 0))</f>
        <v/>
      </c>
      <c r="C561">
        <f>INDEX(resultados!$A$2:$ZZ$2573, 555, MATCH($B$3, resultados!$A$1:$ZZ$1, 0))</f>
        <v/>
      </c>
    </row>
    <row r="562">
      <c r="A562">
        <f>INDEX(resultados!$A$2:$ZZ$2573, 556, MATCH($B$1, resultados!$A$1:$ZZ$1, 0))</f>
        <v/>
      </c>
      <c r="B562">
        <f>INDEX(resultados!$A$2:$ZZ$2573, 556, MATCH($B$2, resultados!$A$1:$ZZ$1, 0))</f>
        <v/>
      </c>
      <c r="C562">
        <f>INDEX(resultados!$A$2:$ZZ$2573, 556, MATCH($B$3, resultados!$A$1:$ZZ$1, 0))</f>
        <v/>
      </c>
    </row>
    <row r="563">
      <c r="A563">
        <f>INDEX(resultados!$A$2:$ZZ$2573, 557, MATCH($B$1, resultados!$A$1:$ZZ$1, 0))</f>
        <v/>
      </c>
      <c r="B563">
        <f>INDEX(resultados!$A$2:$ZZ$2573, 557, MATCH($B$2, resultados!$A$1:$ZZ$1, 0))</f>
        <v/>
      </c>
      <c r="C563">
        <f>INDEX(resultados!$A$2:$ZZ$2573, 557, MATCH($B$3, resultados!$A$1:$ZZ$1, 0))</f>
        <v/>
      </c>
    </row>
    <row r="564">
      <c r="A564">
        <f>INDEX(resultados!$A$2:$ZZ$2573, 558, MATCH($B$1, resultados!$A$1:$ZZ$1, 0))</f>
        <v/>
      </c>
      <c r="B564">
        <f>INDEX(resultados!$A$2:$ZZ$2573, 558, MATCH($B$2, resultados!$A$1:$ZZ$1, 0))</f>
        <v/>
      </c>
      <c r="C564">
        <f>INDEX(resultados!$A$2:$ZZ$2573, 558, MATCH($B$3, resultados!$A$1:$ZZ$1, 0))</f>
        <v/>
      </c>
    </row>
    <row r="565">
      <c r="A565">
        <f>INDEX(resultados!$A$2:$ZZ$2573, 559, MATCH($B$1, resultados!$A$1:$ZZ$1, 0))</f>
        <v/>
      </c>
      <c r="B565">
        <f>INDEX(resultados!$A$2:$ZZ$2573, 559, MATCH($B$2, resultados!$A$1:$ZZ$1, 0))</f>
        <v/>
      </c>
      <c r="C565">
        <f>INDEX(resultados!$A$2:$ZZ$2573, 559, MATCH($B$3, resultados!$A$1:$ZZ$1, 0))</f>
        <v/>
      </c>
    </row>
    <row r="566">
      <c r="A566">
        <f>INDEX(resultados!$A$2:$ZZ$2573, 560, MATCH($B$1, resultados!$A$1:$ZZ$1, 0))</f>
        <v/>
      </c>
      <c r="B566">
        <f>INDEX(resultados!$A$2:$ZZ$2573, 560, MATCH($B$2, resultados!$A$1:$ZZ$1, 0))</f>
        <v/>
      </c>
      <c r="C566">
        <f>INDEX(resultados!$A$2:$ZZ$2573, 560, MATCH($B$3, resultados!$A$1:$ZZ$1, 0))</f>
        <v/>
      </c>
    </row>
    <row r="567">
      <c r="A567">
        <f>INDEX(resultados!$A$2:$ZZ$2573, 561, MATCH($B$1, resultados!$A$1:$ZZ$1, 0))</f>
        <v/>
      </c>
      <c r="B567">
        <f>INDEX(resultados!$A$2:$ZZ$2573, 561, MATCH($B$2, resultados!$A$1:$ZZ$1, 0))</f>
        <v/>
      </c>
      <c r="C567">
        <f>INDEX(resultados!$A$2:$ZZ$2573, 561, MATCH($B$3, resultados!$A$1:$ZZ$1, 0))</f>
        <v/>
      </c>
    </row>
    <row r="568">
      <c r="A568">
        <f>INDEX(resultados!$A$2:$ZZ$2573, 562, MATCH($B$1, resultados!$A$1:$ZZ$1, 0))</f>
        <v/>
      </c>
      <c r="B568">
        <f>INDEX(resultados!$A$2:$ZZ$2573, 562, MATCH($B$2, resultados!$A$1:$ZZ$1, 0))</f>
        <v/>
      </c>
      <c r="C568">
        <f>INDEX(resultados!$A$2:$ZZ$2573, 562, MATCH($B$3, resultados!$A$1:$ZZ$1, 0))</f>
        <v/>
      </c>
    </row>
    <row r="569">
      <c r="A569">
        <f>INDEX(resultados!$A$2:$ZZ$2573, 563, MATCH($B$1, resultados!$A$1:$ZZ$1, 0))</f>
        <v/>
      </c>
      <c r="B569">
        <f>INDEX(resultados!$A$2:$ZZ$2573, 563, MATCH($B$2, resultados!$A$1:$ZZ$1, 0))</f>
        <v/>
      </c>
      <c r="C569">
        <f>INDEX(resultados!$A$2:$ZZ$2573, 563, MATCH($B$3, resultados!$A$1:$ZZ$1, 0))</f>
        <v/>
      </c>
    </row>
    <row r="570">
      <c r="A570">
        <f>INDEX(resultados!$A$2:$ZZ$2573, 564, MATCH($B$1, resultados!$A$1:$ZZ$1, 0))</f>
        <v/>
      </c>
      <c r="B570">
        <f>INDEX(resultados!$A$2:$ZZ$2573, 564, MATCH($B$2, resultados!$A$1:$ZZ$1, 0))</f>
        <v/>
      </c>
      <c r="C570">
        <f>INDEX(resultados!$A$2:$ZZ$2573, 564, MATCH($B$3, resultados!$A$1:$ZZ$1, 0))</f>
        <v/>
      </c>
    </row>
    <row r="571">
      <c r="A571">
        <f>INDEX(resultados!$A$2:$ZZ$2573, 565, MATCH($B$1, resultados!$A$1:$ZZ$1, 0))</f>
        <v/>
      </c>
      <c r="B571">
        <f>INDEX(resultados!$A$2:$ZZ$2573, 565, MATCH($B$2, resultados!$A$1:$ZZ$1, 0))</f>
        <v/>
      </c>
      <c r="C571">
        <f>INDEX(resultados!$A$2:$ZZ$2573, 565, MATCH($B$3, resultados!$A$1:$ZZ$1, 0))</f>
        <v/>
      </c>
    </row>
    <row r="572">
      <c r="A572">
        <f>INDEX(resultados!$A$2:$ZZ$2573, 566, MATCH($B$1, resultados!$A$1:$ZZ$1, 0))</f>
        <v/>
      </c>
      <c r="B572">
        <f>INDEX(resultados!$A$2:$ZZ$2573, 566, MATCH($B$2, resultados!$A$1:$ZZ$1, 0))</f>
        <v/>
      </c>
      <c r="C572">
        <f>INDEX(resultados!$A$2:$ZZ$2573, 566, MATCH($B$3, resultados!$A$1:$ZZ$1, 0))</f>
        <v/>
      </c>
    </row>
    <row r="573">
      <c r="A573">
        <f>INDEX(resultados!$A$2:$ZZ$2573, 567, MATCH($B$1, resultados!$A$1:$ZZ$1, 0))</f>
        <v/>
      </c>
      <c r="B573">
        <f>INDEX(resultados!$A$2:$ZZ$2573, 567, MATCH($B$2, resultados!$A$1:$ZZ$1, 0))</f>
        <v/>
      </c>
      <c r="C573">
        <f>INDEX(resultados!$A$2:$ZZ$2573, 567, MATCH($B$3, resultados!$A$1:$ZZ$1, 0))</f>
        <v/>
      </c>
    </row>
    <row r="574">
      <c r="A574">
        <f>INDEX(resultados!$A$2:$ZZ$2573, 568, MATCH($B$1, resultados!$A$1:$ZZ$1, 0))</f>
        <v/>
      </c>
      <c r="B574">
        <f>INDEX(resultados!$A$2:$ZZ$2573, 568, MATCH($B$2, resultados!$A$1:$ZZ$1, 0))</f>
        <v/>
      </c>
      <c r="C574">
        <f>INDEX(resultados!$A$2:$ZZ$2573, 568, MATCH($B$3, resultados!$A$1:$ZZ$1, 0))</f>
        <v/>
      </c>
    </row>
    <row r="575">
      <c r="A575">
        <f>INDEX(resultados!$A$2:$ZZ$2573, 569, MATCH($B$1, resultados!$A$1:$ZZ$1, 0))</f>
        <v/>
      </c>
      <c r="B575">
        <f>INDEX(resultados!$A$2:$ZZ$2573, 569, MATCH($B$2, resultados!$A$1:$ZZ$1, 0))</f>
        <v/>
      </c>
      <c r="C575">
        <f>INDEX(resultados!$A$2:$ZZ$2573, 569, MATCH($B$3, resultados!$A$1:$ZZ$1, 0))</f>
        <v/>
      </c>
    </row>
    <row r="576">
      <c r="A576">
        <f>INDEX(resultados!$A$2:$ZZ$2573, 570, MATCH($B$1, resultados!$A$1:$ZZ$1, 0))</f>
        <v/>
      </c>
      <c r="B576">
        <f>INDEX(resultados!$A$2:$ZZ$2573, 570, MATCH($B$2, resultados!$A$1:$ZZ$1, 0))</f>
        <v/>
      </c>
      <c r="C576">
        <f>INDEX(resultados!$A$2:$ZZ$2573, 570, MATCH($B$3, resultados!$A$1:$ZZ$1, 0))</f>
        <v/>
      </c>
    </row>
    <row r="577">
      <c r="A577">
        <f>INDEX(resultados!$A$2:$ZZ$2573, 571, MATCH($B$1, resultados!$A$1:$ZZ$1, 0))</f>
        <v/>
      </c>
      <c r="B577">
        <f>INDEX(resultados!$A$2:$ZZ$2573, 571, MATCH($B$2, resultados!$A$1:$ZZ$1, 0))</f>
        <v/>
      </c>
      <c r="C577">
        <f>INDEX(resultados!$A$2:$ZZ$2573, 571, MATCH($B$3, resultados!$A$1:$ZZ$1, 0))</f>
        <v/>
      </c>
    </row>
    <row r="578">
      <c r="A578">
        <f>INDEX(resultados!$A$2:$ZZ$2573, 572, MATCH($B$1, resultados!$A$1:$ZZ$1, 0))</f>
        <v/>
      </c>
      <c r="B578">
        <f>INDEX(resultados!$A$2:$ZZ$2573, 572, MATCH($B$2, resultados!$A$1:$ZZ$1, 0))</f>
        <v/>
      </c>
      <c r="C578">
        <f>INDEX(resultados!$A$2:$ZZ$2573, 572, MATCH($B$3, resultados!$A$1:$ZZ$1, 0))</f>
        <v/>
      </c>
    </row>
    <row r="579">
      <c r="A579">
        <f>INDEX(resultados!$A$2:$ZZ$2573, 573, MATCH($B$1, resultados!$A$1:$ZZ$1, 0))</f>
        <v/>
      </c>
      <c r="B579">
        <f>INDEX(resultados!$A$2:$ZZ$2573, 573, MATCH($B$2, resultados!$A$1:$ZZ$1, 0))</f>
        <v/>
      </c>
      <c r="C579">
        <f>INDEX(resultados!$A$2:$ZZ$2573, 573, MATCH($B$3, resultados!$A$1:$ZZ$1, 0))</f>
        <v/>
      </c>
    </row>
    <row r="580">
      <c r="A580">
        <f>INDEX(resultados!$A$2:$ZZ$2573, 574, MATCH($B$1, resultados!$A$1:$ZZ$1, 0))</f>
        <v/>
      </c>
      <c r="B580">
        <f>INDEX(resultados!$A$2:$ZZ$2573, 574, MATCH($B$2, resultados!$A$1:$ZZ$1, 0))</f>
        <v/>
      </c>
      <c r="C580">
        <f>INDEX(resultados!$A$2:$ZZ$2573, 574, MATCH($B$3, resultados!$A$1:$ZZ$1, 0))</f>
        <v/>
      </c>
    </row>
    <row r="581">
      <c r="A581">
        <f>INDEX(resultados!$A$2:$ZZ$2573, 575, MATCH($B$1, resultados!$A$1:$ZZ$1, 0))</f>
        <v/>
      </c>
      <c r="B581">
        <f>INDEX(resultados!$A$2:$ZZ$2573, 575, MATCH($B$2, resultados!$A$1:$ZZ$1, 0))</f>
        <v/>
      </c>
      <c r="C581">
        <f>INDEX(resultados!$A$2:$ZZ$2573, 575, MATCH($B$3, resultados!$A$1:$ZZ$1, 0))</f>
        <v/>
      </c>
    </row>
    <row r="582">
      <c r="A582">
        <f>INDEX(resultados!$A$2:$ZZ$2573, 576, MATCH($B$1, resultados!$A$1:$ZZ$1, 0))</f>
        <v/>
      </c>
      <c r="B582">
        <f>INDEX(resultados!$A$2:$ZZ$2573, 576, MATCH($B$2, resultados!$A$1:$ZZ$1, 0))</f>
        <v/>
      </c>
      <c r="C582">
        <f>INDEX(resultados!$A$2:$ZZ$2573, 576, MATCH($B$3, resultados!$A$1:$ZZ$1, 0))</f>
        <v/>
      </c>
    </row>
    <row r="583">
      <c r="A583">
        <f>INDEX(resultados!$A$2:$ZZ$2573, 577, MATCH($B$1, resultados!$A$1:$ZZ$1, 0))</f>
        <v/>
      </c>
      <c r="B583">
        <f>INDEX(resultados!$A$2:$ZZ$2573, 577, MATCH($B$2, resultados!$A$1:$ZZ$1, 0))</f>
        <v/>
      </c>
      <c r="C583">
        <f>INDEX(resultados!$A$2:$ZZ$2573, 577, MATCH($B$3, resultados!$A$1:$ZZ$1, 0))</f>
        <v/>
      </c>
    </row>
    <row r="584">
      <c r="A584">
        <f>INDEX(resultados!$A$2:$ZZ$2573, 578, MATCH($B$1, resultados!$A$1:$ZZ$1, 0))</f>
        <v/>
      </c>
      <c r="B584">
        <f>INDEX(resultados!$A$2:$ZZ$2573, 578, MATCH($B$2, resultados!$A$1:$ZZ$1, 0))</f>
        <v/>
      </c>
      <c r="C584">
        <f>INDEX(resultados!$A$2:$ZZ$2573, 578, MATCH($B$3, resultados!$A$1:$ZZ$1, 0))</f>
        <v/>
      </c>
    </row>
    <row r="585">
      <c r="A585">
        <f>INDEX(resultados!$A$2:$ZZ$2573, 579, MATCH($B$1, resultados!$A$1:$ZZ$1, 0))</f>
        <v/>
      </c>
      <c r="B585">
        <f>INDEX(resultados!$A$2:$ZZ$2573, 579, MATCH($B$2, resultados!$A$1:$ZZ$1, 0))</f>
        <v/>
      </c>
      <c r="C585">
        <f>INDEX(resultados!$A$2:$ZZ$2573, 579, MATCH($B$3, resultados!$A$1:$ZZ$1, 0))</f>
        <v/>
      </c>
    </row>
    <row r="586">
      <c r="A586">
        <f>INDEX(resultados!$A$2:$ZZ$2573, 580, MATCH($B$1, resultados!$A$1:$ZZ$1, 0))</f>
        <v/>
      </c>
      <c r="B586">
        <f>INDEX(resultados!$A$2:$ZZ$2573, 580, MATCH($B$2, resultados!$A$1:$ZZ$1, 0))</f>
        <v/>
      </c>
      <c r="C586">
        <f>INDEX(resultados!$A$2:$ZZ$2573, 580, MATCH($B$3, resultados!$A$1:$ZZ$1, 0))</f>
        <v/>
      </c>
    </row>
    <row r="587">
      <c r="A587">
        <f>INDEX(resultados!$A$2:$ZZ$2573, 581, MATCH($B$1, resultados!$A$1:$ZZ$1, 0))</f>
        <v/>
      </c>
      <c r="B587">
        <f>INDEX(resultados!$A$2:$ZZ$2573, 581, MATCH($B$2, resultados!$A$1:$ZZ$1, 0))</f>
        <v/>
      </c>
      <c r="C587">
        <f>INDEX(resultados!$A$2:$ZZ$2573, 581, MATCH($B$3, resultados!$A$1:$ZZ$1, 0))</f>
        <v/>
      </c>
    </row>
    <row r="588">
      <c r="A588">
        <f>INDEX(resultados!$A$2:$ZZ$2573, 582, MATCH($B$1, resultados!$A$1:$ZZ$1, 0))</f>
        <v/>
      </c>
      <c r="B588">
        <f>INDEX(resultados!$A$2:$ZZ$2573, 582, MATCH($B$2, resultados!$A$1:$ZZ$1, 0))</f>
        <v/>
      </c>
      <c r="C588">
        <f>INDEX(resultados!$A$2:$ZZ$2573, 582, MATCH($B$3, resultados!$A$1:$ZZ$1, 0))</f>
        <v/>
      </c>
    </row>
    <row r="589">
      <c r="A589">
        <f>INDEX(resultados!$A$2:$ZZ$2573, 583, MATCH($B$1, resultados!$A$1:$ZZ$1, 0))</f>
        <v/>
      </c>
      <c r="B589">
        <f>INDEX(resultados!$A$2:$ZZ$2573, 583, MATCH($B$2, resultados!$A$1:$ZZ$1, 0))</f>
        <v/>
      </c>
      <c r="C589">
        <f>INDEX(resultados!$A$2:$ZZ$2573, 583, MATCH($B$3, resultados!$A$1:$ZZ$1, 0))</f>
        <v/>
      </c>
    </row>
    <row r="590">
      <c r="A590">
        <f>INDEX(resultados!$A$2:$ZZ$2573, 584, MATCH($B$1, resultados!$A$1:$ZZ$1, 0))</f>
        <v/>
      </c>
      <c r="B590">
        <f>INDEX(resultados!$A$2:$ZZ$2573, 584, MATCH($B$2, resultados!$A$1:$ZZ$1, 0))</f>
        <v/>
      </c>
      <c r="C590">
        <f>INDEX(resultados!$A$2:$ZZ$2573, 584, MATCH($B$3, resultados!$A$1:$ZZ$1, 0))</f>
        <v/>
      </c>
    </row>
    <row r="591">
      <c r="A591">
        <f>INDEX(resultados!$A$2:$ZZ$2573, 585, MATCH($B$1, resultados!$A$1:$ZZ$1, 0))</f>
        <v/>
      </c>
      <c r="B591">
        <f>INDEX(resultados!$A$2:$ZZ$2573, 585, MATCH($B$2, resultados!$A$1:$ZZ$1, 0))</f>
        <v/>
      </c>
      <c r="C591">
        <f>INDEX(resultados!$A$2:$ZZ$2573, 585, MATCH($B$3, resultados!$A$1:$ZZ$1, 0))</f>
        <v/>
      </c>
    </row>
    <row r="592">
      <c r="A592">
        <f>INDEX(resultados!$A$2:$ZZ$2573, 586, MATCH($B$1, resultados!$A$1:$ZZ$1, 0))</f>
        <v/>
      </c>
      <c r="B592">
        <f>INDEX(resultados!$A$2:$ZZ$2573, 586, MATCH($B$2, resultados!$A$1:$ZZ$1, 0))</f>
        <v/>
      </c>
      <c r="C592">
        <f>INDEX(resultados!$A$2:$ZZ$2573, 586, MATCH($B$3, resultados!$A$1:$ZZ$1, 0))</f>
        <v/>
      </c>
    </row>
    <row r="593">
      <c r="A593">
        <f>INDEX(resultados!$A$2:$ZZ$2573, 587, MATCH($B$1, resultados!$A$1:$ZZ$1, 0))</f>
        <v/>
      </c>
      <c r="B593">
        <f>INDEX(resultados!$A$2:$ZZ$2573, 587, MATCH($B$2, resultados!$A$1:$ZZ$1, 0))</f>
        <v/>
      </c>
      <c r="C593">
        <f>INDEX(resultados!$A$2:$ZZ$2573, 587, MATCH($B$3, resultados!$A$1:$ZZ$1, 0))</f>
        <v/>
      </c>
    </row>
    <row r="594">
      <c r="A594">
        <f>INDEX(resultados!$A$2:$ZZ$2573, 588, MATCH($B$1, resultados!$A$1:$ZZ$1, 0))</f>
        <v/>
      </c>
      <c r="B594">
        <f>INDEX(resultados!$A$2:$ZZ$2573, 588, MATCH($B$2, resultados!$A$1:$ZZ$1, 0))</f>
        <v/>
      </c>
      <c r="C594">
        <f>INDEX(resultados!$A$2:$ZZ$2573, 588, MATCH($B$3, resultados!$A$1:$ZZ$1, 0))</f>
        <v/>
      </c>
    </row>
    <row r="595">
      <c r="A595">
        <f>INDEX(resultados!$A$2:$ZZ$2573, 589, MATCH($B$1, resultados!$A$1:$ZZ$1, 0))</f>
        <v/>
      </c>
      <c r="B595">
        <f>INDEX(resultados!$A$2:$ZZ$2573, 589, MATCH($B$2, resultados!$A$1:$ZZ$1, 0))</f>
        <v/>
      </c>
      <c r="C595">
        <f>INDEX(resultados!$A$2:$ZZ$2573, 589, MATCH($B$3, resultados!$A$1:$ZZ$1, 0))</f>
        <v/>
      </c>
    </row>
    <row r="596">
      <c r="A596">
        <f>INDEX(resultados!$A$2:$ZZ$2573, 590, MATCH($B$1, resultados!$A$1:$ZZ$1, 0))</f>
        <v/>
      </c>
      <c r="B596">
        <f>INDEX(resultados!$A$2:$ZZ$2573, 590, MATCH($B$2, resultados!$A$1:$ZZ$1, 0))</f>
        <v/>
      </c>
      <c r="C596">
        <f>INDEX(resultados!$A$2:$ZZ$2573, 590, MATCH($B$3, resultados!$A$1:$ZZ$1, 0))</f>
        <v/>
      </c>
    </row>
    <row r="597">
      <c r="A597">
        <f>INDEX(resultados!$A$2:$ZZ$2573, 591, MATCH($B$1, resultados!$A$1:$ZZ$1, 0))</f>
        <v/>
      </c>
      <c r="B597">
        <f>INDEX(resultados!$A$2:$ZZ$2573, 591, MATCH($B$2, resultados!$A$1:$ZZ$1, 0))</f>
        <v/>
      </c>
      <c r="C597">
        <f>INDEX(resultados!$A$2:$ZZ$2573, 591, MATCH($B$3, resultados!$A$1:$ZZ$1, 0))</f>
        <v/>
      </c>
    </row>
    <row r="598">
      <c r="A598">
        <f>INDEX(resultados!$A$2:$ZZ$2573, 592, MATCH($B$1, resultados!$A$1:$ZZ$1, 0))</f>
        <v/>
      </c>
      <c r="B598">
        <f>INDEX(resultados!$A$2:$ZZ$2573, 592, MATCH($B$2, resultados!$A$1:$ZZ$1, 0))</f>
        <v/>
      </c>
      <c r="C598">
        <f>INDEX(resultados!$A$2:$ZZ$2573, 592, MATCH($B$3, resultados!$A$1:$ZZ$1, 0))</f>
        <v/>
      </c>
    </row>
    <row r="599">
      <c r="A599">
        <f>INDEX(resultados!$A$2:$ZZ$2573, 593, MATCH($B$1, resultados!$A$1:$ZZ$1, 0))</f>
        <v/>
      </c>
      <c r="B599">
        <f>INDEX(resultados!$A$2:$ZZ$2573, 593, MATCH($B$2, resultados!$A$1:$ZZ$1, 0))</f>
        <v/>
      </c>
      <c r="C599">
        <f>INDEX(resultados!$A$2:$ZZ$2573, 593, MATCH($B$3, resultados!$A$1:$ZZ$1, 0))</f>
        <v/>
      </c>
    </row>
    <row r="600">
      <c r="A600">
        <f>INDEX(resultados!$A$2:$ZZ$2573, 594, MATCH($B$1, resultados!$A$1:$ZZ$1, 0))</f>
        <v/>
      </c>
      <c r="B600">
        <f>INDEX(resultados!$A$2:$ZZ$2573, 594, MATCH($B$2, resultados!$A$1:$ZZ$1, 0))</f>
        <v/>
      </c>
      <c r="C600">
        <f>INDEX(resultados!$A$2:$ZZ$2573, 594, MATCH($B$3, resultados!$A$1:$ZZ$1, 0))</f>
        <v/>
      </c>
    </row>
    <row r="601">
      <c r="A601">
        <f>INDEX(resultados!$A$2:$ZZ$2573, 595, MATCH($B$1, resultados!$A$1:$ZZ$1, 0))</f>
        <v/>
      </c>
      <c r="B601">
        <f>INDEX(resultados!$A$2:$ZZ$2573, 595, MATCH($B$2, resultados!$A$1:$ZZ$1, 0))</f>
        <v/>
      </c>
      <c r="C601">
        <f>INDEX(resultados!$A$2:$ZZ$2573, 595, MATCH($B$3, resultados!$A$1:$ZZ$1, 0))</f>
        <v/>
      </c>
    </row>
    <row r="602">
      <c r="A602">
        <f>INDEX(resultados!$A$2:$ZZ$2573, 596, MATCH($B$1, resultados!$A$1:$ZZ$1, 0))</f>
        <v/>
      </c>
      <c r="B602">
        <f>INDEX(resultados!$A$2:$ZZ$2573, 596, MATCH($B$2, resultados!$A$1:$ZZ$1, 0))</f>
        <v/>
      </c>
      <c r="C602">
        <f>INDEX(resultados!$A$2:$ZZ$2573, 596, MATCH($B$3, resultados!$A$1:$ZZ$1, 0))</f>
        <v/>
      </c>
    </row>
    <row r="603">
      <c r="A603">
        <f>INDEX(resultados!$A$2:$ZZ$2573, 597, MATCH($B$1, resultados!$A$1:$ZZ$1, 0))</f>
        <v/>
      </c>
      <c r="B603">
        <f>INDEX(resultados!$A$2:$ZZ$2573, 597, MATCH($B$2, resultados!$A$1:$ZZ$1, 0))</f>
        <v/>
      </c>
      <c r="C603">
        <f>INDEX(resultados!$A$2:$ZZ$2573, 597, MATCH($B$3, resultados!$A$1:$ZZ$1, 0))</f>
        <v/>
      </c>
    </row>
    <row r="604">
      <c r="A604">
        <f>INDEX(resultados!$A$2:$ZZ$2573, 598, MATCH($B$1, resultados!$A$1:$ZZ$1, 0))</f>
        <v/>
      </c>
      <c r="B604">
        <f>INDEX(resultados!$A$2:$ZZ$2573, 598, MATCH($B$2, resultados!$A$1:$ZZ$1, 0))</f>
        <v/>
      </c>
      <c r="C604">
        <f>INDEX(resultados!$A$2:$ZZ$2573, 598, MATCH($B$3, resultados!$A$1:$ZZ$1, 0))</f>
        <v/>
      </c>
    </row>
    <row r="605">
      <c r="A605">
        <f>INDEX(resultados!$A$2:$ZZ$2573, 599, MATCH($B$1, resultados!$A$1:$ZZ$1, 0))</f>
        <v/>
      </c>
      <c r="B605">
        <f>INDEX(resultados!$A$2:$ZZ$2573, 599, MATCH($B$2, resultados!$A$1:$ZZ$1, 0))</f>
        <v/>
      </c>
      <c r="C605">
        <f>INDEX(resultados!$A$2:$ZZ$2573, 599, MATCH($B$3, resultados!$A$1:$ZZ$1, 0))</f>
        <v/>
      </c>
    </row>
    <row r="606">
      <c r="A606">
        <f>INDEX(resultados!$A$2:$ZZ$2573, 600, MATCH($B$1, resultados!$A$1:$ZZ$1, 0))</f>
        <v/>
      </c>
      <c r="B606">
        <f>INDEX(resultados!$A$2:$ZZ$2573, 600, MATCH($B$2, resultados!$A$1:$ZZ$1, 0))</f>
        <v/>
      </c>
      <c r="C606">
        <f>INDEX(resultados!$A$2:$ZZ$2573, 600, MATCH($B$3, resultados!$A$1:$ZZ$1, 0))</f>
        <v/>
      </c>
    </row>
    <row r="607">
      <c r="A607">
        <f>INDEX(resultados!$A$2:$ZZ$2573, 601, MATCH($B$1, resultados!$A$1:$ZZ$1, 0))</f>
        <v/>
      </c>
      <c r="B607">
        <f>INDEX(resultados!$A$2:$ZZ$2573, 601, MATCH($B$2, resultados!$A$1:$ZZ$1, 0))</f>
        <v/>
      </c>
      <c r="C607">
        <f>INDEX(resultados!$A$2:$ZZ$2573, 601, MATCH($B$3, resultados!$A$1:$ZZ$1, 0))</f>
        <v/>
      </c>
    </row>
    <row r="608">
      <c r="A608">
        <f>INDEX(resultados!$A$2:$ZZ$2573, 602, MATCH($B$1, resultados!$A$1:$ZZ$1, 0))</f>
        <v/>
      </c>
      <c r="B608">
        <f>INDEX(resultados!$A$2:$ZZ$2573, 602, MATCH($B$2, resultados!$A$1:$ZZ$1, 0))</f>
        <v/>
      </c>
      <c r="C608">
        <f>INDEX(resultados!$A$2:$ZZ$2573, 602, MATCH($B$3, resultados!$A$1:$ZZ$1, 0))</f>
        <v/>
      </c>
    </row>
    <row r="609">
      <c r="A609">
        <f>INDEX(resultados!$A$2:$ZZ$2573, 603, MATCH($B$1, resultados!$A$1:$ZZ$1, 0))</f>
        <v/>
      </c>
      <c r="B609">
        <f>INDEX(resultados!$A$2:$ZZ$2573, 603, MATCH($B$2, resultados!$A$1:$ZZ$1, 0))</f>
        <v/>
      </c>
      <c r="C609">
        <f>INDEX(resultados!$A$2:$ZZ$2573, 603, MATCH($B$3, resultados!$A$1:$ZZ$1, 0))</f>
        <v/>
      </c>
    </row>
    <row r="610">
      <c r="A610">
        <f>INDEX(resultados!$A$2:$ZZ$2573, 604, MATCH($B$1, resultados!$A$1:$ZZ$1, 0))</f>
        <v/>
      </c>
      <c r="B610">
        <f>INDEX(resultados!$A$2:$ZZ$2573, 604, MATCH($B$2, resultados!$A$1:$ZZ$1, 0))</f>
        <v/>
      </c>
      <c r="C610">
        <f>INDEX(resultados!$A$2:$ZZ$2573, 604, MATCH($B$3, resultados!$A$1:$ZZ$1, 0))</f>
        <v/>
      </c>
    </row>
    <row r="611">
      <c r="A611">
        <f>INDEX(resultados!$A$2:$ZZ$2573, 605, MATCH($B$1, resultados!$A$1:$ZZ$1, 0))</f>
        <v/>
      </c>
      <c r="B611">
        <f>INDEX(resultados!$A$2:$ZZ$2573, 605, MATCH($B$2, resultados!$A$1:$ZZ$1, 0))</f>
        <v/>
      </c>
      <c r="C611">
        <f>INDEX(resultados!$A$2:$ZZ$2573, 605, MATCH($B$3, resultados!$A$1:$ZZ$1, 0))</f>
        <v/>
      </c>
    </row>
    <row r="612">
      <c r="A612">
        <f>INDEX(resultados!$A$2:$ZZ$2573, 606, MATCH($B$1, resultados!$A$1:$ZZ$1, 0))</f>
        <v/>
      </c>
      <c r="B612">
        <f>INDEX(resultados!$A$2:$ZZ$2573, 606, MATCH($B$2, resultados!$A$1:$ZZ$1, 0))</f>
        <v/>
      </c>
      <c r="C612">
        <f>INDEX(resultados!$A$2:$ZZ$2573, 606, MATCH($B$3, resultados!$A$1:$ZZ$1, 0))</f>
        <v/>
      </c>
    </row>
    <row r="613">
      <c r="A613">
        <f>INDEX(resultados!$A$2:$ZZ$2573, 607, MATCH($B$1, resultados!$A$1:$ZZ$1, 0))</f>
        <v/>
      </c>
      <c r="B613">
        <f>INDEX(resultados!$A$2:$ZZ$2573, 607, MATCH($B$2, resultados!$A$1:$ZZ$1, 0))</f>
        <v/>
      </c>
      <c r="C613">
        <f>INDEX(resultados!$A$2:$ZZ$2573, 607, MATCH($B$3, resultados!$A$1:$ZZ$1, 0))</f>
        <v/>
      </c>
    </row>
    <row r="614">
      <c r="A614">
        <f>INDEX(resultados!$A$2:$ZZ$2573, 608, MATCH($B$1, resultados!$A$1:$ZZ$1, 0))</f>
        <v/>
      </c>
      <c r="B614">
        <f>INDEX(resultados!$A$2:$ZZ$2573, 608, MATCH($B$2, resultados!$A$1:$ZZ$1, 0))</f>
        <v/>
      </c>
      <c r="C614">
        <f>INDEX(resultados!$A$2:$ZZ$2573, 608, MATCH($B$3, resultados!$A$1:$ZZ$1, 0))</f>
        <v/>
      </c>
    </row>
    <row r="615">
      <c r="A615">
        <f>INDEX(resultados!$A$2:$ZZ$2573, 609, MATCH($B$1, resultados!$A$1:$ZZ$1, 0))</f>
        <v/>
      </c>
      <c r="B615">
        <f>INDEX(resultados!$A$2:$ZZ$2573, 609, MATCH($B$2, resultados!$A$1:$ZZ$1, 0))</f>
        <v/>
      </c>
      <c r="C615">
        <f>INDEX(resultados!$A$2:$ZZ$2573, 609, MATCH($B$3, resultados!$A$1:$ZZ$1, 0))</f>
        <v/>
      </c>
    </row>
    <row r="616">
      <c r="A616">
        <f>INDEX(resultados!$A$2:$ZZ$2573, 610, MATCH($B$1, resultados!$A$1:$ZZ$1, 0))</f>
        <v/>
      </c>
      <c r="B616">
        <f>INDEX(resultados!$A$2:$ZZ$2573, 610, MATCH($B$2, resultados!$A$1:$ZZ$1, 0))</f>
        <v/>
      </c>
      <c r="C616">
        <f>INDEX(resultados!$A$2:$ZZ$2573, 610, MATCH($B$3, resultados!$A$1:$ZZ$1, 0))</f>
        <v/>
      </c>
    </row>
    <row r="617">
      <c r="A617">
        <f>INDEX(resultados!$A$2:$ZZ$2573, 611, MATCH($B$1, resultados!$A$1:$ZZ$1, 0))</f>
        <v/>
      </c>
      <c r="B617">
        <f>INDEX(resultados!$A$2:$ZZ$2573, 611, MATCH($B$2, resultados!$A$1:$ZZ$1, 0))</f>
        <v/>
      </c>
      <c r="C617">
        <f>INDEX(resultados!$A$2:$ZZ$2573, 611, MATCH($B$3, resultados!$A$1:$ZZ$1, 0))</f>
        <v/>
      </c>
    </row>
    <row r="618">
      <c r="A618">
        <f>INDEX(resultados!$A$2:$ZZ$2573, 612, MATCH($B$1, resultados!$A$1:$ZZ$1, 0))</f>
        <v/>
      </c>
      <c r="B618">
        <f>INDEX(resultados!$A$2:$ZZ$2573, 612, MATCH($B$2, resultados!$A$1:$ZZ$1, 0))</f>
        <v/>
      </c>
      <c r="C618">
        <f>INDEX(resultados!$A$2:$ZZ$2573, 612, MATCH($B$3, resultados!$A$1:$ZZ$1, 0))</f>
        <v/>
      </c>
    </row>
    <row r="619">
      <c r="A619">
        <f>INDEX(resultados!$A$2:$ZZ$2573, 613, MATCH($B$1, resultados!$A$1:$ZZ$1, 0))</f>
        <v/>
      </c>
      <c r="B619">
        <f>INDEX(resultados!$A$2:$ZZ$2573, 613, MATCH($B$2, resultados!$A$1:$ZZ$1, 0))</f>
        <v/>
      </c>
      <c r="C619">
        <f>INDEX(resultados!$A$2:$ZZ$2573, 613, MATCH($B$3, resultados!$A$1:$ZZ$1, 0))</f>
        <v/>
      </c>
    </row>
    <row r="620">
      <c r="A620">
        <f>INDEX(resultados!$A$2:$ZZ$2573, 614, MATCH($B$1, resultados!$A$1:$ZZ$1, 0))</f>
        <v/>
      </c>
      <c r="B620">
        <f>INDEX(resultados!$A$2:$ZZ$2573, 614, MATCH($B$2, resultados!$A$1:$ZZ$1, 0))</f>
        <v/>
      </c>
      <c r="C620">
        <f>INDEX(resultados!$A$2:$ZZ$2573, 614, MATCH($B$3, resultados!$A$1:$ZZ$1, 0))</f>
        <v/>
      </c>
    </row>
    <row r="621">
      <c r="A621">
        <f>INDEX(resultados!$A$2:$ZZ$2573, 615, MATCH($B$1, resultados!$A$1:$ZZ$1, 0))</f>
        <v/>
      </c>
      <c r="B621">
        <f>INDEX(resultados!$A$2:$ZZ$2573, 615, MATCH($B$2, resultados!$A$1:$ZZ$1, 0))</f>
        <v/>
      </c>
      <c r="C621">
        <f>INDEX(resultados!$A$2:$ZZ$2573, 615, MATCH($B$3, resultados!$A$1:$ZZ$1, 0))</f>
        <v/>
      </c>
    </row>
    <row r="622">
      <c r="A622">
        <f>INDEX(resultados!$A$2:$ZZ$2573, 616, MATCH($B$1, resultados!$A$1:$ZZ$1, 0))</f>
        <v/>
      </c>
      <c r="B622">
        <f>INDEX(resultados!$A$2:$ZZ$2573, 616, MATCH($B$2, resultados!$A$1:$ZZ$1, 0))</f>
        <v/>
      </c>
      <c r="C622">
        <f>INDEX(resultados!$A$2:$ZZ$2573, 616, MATCH($B$3, resultados!$A$1:$ZZ$1, 0))</f>
        <v/>
      </c>
    </row>
    <row r="623">
      <c r="A623">
        <f>INDEX(resultados!$A$2:$ZZ$2573, 617, MATCH($B$1, resultados!$A$1:$ZZ$1, 0))</f>
        <v/>
      </c>
      <c r="B623">
        <f>INDEX(resultados!$A$2:$ZZ$2573, 617, MATCH($B$2, resultados!$A$1:$ZZ$1, 0))</f>
        <v/>
      </c>
      <c r="C623">
        <f>INDEX(resultados!$A$2:$ZZ$2573, 617, MATCH($B$3, resultados!$A$1:$ZZ$1, 0))</f>
        <v/>
      </c>
    </row>
    <row r="624">
      <c r="A624">
        <f>INDEX(resultados!$A$2:$ZZ$2573, 618, MATCH($B$1, resultados!$A$1:$ZZ$1, 0))</f>
        <v/>
      </c>
      <c r="B624">
        <f>INDEX(resultados!$A$2:$ZZ$2573, 618, MATCH($B$2, resultados!$A$1:$ZZ$1, 0))</f>
        <v/>
      </c>
      <c r="C624">
        <f>INDEX(resultados!$A$2:$ZZ$2573, 618, MATCH($B$3, resultados!$A$1:$ZZ$1, 0))</f>
        <v/>
      </c>
    </row>
    <row r="625">
      <c r="A625">
        <f>INDEX(resultados!$A$2:$ZZ$2573, 619, MATCH($B$1, resultados!$A$1:$ZZ$1, 0))</f>
        <v/>
      </c>
      <c r="B625">
        <f>INDEX(resultados!$A$2:$ZZ$2573, 619, MATCH($B$2, resultados!$A$1:$ZZ$1, 0))</f>
        <v/>
      </c>
      <c r="C625">
        <f>INDEX(resultados!$A$2:$ZZ$2573, 619, MATCH($B$3, resultados!$A$1:$ZZ$1, 0))</f>
        <v/>
      </c>
    </row>
    <row r="626">
      <c r="A626">
        <f>INDEX(resultados!$A$2:$ZZ$2573, 620, MATCH($B$1, resultados!$A$1:$ZZ$1, 0))</f>
        <v/>
      </c>
      <c r="B626">
        <f>INDEX(resultados!$A$2:$ZZ$2573, 620, MATCH($B$2, resultados!$A$1:$ZZ$1, 0))</f>
        <v/>
      </c>
      <c r="C626">
        <f>INDEX(resultados!$A$2:$ZZ$2573, 620, MATCH($B$3, resultados!$A$1:$ZZ$1, 0))</f>
        <v/>
      </c>
    </row>
    <row r="627">
      <c r="A627">
        <f>INDEX(resultados!$A$2:$ZZ$2573, 621, MATCH($B$1, resultados!$A$1:$ZZ$1, 0))</f>
        <v/>
      </c>
      <c r="B627">
        <f>INDEX(resultados!$A$2:$ZZ$2573, 621, MATCH($B$2, resultados!$A$1:$ZZ$1, 0))</f>
        <v/>
      </c>
      <c r="C627">
        <f>INDEX(resultados!$A$2:$ZZ$2573, 621, MATCH($B$3, resultados!$A$1:$ZZ$1, 0))</f>
        <v/>
      </c>
    </row>
    <row r="628">
      <c r="A628">
        <f>INDEX(resultados!$A$2:$ZZ$2573, 622, MATCH($B$1, resultados!$A$1:$ZZ$1, 0))</f>
        <v/>
      </c>
      <c r="B628">
        <f>INDEX(resultados!$A$2:$ZZ$2573, 622, MATCH($B$2, resultados!$A$1:$ZZ$1, 0))</f>
        <v/>
      </c>
      <c r="C628">
        <f>INDEX(resultados!$A$2:$ZZ$2573, 622, MATCH($B$3, resultados!$A$1:$ZZ$1, 0))</f>
        <v/>
      </c>
    </row>
    <row r="629">
      <c r="A629">
        <f>INDEX(resultados!$A$2:$ZZ$2573, 623, MATCH($B$1, resultados!$A$1:$ZZ$1, 0))</f>
        <v/>
      </c>
      <c r="B629">
        <f>INDEX(resultados!$A$2:$ZZ$2573, 623, MATCH($B$2, resultados!$A$1:$ZZ$1, 0))</f>
        <v/>
      </c>
      <c r="C629">
        <f>INDEX(resultados!$A$2:$ZZ$2573, 623, MATCH($B$3, resultados!$A$1:$ZZ$1, 0))</f>
        <v/>
      </c>
    </row>
    <row r="630">
      <c r="A630">
        <f>INDEX(resultados!$A$2:$ZZ$2573, 624, MATCH($B$1, resultados!$A$1:$ZZ$1, 0))</f>
        <v/>
      </c>
      <c r="B630">
        <f>INDEX(resultados!$A$2:$ZZ$2573, 624, MATCH($B$2, resultados!$A$1:$ZZ$1, 0))</f>
        <v/>
      </c>
      <c r="C630">
        <f>INDEX(resultados!$A$2:$ZZ$2573, 624, MATCH($B$3, resultados!$A$1:$ZZ$1, 0))</f>
        <v/>
      </c>
    </row>
    <row r="631">
      <c r="A631">
        <f>INDEX(resultados!$A$2:$ZZ$2573, 625, MATCH($B$1, resultados!$A$1:$ZZ$1, 0))</f>
        <v/>
      </c>
      <c r="B631">
        <f>INDEX(resultados!$A$2:$ZZ$2573, 625, MATCH($B$2, resultados!$A$1:$ZZ$1, 0))</f>
        <v/>
      </c>
      <c r="C631">
        <f>INDEX(resultados!$A$2:$ZZ$2573, 625, MATCH($B$3, resultados!$A$1:$ZZ$1, 0))</f>
        <v/>
      </c>
    </row>
    <row r="632">
      <c r="A632">
        <f>INDEX(resultados!$A$2:$ZZ$2573, 626, MATCH($B$1, resultados!$A$1:$ZZ$1, 0))</f>
        <v/>
      </c>
      <c r="B632">
        <f>INDEX(resultados!$A$2:$ZZ$2573, 626, MATCH($B$2, resultados!$A$1:$ZZ$1, 0))</f>
        <v/>
      </c>
      <c r="C632">
        <f>INDEX(resultados!$A$2:$ZZ$2573, 626, MATCH($B$3, resultados!$A$1:$ZZ$1, 0))</f>
        <v/>
      </c>
    </row>
    <row r="633">
      <c r="A633">
        <f>INDEX(resultados!$A$2:$ZZ$2573, 627, MATCH($B$1, resultados!$A$1:$ZZ$1, 0))</f>
        <v/>
      </c>
      <c r="B633">
        <f>INDEX(resultados!$A$2:$ZZ$2573, 627, MATCH($B$2, resultados!$A$1:$ZZ$1, 0))</f>
        <v/>
      </c>
      <c r="C633">
        <f>INDEX(resultados!$A$2:$ZZ$2573, 627, MATCH($B$3, resultados!$A$1:$ZZ$1, 0))</f>
        <v/>
      </c>
    </row>
    <row r="634">
      <c r="A634">
        <f>INDEX(resultados!$A$2:$ZZ$2573, 628, MATCH($B$1, resultados!$A$1:$ZZ$1, 0))</f>
        <v/>
      </c>
      <c r="B634">
        <f>INDEX(resultados!$A$2:$ZZ$2573, 628, MATCH($B$2, resultados!$A$1:$ZZ$1, 0))</f>
        <v/>
      </c>
      <c r="C634">
        <f>INDEX(resultados!$A$2:$ZZ$2573, 628, MATCH($B$3, resultados!$A$1:$ZZ$1, 0))</f>
        <v/>
      </c>
    </row>
    <row r="635">
      <c r="A635">
        <f>INDEX(resultados!$A$2:$ZZ$2573, 629, MATCH($B$1, resultados!$A$1:$ZZ$1, 0))</f>
        <v/>
      </c>
      <c r="B635">
        <f>INDEX(resultados!$A$2:$ZZ$2573, 629, MATCH($B$2, resultados!$A$1:$ZZ$1, 0))</f>
        <v/>
      </c>
      <c r="C635">
        <f>INDEX(resultados!$A$2:$ZZ$2573, 629, MATCH($B$3, resultados!$A$1:$ZZ$1, 0))</f>
        <v/>
      </c>
    </row>
    <row r="636">
      <c r="A636">
        <f>INDEX(resultados!$A$2:$ZZ$2573, 630, MATCH($B$1, resultados!$A$1:$ZZ$1, 0))</f>
        <v/>
      </c>
      <c r="B636">
        <f>INDEX(resultados!$A$2:$ZZ$2573, 630, MATCH($B$2, resultados!$A$1:$ZZ$1, 0))</f>
        <v/>
      </c>
      <c r="C636">
        <f>INDEX(resultados!$A$2:$ZZ$2573, 630, MATCH($B$3, resultados!$A$1:$ZZ$1, 0))</f>
        <v/>
      </c>
    </row>
    <row r="637">
      <c r="A637">
        <f>INDEX(resultados!$A$2:$ZZ$2573, 631, MATCH($B$1, resultados!$A$1:$ZZ$1, 0))</f>
        <v/>
      </c>
      <c r="B637">
        <f>INDEX(resultados!$A$2:$ZZ$2573, 631, MATCH($B$2, resultados!$A$1:$ZZ$1, 0))</f>
        <v/>
      </c>
      <c r="C637">
        <f>INDEX(resultados!$A$2:$ZZ$2573, 631, MATCH($B$3, resultados!$A$1:$ZZ$1, 0))</f>
        <v/>
      </c>
    </row>
    <row r="638">
      <c r="A638">
        <f>INDEX(resultados!$A$2:$ZZ$2573, 632, MATCH($B$1, resultados!$A$1:$ZZ$1, 0))</f>
        <v/>
      </c>
      <c r="B638">
        <f>INDEX(resultados!$A$2:$ZZ$2573, 632, MATCH($B$2, resultados!$A$1:$ZZ$1, 0))</f>
        <v/>
      </c>
      <c r="C638">
        <f>INDEX(resultados!$A$2:$ZZ$2573, 632, MATCH($B$3, resultados!$A$1:$ZZ$1, 0))</f>
        <v/>
      </c>
    </row>
    <row r="639">
      <c r="A639">
        <f>INDEX(resultados!$A$2:$ZZ$2573, 633, MATCH($B$1, resultados!$A$1:$ZZ$1, 0))</f>
        <v/>
      </c>
      <c r="B639">
        <f>INDEX(resultados!$A$2:$ZZ$2573, 633, MATCH($B$2, resultados!$A$1:$ZZ$1, 0))</f>
        <v/>
      </c>
      <c r="C639">
        <f>INDEX(resultados!$A$2:$ZZ$2573, 633, MATCH($B$3, resultados!$A$1:$ZZ$1, 0))</f>
        <v/>
      </c>
    </row>
    <row r="640">
      <c r="A640">
        <f>INDEX(resultados!$A$2:$ZZ$2573, 634, MATCH($B$1, resultados!$A$1:$ZZ$1, 0))</f>
        <v/>
      </c>
      <c r="B640">
        <f>INDEX(resultados!$A$2:$ZZ$2573, 634, MATCH($B$2, resultados!$A$1:$ZZ$1, 0))</f>
        <v/>
      </c>
      <c r="C640">
        <f>INDEX(resultados!$A$2:$ZZ$2573, 634, MATCH($B$3, resultados!$A$1:$ZZ$1, 0))</f>
        <v/>
      </c>
    </row>
    <row r="641">
      <c r="A641">
        <f>INDEX(resultados!$A$2:$ZZ$2573, 635, MATCH($B$1, resultados!$A$1:$ZZ$1, 0))</f>
        <v/>
      </c>
      <c r="B641">
        <f>INDEX(resultados!$A$2:$ZZ$2573, 635, MATCH($B$2, resultados!$A$1:$ZZ$1, 0))</f>
        <v/>
      </c>
      <c r="C641">
        <f>INDEX(resultados!$A$2:$ZZ$2573, 635, MATCH($B$3, resultados!$A$1:$ZZ$1, 0))</f>
        <v/>
      </c>
    </row>
    <row r="642">
      <c r="A642">
        <f>INDEX(resultados!$A$2:$ZZ$2573, 636, MATCH($B$1, resultados!$A$1:$ZZ$1, 0))</f>
        <v/>
      </c>
      <c r="B642">
        <f>INDEX(resultados!$A$2:$ZZ$2573, 636, MATCH($B$2, resultados!$A$1:$ZZ$1, 0))</f>
        <v/>
      </c>
      <c r="C642">
        <f>INDEX(resultados!$A$2:$ZZ$2573, 636, MATCH($B$3, resultados!$A$1:$ZZ$1, 0))</f>
        <v/>
      </c>
    </row>
    <row r="643">
      <c r="A643">
        <f>INDEX(resultados!$A$2:$ZZ$2573, 637, MATCH($B$1, resultados!$A$1:$ZZ$1, 0))</f>
        <v/>
      </c>
      <c r="B643">
        <f>INDEX(resultados!$A$2:$ZZ$2573, 637, MATCH($B$2, resultados!$A$1:$ZZ$1, 0))</f>
        <v/>
      </c>
      <c r="C643">
        <f>INDEX(resultados!$A$2:$ZZ$2573, 637, MATCH($B$3, resultados!$A$1:$ZZ$1, 0))</f>
        <v/>
      </c>
    </row>
    <row r="644">
      <c r="A644">
        <f>INDEX(resultados!$A$2:$ZZ$2573, 638, MATCH($B$1, resultados!$A$1:$ZZ$1, 0))</f>
        <v/>
      </c>
      <c r="B644">
        <f>INDEX(resultados!$A$2:$ZZ$2573, 638, MATCH($B$2, resultados!$A$1:$ZZ$1, 0))</f>
        <v/>
      </c>
      <c r="C644">
        <f>INDEX(resultados!$A$2:$ZZ$2573, 638, MATCH($B$3, resultados!$A$1:$ZZ$1, 0))</f>
        <v/>
      </c>
    </row>
    <row r="645">
      <c r="A645">
        <f>INDEX(resultados!$A$2:$ZZ$2573, 639, MATCH($B$1, resultados!$A$1:$ZZ$1, 0))</f>
        <v/>
      </c>
      <c r="B645">
        <f>INDEX(resultados!$A$2:$ZZ$2573, 639, MATCH($B$2, resultados!$A$1:$ZZ$1, 0))</f>
        <v/>
      </c>
      <c r="C645">
        <f>INDEX(resultados!$A$2:$ZZ$2573, 639, MATCH($B$3, resultados!$A$1:$ZZ$1, 0))</f>
        <v/>
      </c>
    </row>
    <row r="646">
      <c r="A646">
        <f>INDEX(resultados!$A$2:$ZZ$2573, 640, MATCH($B$1, resultados!$A$1:$ZZ$1, 0))</f>
        <v/>
      </c>
      <c r="B646">
        <f>INDEX(resultados!$A$2:$ZZ$2573, 640, MATCH($B$2, resultados!$A$1:$ZZ$1, 0))</f>
        <v/>
      </c>
      <c r="C646">
        <f>INDEX(resultados!$A$2:$ZZ$2573, 640, MATCH($B$3, resultados!$A$1:$ZZ$1, 0))</f>
        <v/>
      </c>
    </row>
    <row r="647">
      <c r="A647">
        <f>INDEX(resultados!$A$2:$ZZ$2573, 641, MATCH($B$1, resultados!$A$1:$ZZ$1, 0))</f>
        <v/>
      </c>
      <c r="B647">
        <f>INDEX(resultados!$A$2:$ZZ$2573, 641, MATCH($B$2, resultados!$A$1:$ZZ$1, 0))</f>
        <v/>
      </c>
      <c r="C647">
        <f>INDEX(resultados!$A$2:$ZZ$2573, 641, MATCH($B$3, resultados!$A$1:$ZZ$1, 0))</f>
        <v/>
      </c>
    </row>
    <row r="648">
      <c r="A648">
        <f>INDEX(resultados!$A$2:$ZZ$2573, 642, MATCH($B$1, resultados!$A$1:$ZZ$1, 0))</f>
        <v/>
      </c>
      <c r="B648">
        <f>INDEX(resultados!$A$2:$ZZ$2573, 642, MATCH($B$2, resultados!$A$1:$ZZ$1, 0))</f>
        <v/>
      </c>
      <c r="C648">
        <f>INDEX(resultados!$A$2:$ZZ$2573, 642, MATCH($B$3, resultados!$A$1:$ZZ$1, 0))</f>
        <v/>
      </c>
    </row>
    <row r="649">
      <c r="A649">
        <f>INDEX(resultados!$A$2:$ZZ$2573, 643, MATCH($B$1, resultados!$A$1:$ZZ$1, 0))</f>
        <v/>
      </c>
      <c r="B649">
        <f>INDEX(resultados!$A$2:$ZZ$2573, 643, MATCH($B$2, resultados!$A$1:$ZZ$1, 0))</f>
        <v/>
      </c>
      <c r="C649">
        <f>INDEX(resultados!$A$2:$ZZ$2573, 643, MATCH($B$3, resultados!$A$1:$ZZ$1, 0))</f>
        <v/>
      </c>
    </row>
    <row r="650">
      <c r="A650">
        <f>INDEX(resultados!$A$2:$ZZ$2573, 644, MATCH($B$1, resultados!$A$1:$ZZ$1, 0))</f>
        <v/>
      </c>
      <c r="B650">
        <f>INDEX(resultados!$A$2:$ZZ$2573, 644, MATCH($B$2, resultados!$A$1:$ZZ$1, 0))</f>
        <v/>
      </c>
      <c r="C650">
        <f>INDEX(resultados!$A$2:$ZZ$2573, 644, MATCH($B$3, resultados!$A$1:$ZZ$1, 0))</f>
        <v/>
      </c>
    </row>
    <row r="651">
      <c r="A651">
        <f>INDEX(resultados!$A$2:$ZZ$2573, 645, MATCH($B$1, resultados!$A$1:$ZZ$1, 0))</f>
        <v/>
      </c>
      <c r="B651">
        <f>INDEX(resultados!$A$2:$ZZ$2573, 645, MATCH($B$2, resultados!$A$1:$ZZ$1, 0))</f>
        <v/>
      </c>
      <c r="C651">
        <f>INDEX(resultados!$A$2:$ZZ$2573, 645, MATCH($B$3, resultados!$A$1:$ZZ$1, 0))</f>
        <v/>
      </c>
    </row>
    <row r="652">
      <c r="A652">
        <f>INDEX(resultados!$A$2:$ZZ$2573, 646, MATCH($B$1, resultados!$A$1:$ZZ$1, 0))</f>
        <v/>
      </c>
      <c r="B652">
        <f>INDEX(resultados!$A$2:$ZZ$2573, 646, MATCH($B$2, resultados!$A$1:$ZZ$1, 0))</f>
        <v/>
      </c>
      <c r="C652">
        <f>INDEX(resultados!$A$2:$ZZ$2573, 646, MATCH($B$3, resultados!$A$1:$ZZ$1, 0))</f>
        <v/>
      </c>
    </row>
    <row r="653">
      <c r="A653">
        <f>INDEX(resultados!$A$2:$ZZ$2573, 647, MATCH($B$1, resultados!$A$1:$ZZ$1, 0))</f>
        <v/>
      </c>
      <c r="B653">
        <f>INDEX(resultados!$A$2:$ZZ$2573, 647, MATCH($B$2, resultados!$A$1:$ZZ$1, 0))</f>
        <v/>
      </c>
      <c r="C653">
        <f>INDEX(resultados!$A$2:$ZZ$2573, 647, MATCH($B$3, resultados!$A$1:$ZZ$1, 0))</f>
        <v/>
      </c>
    </row>
    <row r="654">
      <c r="A654">
        <f>INDEX(resultados!$A$2:$ZZ$2573, 648, MATCH($B$1, resultados!$A$1:$ZZ$1, 0))</f>
        <v/>
      </c>
      <c r="B654">
        <f>INDEX(resultados!$A$2:$ZZ$2573, 648, MATCH($B$2, resultados!$A$1:$ZZ$1, 0))</f>
        <v/>
      </c>
      <c r="C654">
        <f>INDEX(resultados!$A$2:$ZZ$2573, 648, MATCH($B$3, resultados!$A$1:$ZZ$1, 0))</f>
        <v/>
      </c>
    </row>
    <row r="655">
      <c r="A655">
        <f>INDEX(resultados!$A$2:$ZZ$2573, 649, MATCH($B$1, resultados!$A$1:$ZZ$1, 0))</f>
        <v/>
      </c>
      <c r="B655">
        <f>INDEX(resultados!$A$2:$ZZ$2573, 649, MATCH($B$2, resultados!$A$1:$ZZ$1, 0))</f>
        <v/>
      </c>
      <c r="C655">
        <f>INDEX(resultados!$A$2:$ZZ$2573, 649, MATCH($B$3, resultados!$A$1:$ZZ$1, 0))</f>
        <v/>
      </c>
    </row>
    <row r="656">
      <c r="A656">
        <f>INDEX(resultados!$A$2:$ZZ$2573, 650, MATCH($B$1, resultados!$A$1:$ZZ$1, 0))</f>
        <v/>
      </c>
      <c r="B656">
        <f>INDEX(resultados!$A$2:$ZZ$2573, 650, MATCH($B$2, resultados!$A$1:$ZZ$1, 0))</f>
        <v/>
      </c>
      <c r="C656">
        <f>INDEX(resultados!$A$2:$ZZ$2573, 650, MATCH($B$3, resultados!$A$1:$ZZ$1, 0))</f>
        <v/>
      </c>
    </row>
    <row r="657">
      <c r="A657">
        <f>INDEX(resultados!$A$2:$ZZ$2573, 651, MATCH($B$1, resultados!$A$1:$ZZ$1, 0))</f>
        <v/>
      </c>
      <c r="B657">
        <f>INDEX(resultados!$A$2:$ZZ$2573, 651, MATCH($B$2, resultados!$A$1:$ZZ$1, 0))</f>
        <v/>
      </c>
      <c r="C657">
        <f>INDEX(resultados!$A$2:$ZZ$2573, 651, MATCH($B$3, resultados!$A$1:$ZZ$1, 0))</f>
        <v/>
      </c>
    </row>
    <row r="658">
      <c r="A658">
        <f>INDEX(resultados!$A$2:$ZZ$2573, 652, MATCH($B$1, resultados!$A$1:$ZZ$1, 0))</f>
        <v/>
      </c>
      <c r="B658">
        <f>INDEX(resultados!$A$2:$ZZ$2573, 652, MATCH($B$2, resultados!$A$1:$ZZ$1, 0))</f>
        <v/>
      </c>
      <c r="C658">
        <f>INDEX(resultados!$A$2:$ZZ$2573, 652, MATCH($B$3, resultados!$A$1:$ZZ$1, 0))</f>
        <v/>
      </c>
    </row>
    <row r="659">
      <c r="A659">
        <f>INDEX(resultados!$A$2:$ZZ$2573, 653, MATCH($B$1, resultados!$A$1:$ZZ$1, 0))</f>
        <v/>
      </c>
      <c r="B659">
        <f>INDEX(resultados!$A$2:$ZZ$2573, 653, MATCH($B$2, resultados!$A$1:$ZZ$1, 0))</f>
        <v/>
      </c>
      <c r="C659">
        <f>INDEX(resultados!$A$2:$ZZ$2573, 653, MATCH($B$3, resultados!$A$1:$ZZ$1, 0))</f>
        <v/>
      </c>
    </row>
    <row r="660">
      <c r="A660">
        <f>INDEX(resultados!$A$2:$ZZ$2573, 654, MATCH($B$1, resultados!$A$1:$ZZ$1, 0))</f>
        <v/>
      </c>
      <c r="B660">
        <f>INDEX(resultados!$A$2:$ZZ$2573, 654, MATCH($B$2, resultados!$A$1:$ZZ$1, 0))</f>
        <v/>
      </c>
      <c r="C660">
        <f>INDEX(resultados!$A$2:$ZZ$2573, 654, MATCH($B$3, resultados!$A$1:$ZZ$1, 0))</f>
        <v/>
      </c>
    </row>
    <row r="661">
      <c r="A661">
        <f>INDEX(resultados!$A$2:$ZZ$2573, 655, MATCH($B$1, resultados!$A$1:$ZZ$1, 0))</f>
        <v/>
      </c>
      <c r="B661">
        <f>INDEX(resultados!$A$2:$ZZ$2573, 655, MATCH($B$2, resultados!$A$1:$ZZ$1, 0))</f>
        <v/>
      </c>
      <c r="C661">
        <f>INDEX(resultados!$A$2:$ZZ$2573, 655, MATCH($B$3, resultados!$A$1:$ZZ$1, 0))</f>
        <v/>
      </c>
    </row>
    <row r="662">
      <c r="A662">
        <f>INDEX(resultados!$A$2:$ZZ$2573, 656, MATCH($B$1, resultados!$A$1:$ZZ$1, 0))</f>
        <v/>
      </c>
      <c r="B662">
        <f>INDEX(resultados!$A$2:$ZZ$2573, 656, MATCH($B$2, resultados!$A$1:$ZZ$1, 0))</f>
        <v/>
      </c>
      <c r="C662">
        <f>INDEX(resultados!$A$2:$ZZ$2573, 656, MATCH($B$3, resultados!$A$1:$ZZ$1, 0))</f>
        <v/>
      </c>
    </row>
    <row r="663">
      <c r="A663">
        <f>INDEX(resultados!$A$2:$ZZ$2573, 657, MATCH($B$1, resultados!$A$1:$ZZ$1, 0))</f>
        <v/>
      </c>
      <c r="B663">
        <f>INDEX(resultados!$A$2:$ZZ$2573, 657, MATCH($B$2, resultados!$A$1:$ZZ$1, 0))</f>
        <v/>
      </c>
      <c r="C663">
        <f>INDEX(resultados!$A$2:$ZZ$2573, 657, MATCH($B$3, resultados!$A$1:$ZZ$1, 0))</f>
        <v/>
      </c>
    </row>
    <row r="664">
      <c r="A664">
        <f>INDEX(resultados!$A$2:$ZZ$2573, 658, MATCH($B$1, resultados!$A$1:$ZZ$1, 0))</f>
        <v/>
      </c>
      <c r="B664">
        <f>INDEX(resultados!$A$2:$ZZ$2573, 658, MATCH($B$2, resultados!$A$1:$ZZ$1, 0))</f>
        <v/>
      </c>
      <c r="C664">
        <f>INDEX(resultados!$A$2:$ZZ$2573, 658, MATCH($B$3, resultados!$A$1:$ZZ$1, 0))</f>
        <v/>
      </c>
    </row>
    <row r="665">
      <c r="A665">
        <f>INDEX(resultados!$A$2:$ZZ$2573, 659, MATCH($B$1, resultados!$A$1:$ZZ$1, 0))</f>
        <v/>
      </c>
      <c r="B665">
        <f>INDEX(resultados!$A$2:$ZZ$2573, 659, MATCH($B$2, resultados!$A$1:$ZZ$1, 0))</f>
        <v/>
      </c>
      <c r="C665">
        <f>INDEX(resultados!$A$2:$ZZ$2573, 659, MATCH($B$3, resultados!$A$1:$ZZ$1, 0))</f>
        <v/>
      </c>
    </row>
    <row r="666">
      <c r="A666">
        <f>INDEX(resultados!$A$2:$ZZ$2573, 660, MATCH($B$1, resultados!$A$1:$ZZ$1, 0))</f>
        <v/>
      </c>
      <c r="B666">
        <f>INDEX(resultados!$A$2:$ZZ$2573, 660, MATCH($B$2, resultados!$A$1:$ZZ$1, 0))</f>
        <v/>
      </c>
      <c r="C666">
        <f>INDEX(resultados!$A$2:$ZZ$2573, 660, MATCH($B$3, resultados!$A$1:$ZZ$1, 0))</f>
        <v/>
      </c>
    </row>
    <row r="667">
      <c r="A667">
        <f>INDEX(resultados!$A$2:$ZZ$2573, 661, MATCH($B$1, resultados!$A$1:$ZZ$1, 0))</f>
        <v/>
      </c>
      <c r="B667">
        <f>INDEX(resultados!$A$2:$ZZ$2573, 661, MATCH($B$2, resultados!$A$1:$ZZ$1, 0))</f>
        <v/>
      </c>
      <c r="C667">
        <f>INDEX(resultados!$A$2:$ZZ$2573, 661, MATCH($B$3, resultados!$A$1:$ZZ$1, 0))</f>
        <v/>
      </c>
    </row>
    <row r="668">
      <c r="A668">
        <f>INDEX(resultados!$A$2:$ZZ$2573, 662, MATCH($B$1, resultados!$A$1:$ZZ$1, 0))</f>
        <v/>
      </c>
      <c r="B668">
        <f>INDEX(resultados!$A$2:$ZZ$2573, 662, MATCH($B$2, resultados!$A$1:$ZZ$1, 0))</f>
        <v/>
      </c>
      <c r="C668">
        <f>INDEX(resultados!$A$2:$ZZ$2573, 662, MATCH($B$3, resultados!$A$1:$ZZ$1, 0))</f>
        <v/>
      </c>
    </row>
    <row r="669">
      <c r="A669">
        <f>INDEX(resultados!$A$2:$ZZ$2573, 663, MATCH($B$1, resultados!$A$1:$ZZ$1, 0))</f>
        <v/>
      </c>
      <c r="B669">
        <f>INDEX(resultados!$A$2:$ZZ$2573, 663, MATCH($B$2, resultados!$A$1:$ZZ$1, 0))</f>
        <v/>
      </c>
      <c r="C669">
        <f>INDEX(resultados!$A$2:$ZZ$2573, 663, MATCH($B$3, resultados!$A$1:$ZZ$1, 0))</f>
        <v/>
      </c>
    </row>
    <row r="670">
      <c r="A670">
        <f>INDEX(resultados!$A$2:$ZZ$2573, 664, MATCH($B$1, resultados!$A$1:$ZZ$1, 0))</f>
        <v/>
      </c>
      <c r="B670">
        <f>INDEX(resultados!$A$2:$ZZ$2573, 664, MATCH($B$2, resultados!$A$1:$ZZ$1, 0))</f>
        <v/>
      </c>
      <c r="C670">
        <f>INDEX(resultados!$A$2:$ZZ$2573, 664, MATCH($B$3, resultados!$A$1:$ZZ$1, 0))</f>
        <v/>
      </c>
    </row>
    <row r="671">
      <c r="A671">
        <f>INDEX(resultados!$A$2:$ZZ$2573, 665, MATCH($B$1, resultados!$A$1:$ZZ$1, 0))</f>
        <v/>
      </c>
      <c r="B671">
        <f>INDEX(resultados!$A$2:$ZZ$2573, 665, MATCH($B$2, resultados!$A$1:$ZZ$1, 0))</f>
        <v/>
      </c>
      <c r="C671">
        <f>INDEX(resultados!$A$2:$ZZ$2573, 665, MATCH($B$3, resultados!$A$1:$ZZ$1, 0))</f>
        <v/>
      </c>
    </row>
    <row r="672">
      <c r="A672">
        <f>INDEX(resultados!$A$2:$ZZ$2573, 666, MATCH($B$1, resultados!$A$1:$ZZ$1, 0))</f>
        <v/>
      </c>
      <c r="B672">
        <f>INDEX(resultados!$A$2:$ZZ$2573, 666, MATCH($B$2, resultados!$A$1:$ZZ$1, 0))</f>
        <v/>
      </c>
      <c r="C672">
        <f>INDEX(resultados!$A$2:$ZZ$2573, 666, MATCH($B$3, resultados!$A$1:$ZZ$1, 0))</f>
        <v/>
      </c>
    </row>
    <row r="673">
      <c r="A673">
        <f>INDEX(resultados!$A$2:$ZZ$2573, 667, MATCH($B$1, resultados!$A$1:$ZZ$1, 0))</f>
        <v/>
      </c>
      <c r="B673">
        <f>INDEX(resultados!$A$2:$ZZ$2573, 667, MATCH($B$2, resultados!$A$1:$ZZ$1, 0))</f>
        <v/>
      </c>
      <c r="C673">
        <f>INDEX(resultados!$A$2:$ZZ$2573, 667, MATCH($B$3, resultados!$A$1:$ZZ$1, 0))</f>
        <v/>
      </c>
    </row>
    <row r="674">
      <c r="A674">
        <f>INDEX(resultados!$A$2:$ZZ$2573, 668, MATCH($B$1, resultados!$A$1:$ZZ$1, 0))</f>
        <v/>
      </c>
      <c r="B674">
        <f>INDEX(resultados!$A$2:$ZZ$2573, 668, MATCH($B$2, resultados!$A$1:$ZZ$1, 0))</f>
        <v/>
      </c>
      <c r="C674">
        <f>INDEX(resultados!$A$2:$ZZ$2573, 668, MATCH($B$3, resultados!$A$1:$ZZ$1, 0))</f>
        <v/>
      </c>
    </row>
    <row r="675">
      <c r="A675">
        <f>INDEX(resultados!$A$2:$ZZ$2573, 669, MATCH($B$1, resultados!$A$1:$ZZ$1, 0))</f>
        <v/>
      </c>
      <c r="B675">
        <f>INDEX(resultados!$A$2:$ZZ$2573, 669, MATCH($B$2, resultados!$A$1:$ZZ$1, 0))</f>
        <v/>
      </c>
      <c r="C675">
        <f>INDEX(resultados!$A$2:$ZZ$2573, 669, MATCH($B$3, resultados!$A$1:$ZZ$1, 0))</f>
        <v/>
      </c>
    </row>
    <row r="676">
      <c r="A676">
        <f>INDEX(resultados!$A$2:$ZZ$2573, 670, MATCH($B$1, resultados!$A$1:$ZZ$1, 0))</f>
        <v/>
      </c>
      <c r="B676">
        <f>INDEX(resultados!$A$2:$ZZ$2573, 670, MATCH($B$2, resultados!$A$1:$ZZ$1, 0))</f>
        <v/>
      </c>
      <c r="C676">
        <f>INDEX(resultados!$A$2:$ZZ$2573, 670, MATCH($B$3, resultados!$A$1:$ZZ$1, 0))</f>
        <v/>
      </c>
    </row>
    <row r="677">
      <c r="A677">
        <f>INDEX(resultados!$A$2:$ZZ$2573, 671, MATCH($B$1, resultados!$A$1:$ZZ$1, 0))</f>
        <v/>
      </c>
      <c r="B677">
        <f>INDEX(resultados!$A$2:$ZZ$2573, 671, MATCH($B$2, resultados!$A$1:$ZZ$1, 0))</f>
        <v/>
      </c>
      <c r="C677">
        <f>INDEX(resultados!$A$2:$ZZ$2573, 671, MATCH($B$3, resultados!$A$1:$ZZ$1, 0))</f>
        <v/>
      </c>
    </row>
    <row r="678">
      <c r="A678">
        <f>INDEX(resultados!$A$2:$ZZ$2573, 672, MATCH($B$1, resultados!$A$1:$ZZ$1, 0))</f>
        <v/>
      </c>
      <c r="B678">
        <f>INDEX(resultados!$A$2:$ZZ$2573, 672, MATCH($B$2, resultados!$A$1:$ZZ$1, 0))</f>
        <v/>
      </c>
      <c r="C678">
        <f>INDEX(resultados!$A$2:$ZZ$2573, 672, MATCH($B$3, resultados!$A$1:$ZZ$1, 0))</f>
        <v/>
      </c>
    </row>
    <row r="679">
      <c r="A679">
        <f>INDEX(resultados!$A$2:$ZZ$2573, 673, MATCH($B$1, resultados!$A$1:$ZZ$1, 0))</f>
        <v/>
      </c>
      <c r="B679">
        <f>INDEX(resultados!$A$2:$ZZ$2573, 673, MATCH($B$2, resultados!$A$1:$ZZ$1, 0))</f>
        <v/>
      </c>
      <c r="C679">
        <f>INDEX(resultados!$A$2:$ZZ$2573, 673, MATCH($B$3, resultados!$A$1:$ZZ$1, 0))</f>
        <v/>
      </c>
    </row>
    <row r="680">
      <c r="A680">
        <f>INDEX(resultados!$A$2:$ZZ$2573, 674, MATCH($B$1, resultados!$A$1:$ZZ$1, 0))</f>
        <v/>
      </c>
      <c r="B680">
        <f>INDEX(resultados!$A$2:$ZZ$2573, 674, MATCH($B$2, resultados!$A$1:$ZZ$1, 0))</f>
        <v/>
      </c>
      <c r="C680">
        <f>INDEX(resultados!$A$2:$ZZ$2573, 674, MATCH($B$3, resultados!$A$1:$ZZ$1, 0))</f>
        <v/>
      </c>
    </row>
    <row r="681">
      <c r="A681">
        <f>INDEX(resultados!$A$2:$ZZ$2573, 675, MATCH($B$1, resultados!$A$1:$ZZ$1, 0))</f>
        <v/>
      </c>
      <c r="B681">
        <f>INDEX(resultados!$A$2:$ZZ$2573, 675, MATCH($B$2, resultados!$A$1:$ZZ$1, 0))</f>
        <v/>
      </c>
      <c r="C681">
        <f>INDEX(resultados!$A$2:$ZZ$2573, 675, MATCH($B$3, resultados!$A$1:$ZZ$1, 0))</f>
        <v/>
      </c>
    </row>
    <row r="682">
      <c r="A682">
        <f>INDEX(resultados!$A$2:$ZZ$2573, 676, MATCH($B$1, resultados!$A$1:$ZZ$1, 0))</f>
        <v/>
      </c>
      <c r="B682">
        <f>INDEX(resultados!$A$2:$ZZ$2573, 676, MATCH($B$2, resultados!$A$1:$ZZ$1, 0))</f>
        <v/>
      </c>
      <c r="C682">
        <f>INDEX(resultados!$A$2:$ZZ$2573, 676, MATCH($B$3, resultados!$A$1:$ZZ$1, 0))</f>
        <v/>
      </c>
    </row>
    <row r="683">
      <c r="A683">
        <f>INDEX(resultados!$A$2:$ZZ$2573, 677, MATCH($B$1, resultados!$A$1:$ZZ$1, 0))</f>
        <v/>
      </c>
      <c r="B683">
        <f>INDEX(resultados!$A$2:$ZZ$2573, 677, MATCH($B$2, resultados!$A$1:$ZZ$1, 0))</f>
        <v/>
      </c>
      <c r="C683">
        <f>INDEX(resultados!$A$2:$ZZ$2573, 677, MATCH($B$3, resultados!$A$1:$ZZ$1, 0))</f>
        <v/>
      </c>
    </row>
    <row r="684">
      <c r="A684">
        <f>INDEX(resultados!$A$2:$ZZ$2573, 678, MATCH($B$1, resultados!$A$1:$ZZ$1, 0))</f>
        <v/>
      </c>
      <c r="B684">
        <f>INDEX(resultados!$A$2:$ZZ$2573, 678, MATCH($B$2, resultados!$A$1:$ZZ$1, 0))</f>
        <v/>
      </c>
      <c r="C684">
        <f>INDEX(resultados!$A$2:$ZZ$2573, 678, MATCH($B$3, resultados!$A$1:$ZZ$1, 0))</f>
        <v/>
      </c>
    </row>
    <row r="685">
      <c r="A685">
        <f>INDEX(resultados!$A$2:$ZZ$2573, 679, MATCH($B$1, resultados!$A$1:$ZZ$1, 0))</f>
        <v/>
      </c>
      <c r="B685">
        <f>INDEX(resultados!$A$2:$ZZ$2573, 679, MATCH($B$2, resultados!$A$1:$ZZ$1, 0))</f>
        <v/>
      </c>
      <c r="C685">
        <f>INDEX(resultados!$A$2:$ZZ$2573, 679, MATCH($B$3, resultados!$A$1:$ZZ$1, 0))</f>
        <v/>
      </c>
    </row>
    <row r="686">
      <c r="A686">
        <f>INDEX(resultados!$A$2:$ZZ$2573, 680, MATCH($B$1, resultados!$A$1:$ZZ$1, 0))</f>
        <v/>
      </c>
      <c r="B686">
        <f>INDEX(resultados!$A$2:$ZZ$2573, 680, MATCH($B$2, resultados!$A$1:$ZZ$1, 0))</f>
        <v/>
      </c>
      <c r="C686">
        <f>INDEX(resultados!$A$2:$ZZ$2573, 680, MATCH($B$3, resultados!$A$1:$ZZ$1, 0))</f>
        <v/>
      </c>
    </row>
    <row r="687">
      <c r="A687">
        <f>INDEX(resultados!$A$2:$ZZ$2573, 681, MATCH($B$1, resultados!$A$1:$ZZ$1, 0))</f>
        <v/>
      </c>
      <c r="B687">
        <f>INDEX(resultados!$A$2:$ZZ$2573, 681, MATCH($B$2, resultados!$A$1:$ZZ$1, 0))</f>
        <v/>
      </c>
      <c r="C687">
        <f>INDEX(resultados!$A$2:$ZZ$2573, 681, MATCH($B$3, resultados!$A$1:$ZZ$1, 0))</f>
        <v/>
      </c>
    </row>
    <row r="688">
      <c r="A688">
        <f>INDEX(resultados!$A$2:$ZZ$2573, 682, MATCH($B$1, resultados!$A$1:$ZZ$1, 0))</f>
        <v/>
      </c>
      <c r="B688">
        <f>INDEX(resultados!$A$2:$ZZ$2573, 682, MATCH($B$2, resultados!$A$1:$ZZ$1, 0))</f>
        <v/>
      </c>
      <c r="C688">
        <f>INDEX(resultados!$A$2:$ZZ$2573, 682, MATCH($B$3, resultados!$A$1:$ZZ$1, 0))</f>
        <v/>
      </c>
    </row>
    <row r="689">
      <c r="A689">
        <f>INDEX(resultados!$A$2:$ZZ$2573, 683, MATCH($B$1, resultados!$A$1:$ZZ$1, 0))</f>
        <v/>
      </c>
      <c r="B689">
        <f>INDEX(resultados!$A$2:$ZZ$2573, 683, MATCH($B$2, resultados!$A$1:$ZZ$1, 0))</f>
        <v/>
      </c>
      <c r="C689">
        <f>INDEX(resultados!$A$2:$ZZ$2573, 683, MATCH($B$3, resultados!$A$1:$ZZ$1, 0))</f>
        <v/>
      </c>
    </row>
    <row r="690">
      <c r="A690">
        <f>INDEX(resultados!$A$2:$ZZ$2573, 684, MATCH($B$1, resultados!$A$1:$ZZ$1, 0))</f>
        <v/>
      </c>
      <c r="B690">
        <f>INDEX(resultados!$A$2:$ZZ$2573, 684, MATCH($B$2, resultados!$A$1:$ZZ$1, 0))</f>
        <v/>
      </c>
      <c r="C690">
        <f>INDEX(resultados!$A$2:$ZZ$2573, 684, MATCH($B$3, resultados!$A$1:$ZZ$1, 0))</f>
        <v/>
      </c>
    </row>
    <row r="691">
      <c r="A691">
        <f>INDEX(resultados!$A$2:$ZZ$2573, 685, MATCH($B$1, resultados!$A$1:$ZZ$1, 0))</f>
        <v/>
      </c>
      <c r="B691">
        <f>INDEX(resultados!$A$2:$ZZ$2573, 685, MATCH($B$2, resultados!$A$1:$ZZ$1, 0))</f>
        <v/>
      </c>
      <c r="C691">
        <f>INDEX(resultados!$A$2:$ZZ$2573, 685, MATCH($B$3, resultados!$A$1:$ZZ$1, 0))</f>
        <v/>
      </c>
    </row>
    <row r="692">
      <c r="A692">
        <f>INDEX(resultados!$A$2:$ZZ$2573, 686, MATCH($B$1, resultados!$A$1:$ZZ$1, 0))</f>
        <v/>
      </c>
      <c r="B692">
        <f>INDEX(resultados!$A$2:$ZZ$2573, 686, MATCH($B$2, resultados!$A$1:$ZZ$1, 0))</f>
        <v/>
      </c>
      <c r="C692">
        <f>INDEX(resultados!$A$2:$ZZ$2573, 686, MATCH($B$3, resultados!$A$1:$ZZ$1, 0))</f>
        <v/>
      </c>
    </row>
    <row r="693">
      <c r="A693">
        <f>INDEX(resultados!$A$2:$ZZ$2573, 687, MATCH($B$1, resultados!$A$1:$ZZ$1, 0))</f>
        <v/>
      </c>
      <c r="B693">
        <f>INDEX(resultados!$A$2:$ZZ$2573, 687, MATCH($B$2, resultados!$A$1:$ZZ$1, 0))</f>
        <v/>
      </c>
      <c r="C693">
        <f>INDEX(resultados!$A$2:$ZZ$2573, 687, MATCH($B$3, resultados!$A$1:$ZZ$1, 0))</f>
        <v/>
      </c>
    </row>
    <row r="694">
      <c r="A694">
        <f>INDEX(resultados!$A$2:$ZZ$2573, 688, MATCH($B$1, resultados!$A$1:$ZZ$1, 0))</f>
        <v/>
      </c>
      <c r="B694">
        <f>INDEX(resultados!$A$2:$ZZ$2573, 688, MATCH($B$2, resultados!$A$1:$ZZ$1, 0))</f>
        <v/>
      </c>
      <c r="C694">
        <f>INDEX(resultados!$A$2:$ZZ$2573, 688, MATCH($B$3, resultados!$A$1:$ZZ$1, 0))</f>
        <v/>
      </c>
    </row>
    <row r="695">
      <c r="A695">
        <f>INDEX(resultados!$A$2:$ZZ$2573, 689, MATCH($B$1, resultados!$A$1:$ZZ$1, 0))</f>
        <v/>
      </c>
      <c r="B695">
        <f>INDEX(resultados!$A$2:$ZZ$2573, 689, MATCH($B$2, resultados!$A$1:$ZZ$1, 0))</f>
        <v/>
      </c>
      <c r="C695">
        <f>INDEX(resultados!$A$2:$ZZ$2573, 689, MATCH($B$3, resultados!$A$1:$ZZ$1, 0))</f>
        <v/>
      </c>
    </row>
    <row r="696">
      <c r="A696">
        <f>INDEX(resultados!$A$2:$ZZ$2573, 690, MATCH($B$1, resultados!$A$1:$ZZ$1, 0))</f>
        <v/>
      </c>
      <c r="B696">
        <f>INDEX(resultados!$A$2:$ZZ$2573, 690, MATCH($B$2, resultados!$A$1:$ZZ$1, 0))</f>
        <v/>
      </c>
      <c r="C696">
        <f>INDEX(resultados!$A$2:$ZZ$2573, 690, MATCH($B$3, resultados!$A$1:$ZZ$1, 0))</f>
        <v/>
      </c>
    </row>
    <row r="697">
      <c r="A697">
        <f>INDEX(resultados!$A$2:$ZZ$2573, 691, MATCH($B$1, resultados!$A$1:$ZZ$1, 0))</f>
        <v/>
      </c>
      <c r="B697">
        <f>INDEX(resultados!$A$2:$ZZ$2573, 691, MATCH($B$2, resultados!$A$1:$ZZ$1, 0))</f>
        <v/>
      </c>
      <c r="C697">
        <f>INDEX(resultados!$A$2:$ZZ$2573, 691, MATCH($B$3, resultados!$A$1:$ZZ$1, 0))</f>
        <v/>
      </c>
    </row>
    <row r="698">
      <c r="A698">
        <f>INDEX(resultados!$A$2:$ZZ$2573, 692, MATCH($B$1, resultados!$A$1:$ZZ$1, 0))</f>
        <v/>
      </c>
      <c r="B698">
        <f>INDEX(resultados!$A$2:$ZZ$2573, 692, MATCH($B$2, resultados!$A$1:$ZZ$1, 0))</f>
        <v/>
      </c>
      <c r="C698">
        <f>INDEX(resultados!$A$2:$ZZ$2573, 692, MATCH($B$3, resultados!$A$1:$ZZ$1, 0))</f>
        <v/>
      </c>
    </row>
    <row r="699">
      <c r="A699">
        <f>INDEX(resultados!$A$2:$ZZ$2573, 693, MATCH($B$1, resultados!$A$1:$ZZ$1, 0))</f>
        <v/>
      </c>
      <c r="B699">
        <f>INDEX(resultados!$A$2:$ZZ$2573, 693, MATCH($B$2, resultados!$A$1:$ZZ$1, 0))</f>
        <v/>
      </c>
      <c r="C699">
        <f>INDEX(resultados!$A$2:$ZZ$2573, 693, MATCH($B$3, resultados!$A$1:$ZZ$1, 0))</f>
        <v/>
      </c>
    </row>
    <row r="700">
      <c r="A700">
        <f>INDEX(resultados!$A$2:$ZZ$2573, 694, MATCH($B$1, resultados!$A$1:$ZZ$1, 0))</f>
        <v/>
      </c>
      <c r="B700">
        <f>INDEX(resultados!$A$2:$ZZ$2573, 694, MATCH($B$2, resultados!$A$1:$ZZ$1, 0))</f>
        <v/>
      </c>
      <c r="C700">
        <f>INDEX(resultados!$A$2:$ZZ$2573, 694, MATCH($B$3, resultados!$A$1:$ZZ$1, 0))</f>
        <v/>
      </c>
    </row>
    <row r="701">
      <c r="A701">
        <f>INDEX(resultados!$A$2:$ZZ$2573, 695, MATCH($B$1, resultados!$A$1:$ZZ$1, 0))</f>
        <v/>
      </c>
      <c r="B701">
        <f>INDEX(resultados!$A$2:$ZZ$2573, 695, MATCH($B$2, resultados!$A$1:$ZZ$1, 0))</f>
        <v/>
      </c>
      <c r="C701">
        <f>INDEX(resultados!$A$2:$ZZ$2573, 695, MATCH($B$3, resultados!$A$1:$ZZ$1, 0))</f>
        <v/>
      </c>
    </row>
    <row r="702">
      <c r="A702">
        <f>INDEX(resultados!$A$2:$ZZ$2573, 696, MATCH($B$1, resultados!$A$1:$ZZ$1, 0))</f>
        <v/>
      </c>
      <c r="B702">
        <f>INDEX(resultados!$A$2:$ZZ$2573, 696, MATCH($B$2, resultados!$A$1:$ZZ$1, 0))</f>
        <v/>
      </c>
      <c r="C702">
        <f>INDEX(resultados!$A$2:$ZZ$2573, 696, MATCH($B$3, resultados!$A$1:$ZZ$1, 0))</f>
        <v/>
      </c>
    </row>
    <row r="703">
      <c r="A703">
        <f>INDEX(resultados!$A$2:$ZZ$2573, 697, MATCH($B$1, resultados!$A$1:$ZZ$1, 0))</f>
        <v/>
      </c>
      <c r="B703">
        <f>INDEX(resultados!$A$2:$ZZ$2573, 697, MATCH($B$2, resultados!$A$1:$ZZ$1, 0))</f>
        <v/>
      </c>
      <c r="C703">
        <f>INDEX(resultados!$A$2:$ZZ$2573, 697, MATCH($B$3, resultados!$A$1:$ZZ$1, 0))</f>
        <v/>
      </c>
    </row>
    <row r="704">
      <c r="A704">
        <f>INDEX(resultados!$A$2:$ZZ$2573, 698, MATCH($B$1, resultados!$A$1:$ZZ$1, 0))</f>
        <v/>
      </c>
      <c r="B704">
        <f>INDEX(resultados!$A$2:$ZZ$2573, 698, MATCH($B$2, resultados!$A$1:$ZZ$1, 0))</f>
        <v/>
      </c>
      <c r="C704">
        <f>INDEX(resultados!$A$2:$ZZ$2573, 698, MATCH($B$3, resultados!$A$1:$ZZ$1, 0))</f>
        <v/>
      </c>
    </row>
    <row r="705">
      <c r="A705">
        <f>INDEX(resultados!$A$2:$ZZ$2573, 699, MATCH($B$1, resultados!$A$1:$ZZ$1, 0))</f>
        <v/>
      </c>
      <c r="B705">
        <f>INDEX(resultados!$A$2:$ZZ$2573, 699, MATCH($B$2, resultados!$A$1:$ZZ$1, 0))</f>
        <v/>
      </c>
      <c r="C705">
        <f>INDEX(resultados!$A$2:$ZZ$2573, 699, MATCH($B$3, resultados!$A$1:$ZZ$1, 0))</f>
        <v/>
      </c>
    </row>
    <row r="706">
      <c r="A706">
        <f>INDEX(resultados!$A$2:$ZZ$2573, 700, MATCH($B$1, resultados!$A$1:$ZZ$1, 0))</f>
        <v/>
      </c>
      <c r="B706">
        <f>INDEX(resultados!$A$2:$ZZ$2573, 700, MATCH($B$2, resultados!$A$1:$ZZ$1, 0))</f>
        <v/>
      </c>
      <c r="C706">
        <f>INDEX(resultados!$A$2:$ZZ$2573, 700, MATCH($B$3, resultados!$A$1:$ZZ$1, 0))</f>
        <v/>
      </c>
    </row>
    <row r="707">
      <c r="A707">
        <f>INDEX(resultados!$A$2:$ZZ$2573, 701, MATCH($B$1, resultados!$A$1:$ZZ$1, 0))</f>
        <v/>
      </c>
      <c r="B707">
        <f>INDEX(resultados!$A$2:$ZZ$2573, 701, MATCH($B$2, resultados!$A$1:$ZZ$1, 0))</f>
        <v/>
      </c>
      <c r="C707">
        <f>INDEX(resultados!$A$2:$ZZ$2573, 701, MATCH($B$3, resultados!$A$1:$ZZ$1, 0))</f>
        <v/>
      </c>
    </row>
    <row r="708">
      <c r="A708">
        <f>INDEX(resultados!$A$2:$ZZ$2573, 702, MATCH($B$1, resultados!$A$1:$ZZ$1, 0))</f>
        <v/>
      </c>
      <c r="B708">
        <f>INDEX(resultados!$A$2:$ZZ$2573, 702, MATCH($B$2, resultados!$A$1:$ZZ$1, 0))</f>
        <v/>
      </c>
      <c r="C708">
        <f>INDEX(resultados!$A$2:$ZZ$2573, 702, MATCH($B$3, resultados!$A$1:$ZZ$1, 0))</f>
        <v/>
      </c>
    </row>
    <row r="709">
      <c r="A709">
        <f>INDEX(resultados!$A$2:$ZZ$2573, 703, MATCH($B$1, resultados!$A$1:$ZZ$1, 0))</f>
        <v/>
      </c>
      <c r="B709">
        <f>INDEX(resultados!$A$2:$ZZ$2573, 703, MATCH($B$2, resultados!$A$1:$ZZ$1, 0))</f>
        <v/>
      </c>
      <c r="C709">
        <f>INDEX(resultados!$A$2:$ZZ$2573, 703, MATCH($B$3, resultados!$A$1:$ZZ$1, 0))</f>
        <v/>
      </c>
    </row>
    <row r="710">
      <c r="A710">
        <f>INDEX(resultados!$A$2:$ZZ$2573, 704, MATCH($B$1, resultados!$A$1:$ZZ$1, 0))</f>
        <v/>
      </c>
      <c r="B710">
        <f>INDEX(resultados!$A$2:$ZZ$2573, 704, MATCH($B$2, resultados!$A$1:$ZZ$1, 0))</f>
        <v/>
      </c>
      <c r="C710">
        <f>INDEX(resultados!$A$2:$ZZ$2573, 704, MATCH($B$3, resultados!$A$1:$ZZ$1, 0))</f>
        <v/>
      </c>
    </row>
    <row r="711">
      <c r="A711">
        <f>INDEX(resultados!$A$2:$ZZ$2573, 705, MATCH($B$1, resultados!$A$1:$ZZ$1, 0))</f>
        <v/>
      </c>
      <c r="B711">
        <f>INDEX(resultados!$A$2:$ZZ$2573, 705, MATCH($B$2, resultados!$A$1:$ZZ$1, 0))</f>
        <v/>
      </c>
      <c r="C711">
        <f>INDEX(resultados!$A$2:$ZZ$2573, 705, MATCH($B$3, resultados!$A$1:$ZZ$1, 0))</f>
        <v/>
      </c>
    </row>
    <row r="712">
      <c r="A712">
        <f>INDEX(resultados!$A$2:$ZZ$2573, 706, MATCH($B$1, resultados!$A$1:$ZZ$1, 0))</f>
        <v/>
      </c>
      <c r="B712">
        <f>INDEX(resultados!$A$2:$ZZ$2573, 706, MATCH($B$2, resultados!$A$1:$ZZ$1, 0))</f>
        <v/>
      </c>
      <c r="C712">
        <f>INDEX(resultados!$A$2:$ZZ$2573, 706, MATCH($B$3, resultados!$A$1:$ZZ$1, 0))</f>
        <v/>
      </c>
    </row>
    <row r="713">
      <c r="A713">
        <f>INDEX(resultados!$A$2:$ZZ$2573, 707, MATCH($B$1, resultados!$A$1:$ZZ$1, 0))</f>
        <v/>
      </c>
      <c r="B713">
        <f>INDEX(resultados!$A$2:$ZZ$2573, 707, MATCH($B$2, resultados!$A$1:$ZZ$1, 0))</f>
        <v/>
      </c>
      <c r="C713">
        <f>INDEX(resultados!$A$2:$ZZ$2573, 707, MATCH($B$3, resultados!$A$1:$ZZ$1, 0))</f>
        <v/>
      </c>
    </row>
    <row r="714">
      <c r="A714">
        <f>INDEX(resultados!$A$2:$ZZ$2573, 708, MATCH($B$1, resultados!$A$1:$ZZ$1, 0))</f>
        <v/>
      </c>
      <c r="B714">
        <f>INDEX(resultados!$A$2:$ZZ$2573, 708, MATCH($B$2, resultados!$A$1:$ZZ$1, 0))</f>
        <v/>
      </c>
      <c r="C714">
        <f>INDEX(resultados!$A$2:$ZZ$2573, 708, MATCH($B$3, resultados!$A$1:$ZZ$1, 0))</f>
        <v/>
      </c>
    </row>
    <row r="715">
      <c r="A715">
        <f>INDEX(resultados!$A$2:$ZZ$2573, 709, MATCH($B$1, resultados!$A$1:$ZZ$1, 0))</f>
        <v/>
      </c>
      <c r="B715">
        <f>INDEX(resultados!$A$2:$ZZ$2573, 709, MATCH($B$2, resultados!$A$1:$ZZ$1, 0))</f>
        <v/>
      </c>
      <c r="C715">
        <f>INDEX(resultados!$A$2:$ZZ$2573, 709, MATCH($B$3, resultados!$A$1:$ZZ$1, 0))</f>
        <v/>
      </c>
    </row>
    <row r="716">
      <c r="A716">
        <f>INDEX(resultados!$A$2:$ZZ$2573, 710, MATCH($B$1, resultados!$A$1:$ZZ$1, 0))</f>
        <v/>
      </c>
      <c r="B716">
        <f>INDEX(resultados!$A$2:$ZZ$2573, 710, MATCH($B$2, resultados!$A$1:$ZZ$1, 0))</f>
        <v/>
      </c>
      <c r="C716">
        <f>INDEX(resultados!$A$2:$ZZ$2573, 710, MATCH($B$3, resultados!$A$1:$ZZ$1, 0))</f>
        <v/>
      </c>
    </row>
    <row r="717">
      <c r="A717">
        <f>INDEX(resultados!$A$2:$ZZ$2573, 711, MATCH($B$1, resultados!$A$1:$ZZ$1, 0))</f>
        <v/>
      </c>
      <c r="B717">
        <f>INDEX(resultados!$A$2:$ZZ$2573, 711, MATCH($B$2, resultados!$A$1:$ZZ$1, 0))</f>
        <v/>
      </c>
      <c r="C717">
        <f>INDEX(resultados!$A$2:$ZZ$2573, 711, MATCH($B$3, resultados!$A$1:$ZZ$1, 0))</f>
        <v/>
      </c>
    </row>
    <row r="718">
      <c r="A718">
        <f>INDEX(resultados!$A$2:$ZZ$2573, 712, MATCH($B$1, resultados!$A$1:$ZZ$1, 0))</f>
        <v/>
      </c>
      <c r="B718">
        <f>INDEX(resultados!$A$2:$ZZ$2573, 712, MATCH($B$2, resultados!$A$1:$ZZ$1, 0))</f>
        <v/>
      </c>
      <c r="C718">
        <f>INDEX(resultados!$A$2:$ZZ$2573, 712, MATCH($B$3, resultados!$A$1:$ZZ$1, 0))</f>
        <v/>
      </c>
    </row>
    <row r="719">
      <c r="A719">
        <f>INDEX(resultados!$A$2:$ZZ$2573, 713, MATCH($B$1, resultados!$A$1:$ZZ$1, 0))</f>
        <v/>
      </c>
      <c r="B719">
        <f>INDEX(resultados!$A$2:$ZZ$2573, 713, MATCH($B$2, resultados!$A$1:$ZZ$1, 0))</f>
        <v/>
      </c>
      <c r="C719">
        <f>INDEX(resultados!$A$2:$ZZ$2573, 713, MATCH($B$3, resultados!$A$1:$ZZ$1, 0))</f>
        <v/>
      </c>
    </row>
    <row r="720">
      <c r="A720">
        <f>INDEX(resultados!$A$2:$ZZ$2573, 714, MATCH($B$1, resultados!$A$1:$ZZ$1, 0))</f>
        <v/>
      </c>
      <c r="B720">
        <f>INDEX(resultados!$A$2:$ZZ$2573, 714, MATCH($B$2, resultados!$A$1:$ZZ$1, 0))</f>
        <v/>
      </c>
      <c r="C720">
        <f>INDEX(resultados!$A$2:$ZZ$2573, 714, MATCH($B$3, resultados!$A$1:$ZZ$1, 0))</f>
        <v/>
      </c>
    </row>
    <row r="721">
      <c r="A721">
        <f>INDEX(resultados!$A$2:$ZZ$2573, 715, MATCH($B$1, resultados!$A$1:$ZZ$1, 0))</f>
        <v/>
      </c>
      <c r="B721">
        <f>INDEX(resultados!$A$2:$ZZ$2573, 715, MATCH($B$2, resultados!$A$1:$ZZ$1, 0))</f>
        <v/>
      </c>
      <c r="C721">
        <f>INDEX(resultados!$A$2:$ZZ$2573, 715, MATCH($B$3, resultados!$A$1:$ZZ$1, 0))</f>
        <v/>
      </c>
    </row>
    <row r="722">
      <c r="A722">
        <f>INDEX(resultados!$A$2:$ZZ$2573, 716, MATCH($B$1, resultados!$A$1:$ZZ$1, 0))</f>
        <v/>
      </c>
      <c r="B722">
        <f>INDEX(resultados!$A$2:$ZZ$2573, 716, MATCH($B$2, resultados!$A$1:$ZZ$1, 0))</f>
        <v/>
      </c>
      <c r="C722">
        <f>INDEX(resultados!$A$2:$ZZ$2573, 716, MATCH($B$3, resultados!$A$1:$ZZ$1, 0))</f>
        <v/>
      </c>
    </row>
    <row r="723">
      <c r="A723">
        <f>INDEX(resultados!$A$2:$ZZ$2573, 717, MATCH($B$1, resultados!$A$1:$ZZ$1, 0))</f>
        <v/>
      </c>
      <c r="B723">
        <f>INDEX(resultados!$A$2:$ZZ$2573, 717, MATCH($B$2, resultados!$A$1:$ZZ$1, 0))</f>
        <v/>
      </c>
      <c r="C723">
        <f>INDEX(resultados!$A$2:$ZZ$2573, 717, MATCH($B$3, resultados!$A$1:$ZZ$1, 0))</f>
        <v/>
      </c>
    </row>
    <row r="724">
      <c r="A724">
        <f>INDEX(resultados!$A$2:$ZZ$2573, 718, MATCH($B$1, resultados!$A$1:$ZZ$1, 0))</f>
        <v/>
      </c>
      <c r="B724">
        <f>INDEX(resultados!$A$2:$ZZ$2573, 718, MATCH($B$2, resultados!$A$1:$ZZ$1, 0))</f>
        <v/>
      </c>
      <c r="C724">
        <f>INDEX(resultados!$A$2:$ZZ$2573, 718, MATCH($B$3, resultados!$A$1:$ZZ$1, 0))</f>
        <v/>
      </c>
    </row>
    <row r="725">
      <c r="A725">
        <f>INDEX(resultados!$A$2:$ZZ$2573, 719, MATCH($B$1, resultados!$A$1:$ZZ$1, 0))</f>
        <v/>
      </c>
      <c r="B725">
        <f>INDEX(resultados!$A$2:$ZZ$2573, 719, MATCH($B$2, resultados!$A$1:$ZZ$1, 0))</f>
        <v/>
      </c>
      <c r="C725">
        <f>INDEX(resultados!$A$2:$ZZ$2573, 719, MATCH($B$3, resultados!$A$1:$ZZ$1, 0))</f>
        <v/>
      </c>
    </row>
    <row r="726">
      <c r="A726">
        <f>INDEX(resultados!$A$2:$ZZ$2573, 720, MATCH($B$1, resultados!$A$1:$ZZ$1, 0))</f>
        <v/>
      </c>
      <c r="B726">
        <f>INDEX(resultados!$A$2:$ZZ$2573, 720, MATCH($B$2, resultados!$A$1:$ZZ$1, 0))</f>
        <v/>
      </c>
      <c r="C726">
        <f>INDEX(resultados!$A$2:$ZZ$2573, 720, MATCH($B$3, resultados!$A$1:$ZZ$1, 0))</f>
        <v/>
      </c>
    </row>
    <row r="727">
      <c r="A727">
        <f>INDEX(resultados!$A$2:$ZZ$2573, 721, MATCH($B$1, resultados!$A$1:$ZZ$1, 0))</f>
        <v/>
      </c>
      <c r="B727">
        <f>INDEX(resultados!$A$2:$ZZ$2573, 721, MATCH($B$2, resultados!$A$1:$ZZ$1, 0))</f>
        <v/>
      </c>
      <c r="C727">
        <f>INDEX(resultados!$A$2:$ZZ$2573, 721, MATCH($B$3, resultados!$A$1:$ZZ$1, 0))</f>
        <v/>
      </c>
    </row>
    <row r="728">
      <c r="A728">
        <f>INDEX(resultados!$A$2:$ZZ$2573, 722, MATCH($B$1, resultados!$A$1:$ZZ$1, 0))</f>
        <v/>
      </c>
      <c r="B728">
        <f>INDEX(resultados!$A$2:$ZZ$2573, 722, MATCH($B$2, resultados!$A$1:$ZZ$1, 0))</f>
        <v/>
      </c>
      <c r="C728">
        <f>INDEX(resultados!$A$2:$ZZ$2573, 722, MATCH($B$3, resultados!$A$1:$ZZ$1, 0))</f>
        <v/>
      </c>
    </row>
    <row r="729">
      <c r="A729">
        <f>INDEX(resultados!$A$2:$ZZ$2573, 723, MATCH($B$1, resultados!$A$1:$ZZ$1, 0))</f>
        <v/>
      </c>
      <c r="B729">
        <f>INDEX(resultados!$A$2:$ZZ$2573, 723, MATCH($B$2, resultados!$A$1:$ZZ$1, 0))</f>
        <v/>
      </c>
      <c r="C729">
        <f>INDEX(resultados!$A$2:$ZZ$2573, 723, MATCH($B$3, resultados!$A$1:$ZZ$1, 0))</f>
        <v/>
      </c>
    </row>
    <row r="730">
      <c r="A730">
        <f>INDEX(resultados!$A$2:$ZZ$2573, 724, MATCH($B$1, resultados!$A$1:$ZZ$1, 0))</f>
        <v/>
      </c>
      <c r="B730">
        <f>INDEX(resultados!$A$2:$ZZ$2573, 724, MATCH($B$2, resultados!$A$1:$ZZ$1, 0))</f>
        <v/>
      </c>
      <c r="C730">
        <f>INDEX(resultados!$A$2:$ZZ$2573, 724, MATCH($B$3, resultados!$A$1:$ZZ$1, 0))</f>
        <v/>
      </c>
    </row>
    <row r="731">
      <c r="A731">
        <f>INDEX(resultados!$A$2:$ZZ$2573, 725, MATCH($B$1, resultados!$A$1:$ZZ$1, 0))</f>
        <v/>
      </c>
      <c r="B731">
        <f>INDEX(resultados!$A$2:$ZZ$2573, 725, MATCH($B$2, resultados!$A$1:$ZZ$1, 0))</f>
        <v/>
      </c>
      <c r="C731">
        <f>INDEX(resultados!$A$2:$ZZ$2573, 725, MATCH($B$3, resultados!$A$1:$ZZ$1, 0))</f>
        <v/>
      </c>
    </row>
    <row r="732">
      <c r="A732">
        <f>INDEX(resultados!$A$2:$ZZ$2573, 726, MATCH($B$1, resultados!$A$1:$ZZ$1, 0))</f>
        <v/>
      </c>
      <c r="B732">
        <f>INDEX(resultados!$A$2:$ZZ$2573, 726, MATCH($B$2, resultados!$A$1:$ZZ$1, 0))</f>
        <v/>
      </c>
      <c r="C732">
        <f>INDEX(resultados!$A$2:$ZZ$2573, 726, MATCH($B$3, resultados!$A$1:$ZZ$1, 0))</f>
        <v/>
      </c>
    </row>
    <row r="733">
      <c r="A733">
        <f>INDEX(resultados!$A$2:$ZZ$2573, 727, MATCH($B$1, resultados!$A$1:$ZZ$1, 0))</f>
        <v/>
      </c>
      <c r="B733">
        <f>INDEX(resultados!$A$2:$ZZ$2573, 727, MATCH($B$2, resultados!$A$1:$ZZ$1, 0))</f>
        <v/>
      </c>
      <c r="C733">
        <f>INDEX(resultados!$A$2:$ZZ$2573, 727, MATCH($B$3, resultados!$A$1:$ZZ$1, 0))</f>
        <v/>
      </c>
    </row>
    <row r="734">
      <c r="A734">
        <f>INDEX(resultados!$A$2:$ZZ$2573, 728, MATCH($B$1, resultados!$A$1:$ZZ$1, 0))</f>
        <v/>
      </c>
      <c r="B734">
        <f>INDEX(resultados!$A$2:$ZZ$2573, 728, MATCH($B$2, resultados!$A$1:$ZZ$1, 0))</f>
        <v/>
      </c>
      <c r="C734">
        <f>INDEX(resultados!$A$2:$ZZ$2573, 728, MATCH($B$3, resultados!$A$1:$ZZ$1, 0))</f>
        <v/>
      </c>
    </row>
    <row r="735">
      <c r="A735">
        <f>INDEX(resultados!$A$2:$ZZ$2573, 729, MATCH($B$1, resultados!$A$1:$ZZ$1, 0))</f>
        <v/>
      </c>
      <c r="B735">
        <f>INDEX(resultados!$A$2:$ZZ$2573, 729, MATCH($B$2, resultados!$A$1:$ZZ$1, 0))</f>
        <v/>
      </c>
      <c r="C735">
        <f>INDEX(resultados!$A$2:$ZZ$2573, 729, MATCH($B$3, resultados!$A$1:$ZZ$1, 0))</f>
        <v/>
      </c>
    </row>
    <row r="736">
      <c r="A736">
        <f>INDEX(resultados!$A$2:$ZZ$2573, 730, MATCH($B$1, resultados!$A$1:$ZZ$1, 0))</f>
        <v/>
      </c>
      <c r="B736">
        <f>INDEX(resultados!$A$2:$ZZ$2573, 730, MATCH($B$2, resultados!$A$1:$ZZ$1, 0))</f>
        <v/>
      </c>
      <c r="C736">
        <f>INDEX(resultados!$A$2:$ZZ$2573, 730, MATCH($B$3, resultados!$A$1:$ZZ$1, 0))</f>
        <v/>
      </c>
    </row>
    <row r="737">
      <c r="A737">
        <f>INDEX(resultados!$A$2:$ZZ$2573, 731, MATCH($B$1, resultados!$A$1:$ZZ$1, 0))</f>
        <v/>
      </c>
      <c r="B737">
        <f>INDEX(resultados!$A$2:$ZZ$2573, 731, MATCH($B$2, resultados!$A$1:$ZZ$1, 0))</f>
        <v/>
      </c>
      <c r="C737">
        <f>INDEX(resultados!$A$2:$ZZ$2573, 731, MATCH($B$3, resultados!$A$1:$ZZ$1, 0))</f>
        <v/>
      </c>
    </row>
    <row r="738">
      <c r="A738">
        <f>INDEX(resultados!$A$2:$ZZ$2573, 732, MATCH($B$1, resultados!$A$1:$ZZ$1, 0))</f>
        <v/>
      </c>
      <c r="B738">
        <f>INDEX(resultados!$A$2:$ZZ$2573, 732, MATCH($B$2, resultados!$A$1:$ZZ$1, 0))</f>
        <v/>
      </c>
      <c r="C738">
        <f>INDEX(resultados!$A$2:$ZZ$2573, 732, MATCH($B$3, resultados!$A$1:$ZZ$1, 0))</f>
        <v/>
      </c>
    </row>
    <row r="739">
      <c r="A739">
        <f>INDEX(resultados!$A$2:$ZZ$2573, 733, MATCH($B$1, resultados!$A$1:$ZZ$1, 0))</f>
        <v/>
      </c>
      <c r="B739">
        <f>INDEX(resultados!$A$2:$ZZ$2573, 733, MATCH($B$2, resultados!$A$1:$ZZ$1, 0))</f>
        <v/>
      </c>
      <c r="C739">
        <f>INDEX(resultados!$A$2:$ZZ$2573, 733, MATCH($B$3, resultados!$A$1:$ZZ$1, 0))</f>
        <v/>
      </c>
    </row>
    <row r="740">
      <c r="A740">
        <f>INDEX(resultados!$A$2:$ZZ$2573, 734, MATCH($B$1, resultados!$A$1:$ZZ$1, 0))</f>
        <v/>
      </c>
      <c r="B740">
        <f>INDEX(resultados!$A$2:$ZZ$2573, 734, MATCH($B$2, resultados!$A$1:$ZZ$1, 0))</f>
        <v/>
      </c>
      <c r="C740">
        <f>INDEX(resultados!$A$2:$ZZ$2573, 734, MATCH($B$3, resultados!$A$1:$ZZ$1, 0))</f>
        <v/>
      </c>
    </row>
    <row r="741">
      <c r="A741">
        <f>INDEX(resultados!$A$2:$ZZ$2573, 735, MATCH($B$1, resultados!$A$1:$ZZ$1, 0))</f>
        <v/>
      </c>
      <c r="B741">
        <f>INDEX(resultados!$A$2:$ZZ$2573, 735, MATCH($B$2, resultados!$A$1:$ZZ$1, 0))</f>
        <v/>
      </c>
      <c r="C741">
        <f>INDEX(resultados!$A$2:$ZZ$2573, 735, MATCH($B$3, resultados!$A$1:$ZZ$1, 0))</f>
        <v/>
      </c>
    </row>
    <row r="742">
      <c r="A742">
        <f>INDEX(resultados!$A$2:$ZZ$2573, 736, MATCH($B$1, resultados!$A$1:$ZZ$1, 0))</f>
        <v/>
      </c>
      <c r="B742">
        <f>INDEX(resultados!$A$2:$ZZ$2573, 736, MATCH($B$2, resultados!$A$1:$ZZ$1, 0))</f>
        <v/>
      </c>
      <c r="C742">
        <f>INDEX(resultados!$A$2:$ZZ$2573, 736, MATCH($B$3, resultados!$A$1:$ZZ$1, 0))</f>
        <v/>
      </c>
    </row>
    <row r="743">
      <c r="A743">
        <f>INDEX(resultados!$A$2:$ZZ$2573, 737, MATCH($B$1, resultados!$A$1:$ZZ$1, 0))</f>
        <v/>
      </c>
      <c r="B743">
        <f>INDEX(resultados!$A$2:$ZZ$2573, 737, MATCH($B$2, resultados!$A$1:$ZZ$1, 0))</f>
        <v/>
      </c>
      <c r="C743">
        <f>INDEX(resultados!$A$2:$ZZ$2573, 737, MATCH($B$3, resultados!$A$1:$ZZ$1, 0))</f>
        <v/>
      </c>
    </row>
    <row r="744">
      <c r="A744">
        <f>INDEX(resultados!$A$2:$ZZ$2573, 738, MATCH($B$1, resultados!$A$1:$ZZ$1, 0))</f>
        <v/>
      </c>
      <c r="B744">
        <f>INDEX(resultados!$A$2:$ZZ$2573, 738, MATCH($B$2, resultados!$A$1:$ZZ$1, 0))</f>
        <v/>
      </c>
      <c r="C744">
        <f>INDEX(resultados!$A$2:$ZZ$2573, 738, MATCH($B$3, resultados!$A$1:$ZZ$1, 0))</f>
        <v/>
      </c>
    </row>
    <row r="745">
      <c r="A745">
        <f>INDEX(resultados!$A$2:$ZZ$2573, 739, MATCH($B$1, resultados!$A$1:$ZZ$1, 0))</f>
        <v/>
      </c>
      <c r="B745">
        <f>INDEX(resultados!$A$2:$ZZ$2573, 739, MATCH($B$2, resultados!$A$1:$ZZ$1, 0))</f>
        <v/>
      </c>
      <c r="C745">
        <f>INDEX(resultados!$A$2:$ZZ$2573, 739, MATCH($B$3, resultados!$A$1:$ZZ$1, 0))</f>
        <v/>
      </c>
    </row>
    <row r="746">
      <c r="A746">
        <f>INDEX(resultados!$A$2:$ZZ$2573, 740, MATCH($B$1, resultados!$A$1:$ZZ$1, 0))</f>
        <v/>
      </c>
      <c r="B746">
        <f>INDEX(resultados!$A$2:$ZZ$2573, 740, MATCH($B$2, resultados!$A$1:$ZZ$1, 0))</f>
        <v/>
      </c>
      <c r="C746">
        <f>INDEX(resultados!$A$2:$ZZ$2573, 740, MATCH($B$3, resultados!$A$1:$ZZ$1, 0))</f>
        <v/>
      </c>
    </row>
    <row r="747">
      <c r="A747">
        <f>INDEX(resultados!$A$2:$ZZ$2573, 741, MATCH($B$1, resultados!$A$1:$ZZ$1, 0))</f>
        <v/>
      </c>
      <c r="B747">
        <f>INDEX(resultados!$A$2:$ZZ$2573, 741, MATCH($B$2, resultados!$A$1:$ZZ$1, 0))</f>
        <v/>
      </c>
      <c r="C747">
        <f>INDEX(resultados!$A$2:$ZZ$2573, 741, MATCH($B$3, resultados!$A$1:$ZZ$1, 0))</f>
        <v/>
      </c>
    </row>
    <row r="748">
      <c r="A748">
        <f>INDEX(resultados!$A$2:$ZZ$2573, 742, MATCH($B$1, resultados!$A$1:$ZZ$1, 0))</f>
        <v/>
      </c>
      <c r="B748">
        <f>INDEX(resultados!$A$2:$ZZ$2573, 742, MATCH($B$2, resultados!$A$1:$ZZ$1, 0))</f>
        <v/>
      </c>
      <c r="C748">
        <f>INDEX(resultados!$A$2:$ZZ$2573, 742, MATCH($B$3, resultados!$A$1:$ZZ$1, 0))</f>
        <v/>
      </c>
    </row>
    <row r="749">
      <c r="A749">
        <f>INDEX(resultados!$A$2:$ZZ$2573, 743, MATCH($B$1, resultados!$A$1:$ZZ$1, 0))</f>
        <v/>
      </c>
      <c r="B749">
        <f>INDEX(resultados!$A$2:$ZZ$2573, 743, MATCH($B$2, resultados!$A$1:$ZZ$1, 0))</f>
        <v/>
      </c>
      <c r="C749">
        <f>INDEX(resultados!$A$2:$ZZ$2573, 743, MATCH($B$3, resultados!$A$1:$ZZ$1, 0))</f>
        <v/>
      </c>
    </row>
    <row r="750">
      <c r="A750">
        <f>INDEX(resultados!$A$2:$ZZ$2573, 744, MATCH($B$1, resultados!$A$1:$ZZ$1, 0))</f>
        <v/>
      </c>
      <c r="B750">
        <f>INDEX(resultados!$A$2:$ZZ$2573, 744, MATCH($B$2, resultados!$A$1:$ZZ$1, 0))</f>
        <v/>
      </c>
      <c r="C750">
        <f>INDEX(resultados!$A$2:$ZZ$2573, 744, MATCH($B$3, resultados!$A$1:$ZZ$1, 0))</f>
        <v/>
      </c>
    </row>
    <row r="751">
      <c r="A751">
        <f>INDEX(resultados!$A$2:$ZZ$2573, 745, MATCH($B$1, resultados!$A$1:$ZZ$1, 0))</f>
        <v/>
      </c>
      <c r="B751">
        <f>INDEX(resultados!$A$2:$ZZ$2573, 745, MATCH($B$2, resultados!$A$1:$ZZ$1, 0))</f>
        <v/>
      </c>
      <c r="C751">
        <f>INDEX(resultados!$A$2:$ZZ$2573, 745, MATCH($B$3, resultados!$A$1:$ZZ$1, 0))</f>
        <v/>
      </c>
    </row>
    <row r="752">
      <c r="A752">
        <f>INDEX(resultados!$A$2:$ZZ$2573, 746, MATCH($B$1, resultados!$A$1:$ZZ$1, 0))</f>
        <v/>
      </c>
      <c r="B752">
        <f>INDEX(resultados!$A$2:$ZZ$2573, 746, MATCH($B$2, resultados!$A$1:$ZZ$1, 0))</f>
        <v/>
      </c>
      <c r="C752">
        <f>INDEX(resultados!$A$2:$ZZ$2573, 746, MATCH($B$3, resultados!$A$1:$ZZ$1, 0))</f>
        <v/>
      </c>
    </row>
    <row r="753">
      <c r="A753">
        <f>INDEX(resultados!$A$2:$ZZ$2573, 747, MATCH($B$1, resultados!$A$1:$ZZ$1, 0))</f>
        <v/>
      </c>
      <c r="B753">
        <f>INDEX(resultados!$A$2:$ZZ$2573, 747, MATCH($B$2, resultados!$A$1:$ZZ$1, 0))</f>
        <v/>
      </c>
      <c r="C753">
        <f>INDEX(resultados!$A$2:$ZZ$2573, 747, MATCH($B$3, resultados!$A$1:$ZZ$1, 0))</f>
        <v/>
      </c>
    </row>
    <row r="754">
      <c r="A754">
        <f>INDEX(resultados!$A$2:$ZZ$2573, 748, MATCH($B$1, resultados!$A$1:$ZZ$1, 0))</f>
        <v/>
      </c>
      <c r="B754">
        <f>INDEX(resultados!$A$2:$ZZ$2573, 748, MATCH($B$2, resultados!$A$1:$ZZ$1, 0))</f>
        <v/>
      </c>
      <c r="C754">
        <f>INDEX(resultados!$A$2:$ZZ$2573, 748, MATCH($B$3, resultados!$A$1:$ZZ$1, 0))</f>
        <v/>
      </c>
    </row>
    <row r="755">
      <c r="A755">
        <f>INDEX(resultados!$A$2:$ZZ$2573, 749, MATCH($B$1, resultados!$A$1:$ZZ$1, 0))</f>
        <v/>
      </c>
      <c r="B755">
        <f>INDEX(resultados!$A$2:$ZZ$2573, 749, MATCH($B$2, resultados!$A$1:$ZZ$1, 0))</f>
        <v/>
      </c>
      <c r="C755">
        <f>INDEX(resultados!$A$2:$ZZ$2573, 749, MATCH($B$3, resultados!$A$1:$ZZ$1, 0))</f>
        <v/>
      </c>
    </row>
    <row r="756">
      <c r="A756">
        <f>INDEX(resultados!$A$2:$ZZ$2573, 750, MATCH($B$1, resultados!$A$1:$ZZ$1, 0))</f>
        <v/>
      </c>
      <c r="B756">
        <f>INDEX(resultados!$A$2:$ZZ$2573, 750, MATCH($B$2, resultados!$A$1:$ZZ$1, 0))</f>
        <v/>
      </c>
      <c r="C756">
        <f>INDEX(resultados!$A$2:$ZZ$2573, 750, MATCH($B$3, resultados!$A$1:$ZZ$1, 0))</f>
        <v/>
      </c>
    </row>
    <row r="757">
      <c r="A757">
        <f>INDEX(resultados!$A$2:$ZZ$2573, 751, MATCH($B$1, resultados!$A$1:$ZZ$1, 0))</f>
        <v/>
      </c>
      <c r="B757">
        <f>INDEX(resultados!$A$2:$ZZ$2573, 751, MATCH($B$2, resultados!$A$1:$ZZ$1, 0))</f>
        <v/>
      </c>
      <c r="C757">
        <f>INDEX(resultados!$A$2:$ZZ$2573, 751, MATCH($B$3, resultados!$A$1:$ZZ$1, 0))</f>
        <v/>
      </c>
    </row>
    <row r="758">
      <c r="A758">
        <f>INDEX(resultados!$A$2:$ZZ$2573, 752, MATCH($B$1, resultados!$A$1:$ZZ$1, 0))</f>
        <v/>
      </c>
      <c r="B758">
        <f>INDEX(resultados!$A$2:$ZZ$2573, 752, MATCH($B$2, resultados!$A$1:$ZZ$1, 0))</f>
        <v/>
      </c>
      <c r="C758">
        <f>INDEX(resultados!$A$2:$ZZ$2573, 752, MATCH($B$3, resultados!$A$1:$ZZ$1, 0))</f>
        <v/>
      </c>
    </row>
    <row r="759">
      <c r="A759">
        <f>INDEX(resultados!$A$2:$ZZ$2573, 753, MATCH($B$1, resultados!$A$1:$ZZ$1, 0))</f>
        <v/>
      </c>
      <c r="B759">
        <f>INDEX(resultados!$A$2:$ZZ$2573, 753, MATCH($B$2, resultados!$A$1:$ZZ$1, 0))</f>
        <v/>
      </c>
      <c r="C759">
        <f>INDEX(resultados!$A$2:$ZZ$2573, 753, MATCH($B$3, resultados!$A$1:$ZZ$1, 0))</f>
        <v/>
      </c>
    </row>
    <row r="760">
      <c r="A760">
        <f>INDEX(resultados!$A$2:$ZZ$2573, 754, MATCH($B$1, resultados!$A$1:$ZZ$1, 0))</f>
        <v/>
      </c>
      <c r="B760">
        <f>INDEX(resultados!$A$2:$ZZ$2573, 754, MATCH($B$2, resultados!$A$1:$ZZ$1, 0))</f>
        <v/>
      </c>
      <c r="C760">
        <f>INDEX(resultados!$A$2:$ZZ$2573, 754, MATCH($B$3, resultados!$A$1:$ZZ$1, 0))</f>
        <v/>
      </c>
    </row>
    <row r="761">
      <c r="A761">
        <f>INDEX(resultados!$A$2:$ZZ$2573, 755, MATCH($B$1, resultados!$A$1:$ZZ$1, 0))</f>
        <v/>
      </c>
      <c r="B761">
        <f>INDEX(resultados!$A$2:$ZZ$2573, 755, MATCH($B$2, resultados!$A$1:$ZZ$1, 0))</f>
        <v/>
      </c>
      <c r="C761">
        <f>INDEX(resultados!$A$2:$ZZ$2573, 755, MATCH($B$3, resultados!$A$1:$ZZ$1, 0))</f>
        <v/>
      </c>
    </row>
    <row r="762">
      <c r="A762">
        <f>INDEX(resultados!$A$2:$ZZ$2573, 756, MATCH($B$1, resultados!$A$1:$ZZ$1, 0))</f>
        <v/>
      </c>
      <c r="B762">
        <f>INDEX(resultados!$A$2:$ZZ$2573, 756, MATCH($B$2, resultados!$A$1:$ZZ$1, 0))</f>
        <v/>
      </c>
      <c r="C762">
        <f>INDEX(resultados!$A$2:$ZZ$2573, 756, MATCH($B$3, resultados!$A$1:$ZZ$1, 0))</f>
        <v/>
      </c>
    </row>
    <row r="763">
      <c r="A763">
        <f>INDEX(resultados!$A$2:$ZZ$2573, 757, MATCH($B$1, resultados!$A$1:$ZZ$1, 0))</f>
        <v/>
      </c>
      <c r="B763">
        <f>INDEX(resultados!$A$2:$ZZ$2573, 757, MATCH($B$2, resultados!$A$1:$ZZ$1, 0))</f>
        <v/>
      </c>
      <c r="C763">
        <f>INDEX(resultados!$A$2:$ZZ$2573, 757, MATCH($B$3, resultados!$A$1:$ZZ$1, 0))</f>
        <v/>
      </c>
    </row>
    <row r="764">
      <c r="A764">
        <f>INDEX(resultados!$A$2:$ZZ$2573, 758, MATCH($B$1, resultados!$A$1:$ZZ$1, 0))</f>
        <v/>
      </c>
      <c r="B764">
        <f>INDEX(resultados!$A$2:$ZZ$2573, 758, MATCH($B$2, resultados!$A$1:$ZZ$1, 0))</f>
        <v/>
      </c>
      <c r="C764">
        <f>INDEX(resultados!$A$2:$ZZ$2573, 758, MATCH($B$3, resultados!$A$1:$ZZ$1, 0))</f>
        <v/>
      </c>
    </row>
    <row r="765">
      <c r="A765">
        <f>INDEX(resultados!$A$2:$ZZ$2573, 759, MATCH($B$1, resultados!$A$1:$ZZ$1, 0))</f>
        <v/>
      </c>
      <c r="B765">
        <f>INDEX(resultados!$A$2:$ZZ$2573, 759, MATCH($B$2, resultados!$A$1:$ZZ$1, 0))</f>
        <v/>
      </c>
      <c r="C765">
        <f>INDEX(resultados!$A$2:$ZZ$2573, 759, MATCH($B$3, resultados!$A$1:$ZZ$1, 0))</f>
        <v/>
      </c>
    </row>
    <row r="766">
      <c r="A766">
        <f>INDEX(resultados!$A$2:$ZZ$2573, 760, MATCH($B$1, resultados!$A$1:$ZZ$1, 0))</f>
        <v/>
      </c>
      <c r="B766">
        <f>INDEX(resultados!$A$2:$ZZ$2573, 760, MATCH($B$2, resultados!$A$1:$ZZ$1, 0))</f>
        <v/>
      </c>
      <c r="C766">
        <f>INDEX(resultados!$A$2:$ZZ$2573, 760, MATCH($B$3, resultados!$A$1:$ZZ$1, 0))</f>
        <v/>
      </c>
    </row>
    <row r="767">
      <c r="A767">
        <f>INDEX(resultados!$A$2:$ZZ$2573, 761, MATCH($B$1, resultados!$A$1:$ZZ$1, 0))</f>
        <v/>
      </c>
      <c r="B767">
        <f>INDEX(resultados!$A$2:$ZZ$2573, 761, MATCH($B$2, resultados!$A$1:$ZZ$1, 0))</f>
        <v/>
      </c>
      <c r="C767">
        <f>INDEX(resultados!$A$2:$ZZ$2573, 761, MATCH($B$3, resultados!$A$1:$ZZ$1, 0))</f>
        <v/>
      </c>
    </row>
    <row r="768">
      <c r="A768">
        <f>INDEX(resultados!$A$2:$ZZ$2573, 762, MATCH($B$1, resultados!$A$1:$ZZ$1, 0))</f>
        <v/>
      </c>
      <c r="B768">
        <f>INDEX(resultados!$A$2:$ZZ$2573, 762, MATCH($B$2, resultados!$A$1:$ZZ$1, 0))</f>
        <v/>
      </c>
      <c r="C768">
        <f>INDEX(resultados!$A$2:$ZZ$2573, 762, MATCH($B$3, resultados!$A$1:$ZZ$1, 0))</f>
        <v/>
      </c>
    </row>
    <row r="769">
      <c r="A769">
        <f>INDEX(resultados!$A$2:$ZZ$2573, 763, MATCH($B$1, resultados!$A$1:$ZZ$1, 0))</f>
        <v/>
      </c>
      <c r="B769">
        <f>INDEX(resultados!$A$2:$ZZ$2573, 763, MATCH($B$2, resultados!$A$1:$ZZ$1, 0))</f>
        <v/>
      </c>
      <c r="C769">
        <f>INDEX(resultados!$A$2:$ZZ$2573, 763, MATCH($B$3, resultados!$A$1:$ZZ$1, 0))</f>
        <v/>
      </c>
    </row>
    <row r="770">
      <c r="A770">
        <f>INDEX(resultados!$A$2:$ZZ$2573, 764, MATCH($B$1, resultados!$A$1:$ZZ$1, 0))</f>
        <v/>
      </c>
      <c r="B770">
        <f>INDEX(resultados!$A$2:$ZZ$2573, 764, MATCH($B$2, resultados!$A$1:$ZZ$1, 0))</f>
        <v/>
      </c>
      <c r="C770">
        <f>INDEX(resultados!$A$2:$ZZ$2573, 764, MATCH($B$3, resultados!$A$1:$ZZ$1, 0))</f>
        <v/>
      </c>
    </row>
    <row r="771">
      <c r="A771">
        <f>INDEX(resultados!$A$2:$ZZ$2573, 765, MATCH($B$1, resultados!$A$1:$ZZ$1, 0))</f>
        <v/>
      </c>
      <c r="B771">
        <f>INDEX(resultados!$A$2:$ZZ$2573, 765, MATCH($B$2, resultados!$A$1:$ZZ$1, 0))</f>
        <v/>
      </c>
      <c r="C771">
        <f>INDEX(resultados!$A$2:$ZZ$2573, 765, MATCH($B$3, resultados!$A$1:$ZZ$1, 0))</f>
        <v/>
      </c>
    </row>
    <row r="772">
      <c r="A772">
        <f>INDEX(resultados!$A$2:$ZZ$2573, 766, MATCH($B$1, resultados!$A$1:$ZZ$1, 0))</f>
        <v/>
      </c>
      <c r="B772">
        <f>INDEX(resultados!$A$2:$ZZ$2573, 766, MATCH($B$2, resultados!$A$1:$ZZ$1, 0))</f>
        <v/>
      </c>
      <c r="C772">
        <f>INDEX(resultados!$A$2:$ZZ$2573, 766, MATCH($B$3, resultados!$A$1:$ZZ$1, 0))</f>
        <v/>
      </c>
    </row>
    <row r="773">
      <c r="A773">
        <f>INDEX(resultados!$A$2:$ZZ$2573, 767, MATCH($B$1, resultados!$A$1:$ZZ$1, 0))</f>
        <v/>
      </c>
      <c r="B773">
        <f>INDEX(resultados!$A$2:$ZZ$2573, 767, MATCH($B$2, resultados!$A$1:$ZZ$1, 0))</f>
        <v/>
      </c>
      <c r="C773">
        <f>INDEX(resultados!$A$2:$ZZ$2573, 767, MATCH($B$3, resultados!$A$1:$ZZ$1, 0))</f>
        <v/>
      </c>
    </row>
    <row r="774">
      <c r="A774">
        <f>INDEX(resultados!$A$2:$ZZ$2573, 768, MATCH($B$1, resultados!$A$1:$ZZ$1, 0))</f>
        <v/>
      </c>
      <c r="B774">
        <f>INDEX(resultados!$A$2:$ZZ$2573, 768, MATCH($B$2, resultados!$A$1:$ZZ$1, 0))</f>
        <v/>
      </c>
      <c r="C774">
        <f>INDEX(resultados!$A$2:$ZZ$2573, 768, MATCH($B$3, resultados!$A$1:$ZZ$1, 0))</f>
        <v/>
      </c>
    </row>
    <row r="775">
      <c r="A775">
        <f>INDEX(resultados!$A$2:$ZZ$2573, 769, MATCH($B$1, resultados!$A$1:$ZZ$1, 0))</f>
        <v/>
      </c>
      <c r="B775">
        <f>INDEX(resultados!$A$2:$ZZ$2573, 769, MATCH($B$2, resultados!$A$1:$ZZ$1, 0))</f>
        <v/>
      </c>
      <c r="C775">
        <f>INDEX(resultados!$A$2:$ZZ$2573, 769, MATCH($B$3, resultados!$A$1:$ZZ$1, 0))</f>
        <v/>
      </c>
    </row>
    <row r="776">
      <c r="A776">
        <f>INDEX(resultados!$A$2:$ZZ$2573, 770, MATCH($B$1, resultados!$A$1:$ZZ$1, 0))</f>
        <v/>
      </c>
      <c r="B776">
        <f>INDEX(resultados!$A$2:$ZZ$2573, 770, MATCH($B$2, resultados!$A$1:$ZZ$1, 0))</f>
        <v/>
      </c>
      <c r="C776">
        <f>INDEX(resultados!$A$2:$ZZ$2573, 770, MATCH($B$3, resultados!$A$1:$ZZ$1, 0))</f>
        <v/>
      </c>
    </row>
    <row r="777">
      <c r="A777">
        <f>INDEX(resultados!$A$2:$ZZ$2573, 771, MATCH($B$1, resultados!$A$1:$ZZ$1, 0))</f>
        <v/>
      </c>
      <c r="B777">
        <f>INDEX(resultados!$A$2:$ZZ$2573, 771, MATCH($B$2, resultados!$A$1:$ZZ$1, 0))</f>
        <v/>
      </c>
      <c r="C777">
        <f>INDEX(resultados!$A$2:$ZZ$2573, 771, MATCH($B$3, resultados!$A$1:$ZZ$1, 0))</f>
        <v/>
      </c>
    </row>
    <row r="778">
      <c r="A778">
        <f>INDEX(resultados!$A$2:$ZZ$2573, 772, MATCH($B$1, resultados!$A$1:$ZZ$1, 0))</f>
        <v/>
      </c>
      <c r="B778">
        <f>INDEX(resultados!$A$2:$ZZ$2573, 772, MATCH($B$2, resultados!$A$1:$ZZ$1, 0))</f>
        <v/>
      </c>
      <c r="C778">
        <f>INDEX(resultados!$A$2:$ZZ$2573, 772, MATCH($B$3, resultados!$A$1:$ZZ$1, 0))</f>
        <v/>
      </c>
    </row>
    <row r="779">
      <c r="A779">
        <f>INDEX(resultados!$A$2:$ZZ$2573, 773, MATCH($B$1, resultados!$A$1:$ZZ$1, 0))</f>
        <v/>
      </c>
      <c r="B779">
        <f>INDEX(resultados!$A$2:$ZZ$2573, 773, MATCH($B$2, resultados!$A$1:$ZZ$1, 0))</f>
        <v/>
      </c>
      <c r="C779">
        <f>INDEX(resultados!$A$2:$ZZ$2573, 773, MATCH($B$3, resultados!$A$1:$ZZ$1, 0))</f>
        <v/>
      </c>
    </row>
    <row r="780">
      <c r="A780">
        <f>INDEX(resultados!$A$2:$ZZ$2573, 774, MATCH($B$1, resultados!$A$1:$ZZ$1, 0))</f>
        <v/>
      </c>
      <c r="B780">
        <f>INDEX(resultados!$A$2:$ZZ$2573, 774, MATCH($B$2, resultados!$A$1:$ZZ$1, 0))</f>
        <v/>
      </c>
      <c r="C780">
        <f>INDEX(resultados!$A$2:$ZZ$2573, 774, MATCH($B$3, resultados!$A$1:$ZZ$1, 0))</f>
        <v/>
      </c>
    </row>
    <row r="781">
      <c r="A781">
        <f>INDEX(resultados!$A$2:$ZZ$2573, 775, MATCH($B$1, resultados!$A$1:$ZZ$1, 0))</f>
        <v/>
      </c>
      <c r="B781">
        <f>INDEX(resultados!$A$2:$ZZ$2573, 775, MATCH($B$2, resultados!$A$1:$ZZ$1, 0))</f>
        <v/>
      </c>
      <c r="C781">
        <f>INDEX(resultados!$A$2:$ZZ$2573, 775, MATCH($B$3, resultados!$A$1:$ZZ$1, 0))</f>
        <v/>
      </c>
    </row>
    <row r="782">
      <c r="A782">
        <f>INDEX(resultados!$A$2:$ZZ$2573, 776, MATCH($B$1, resultados!$A$1:$ZZ$1, 0))</f>
        <v/>
      </c>
      <c r="B782">
        <f>INDEX(resultados!$A$2:$ZZ$2573, 776, MATCH($B$2, resultados!$A$1:$ZZ$1, 0))</f>
        <v/>
      </c>
      <c r="C782">
        <f>INDEX(resultados!$A$2:$ZZ$2573, 776, MATCH($B$3, resultados!$A$1:$ZZ$1, 0))</f>
        <v/>
      </c>
    </row>
    <row r="783">
      <c r="A783">
        <f>INDEX(resultados!$A$2:$ZZ$2573, 777, MATCH($B$1, resultados!$A$1:$ZZ$1, 0))</f>
        <v/>
      </c>
      <c r="B783">
        <f>INDEX(resultados!$A$2:$ZZ$2573, 777, MATCH($B$2, resultados!$A$1:$ZZ$1, 0))</f>
        <v/>
      </c>
      <c r="C783">
        <f>INDEX(resultados!$A$2:$ZZ$2573, 777, MATCH($B$3, resultados!$A$1:$ZZ$1, 0))</f>
        <v/>
      </c>
    </row>
    <row r="784">
      <c r="A784">
        <f>INDEX(resultados!$A$2:$ZZ$2573, 778, MATCH($B$1, resultados!$A$1:$ZZ$1, 0))</f>
        <v/>
      </c>
      <c r="B784">
        <f>INDEX(resultados!$A$2:$ZZ$2573, 778, MATCH($B$2, resultados!$A$1:$ZZ$1, 0))</f>
        <v/>
      </c>
      <c r="C784">
        <f>INDEX(resultados!$A$2:$ZZ$2573, 778, MATCH($B$3, resultados!$A$1:$ZZ$1, 0))</f>
        <v/>
      </c>
    </row>
    <row r="785">
      <c r="A785">
        <f>INDEX(resultados!$A$2:$ZZ$2573, 779, MATCH($B$1, resultados!$A$1:$ZZ$1, 0))</f>
        <v/>
      </c>
      <c r="B785">
        <f>INDEX(resultados!$A$2:$ZZ$2573, 779, MATCH($B$2, resultados!$A$1:$ZZ$1, 0))</f>
        <v/>
      </c>
      <c r="C785">
        <f>INDEX(resultados!$A$2:$ZZ$2573, 779, MATCH($B$3, resultados!$A$1:$ZZ$1, 0))</f>
        <v/>
      </c>
    </row>
    <row r="786">
      <c r="A786">
        <f>INDEX(resultados!$A$2:$ZZ$2573, 780, MATCH($B$1, resultados!$A$1:$ZZ$1, 0))</f>
        <v/>
      </c>
      <c r="B786">
        <f>INDEX(resultados!$A$2:$ZZ$2573, 780, MATCH($B$2, resultados!$A$1:$ZZ$1, 0))</f>
        <v/>
      </c>
      <c r="C786">
        <f>INDEX(resultados!$A$2:$ZZ$2573, 780, MATCH($B$3, resultados!$A$1:$ZZ$1, 0))</f>
        <v/>
      </c>
    </row>
    <row r="787">
      <c r="A787">
        <f>INDEX(resultados!$A$2:$ZZ$2573, 781, MATCH($B$1, resultados!$A$1:$ZZ$1, 0))</f>
        <v/>
      </c>
      <c r="B787">
        <f>INDEX(resultados!$A$2:$ZZ$2573, 781, MATCH($B$2, resultados!$A$1:$ZZ$1, 0))</f>
        <v/>
      </c>
      <c r="C787">
        <f>INDEX(resultados!$A$2:$ZZ$2573, 781, MATCH($B$3, resultados!$A$1:$ZZ$1, 0))</f>
        <v/>
      </c>
    </row>
    <row r="788">
      <c r="A788">
        <f>INDEX(resultados!$A$2:$ZZ$2573, 782, MATCH($B$1, resultados!$A$1:$ZZ$1, 0))</f>
        <v/>
      </c>
      <c r="B788">
        <f>INDEX(resultados!$A$2:$ZZ$2573, 782, MATCH($B$2, resultados!$A$1:$ZZ$1, 0))</f>
        <v/>
      </c>
      <c r="C788">
        <f>INDEX(resultados!$A$2:$ZZ$2573, 782, MATCH($B$3, resultados!$A$1:$ZZ$1, 0))</f>
        <v/>
      </c>
    </row>
    <row r="789">
      <c r="A789">
        <f>INDEX(resultados!$A$2:$ZZ$2573, 783, MATCH($B$1, resultados!$A$1:$ZZ$1, 0))</f>
        <v/>
      </c>
      <c r="B789">
        <f>INDEX(resultados!$A$2:$ZZ$2573, 783, MATCH($B$2, resultados!$A$1:$ZZ$1, 0))</f>
        <v/>
      </c>
      <c r="C789">
        <f>INDEX(resultados!$A$2:$ZZ$2573, 783, MATCH($B$3, resultados!$A$1:$ZZ$1, 0))</f>
        <v/>
      </c>
    </row>
    <row r="790">
      <c r="A790">
        <f>INDEX(resultados!$A$2:$ZZ$2573, 784, MATCH($B$1, resultados!$A$1:$ZZ$1, 0))</f>
        <v/>
      </c>
      <c r="B790">
        <f>INDEX(resultados!$A$2:$ZZ$2573, 784, MATCH($B$2, resultados!$A$1:$ZZ$1, 0))</f>
        <v/>
      </c>
      <c r="C790">
        <f>INDEX(resultados!$A$2:$ZZ$2573, 784, MATCH($B$3, resultados!$A$1:$ZZ$1, 0))</f>
        <v/>
      </c>
    </row>
    <row r="791">
      <c r="A791">
        <f>INDEX(resultados!$A$2:$ZZ$2573, 785, MATCH($B$1, resultados!$A$1:$ZZ$1, 0))</f>
        <v/>
      </c>
      <c r="B791">
        <f>INDEX(resultados!$A$2:$ZZ$2573, 785, MATCH($B$2, resultados!$A$1:$ZZ$1, 0))</f>
        <v/>
      </c>
      <c r="C791">
        <f>INDEX(resultados!$A$2:$ZZ$2573, 785, MATCH($B$3, resultados!$A$1:$ZZ$1, 0))</f>
        <v/>
      </c>
    </row>
    <row r="792">
      <c r="A792">
        <f>INDEX(resultados!$A$2:$ZZ$2573, 786, MATCH($B$1, resultados!$A$1:$ZZ$1, 0))</f>
        <v/>
      </c>
      <c r="B792">
        <f>INDEX(resultados!$A$2:$ZZ$2573, 786, MATCH($B$2, resultados!$A$1:$ZZ$1, 0))</f>
        <v/>
      </c>
      <c r="C792">
        <f>INDEX(resultados!$A$2:$ZZ$2573, 786, MATCH($B$3, resultados!$A$1:$ZZ$1, 0))</f>
        <v/>
      </c>
    </row>
    <row r="793">
      <c r="A793">
        <f>INDEX(resultados!$A$2:$ZZ$2573, 787, MATCH($B$1, resultados!$A$1:$ZZ$1, 0))</f>
        <v/>
      </c>
      <c r="B793">
        <f>INDEX(resultados!$A$2:$ZZ$2573, 787, MATCH($B$2, resultados!$A$1:$ZZ$1, 0))</f>
        <v/>
      </c>
      <c r="C793">
        <f>INDEX(resultados!$A$2:$ZZ$2573, 787, MATCH($B$3, resultados!$A$1:$ZZ$1, 0))</f>
        <v/>
      </c>
    </row>
    <row r="794">
      <c r="A794">
        <f>INDEX(resultados!$A$2:$ZZ$2573, 788, MATCH($B$1, resultados!$A$1:$ZZ$1, 0))</f>
        <v/>
      </c>
      <c r="B794">
        <f>INDEX(resultados!$A$2:$ZZ$2573, 788, MATCH($B$2, resultados!$A$1:$ZZ$1, 0))</f>
        <v/>
      </c>
      <c r="C794">
        <f>INDEX(resultados!$A$2:$ZZ$2573, 788, MATCH($B$3, resultados!$A$1:$ZZ$1, 0))</f>
        <v/>
      </c>
    </row>
    <row r="795">
      <c r="A795">
        <f>INDEX(resultados!$A$2:$ZZ$2573, 789, MATCH($B$1, resultados!$A$1:$ZZ$1, 0))</f>
        <v/>
      </c>
      <c r="B795">
        <f>INDEX(resultados!$A$2:$ZZ$2573, 789, MATCH($B$2, resultados!$A$1:$ZZ$1, 0))</f>
        <v/>
      </c>
      <c r="C795">
        <f>INDEX(resultados!$A$2:$ZZ$2573, 789, MATCH($B$3, resultados!$A$1:$ZZ$1, 0))</f>
        <v/>
      </c>
    </row>
    <row r="796">
      <c r="A796">
        <f>INDEX(resultados!$A$2:$ZZ$2573, 790, MATCH($B$1, resultados!$A$1:$ZZ$1, 0))</f>
        <v/>
      </c>
      <c r="B796">
        <f>INDEX(resultados!$A$2:$ZZ$2573, 790, MATCH($B$2, resultados!$A$1:$ZZ$1, 0))</f>
        <v/>
      </c>
      <c r="C796">
        <f>INDEX(resultados!$A$2:$ZZ$2573, 790, MATCH($B$3, resultados!$A$1:$ZZ$1, 0))</f>
        <v/>
      </c>
    </row>
    <row r="797">
      <c r="A797">
        <f>INDEX(resultados!$A$2:$ZZ$2573, 791, MATCH($B$1, resultados!$A$1:$ZZ$1, 0))</f>
        <v/>
      </c>
      <c r="B797">
        <f>INDEX(resultados!$A$2:$ZZ$2573, 791, MATCH($B$2, resultados!$A$1:$ZZ$1, 0))</f>
        <v/>
      </c>
      <c r="C797">
        <f>INDEX(resultados!$A$2:$ZZ$2573, 791, MATCH($B$3, resultados!$A$1:$ZZ$1, 0))</f>
        <v/>
      </c>
    </row>
    <row r="798">
      <c r="A798">
        <f>INDEX(resultados!$A$2:$ZZ$2573, 792, MATCH($B$1, resultados!$A$1:$ZZ$1, 0))</f>
        <v/>
      </c>
      <c r="B798">
        <f>INDEX(resultados!$A$2:$ZZ$2573, 792, MATCH($B$2, resultados!$A$1:$ZZ$1, 0))</f>
        <v/>
      </c>
      <c r="C798">
        <f>INDEX(resultados!$A$2:$ZZ$2573, 792, MATCH($B$3, resultados!$A$1:$ZZ$1, 0))</f>
        <v/>
      </c>
    </row>
    <row r="799">
      <c r="A799">
        <f>INDEX(resultados!$A$2:$ZZ$2573, 793, MATCH($B$1, resultados!$A$1:$ZZ$1, 0))</f>
        <v/>
      </c>
      <c r="B799">
        <f>INDEX(resultados!$A$2:$ZZ$2573, 793, MATCH($B$2, resultados!$A$1:$ZZ$1, 0))</f>
        <v/>
      </c>
      <c r="C799">
        <f>INDEX(resultados!$A$2:$ZZ$2573, 793, MATCH($B$3, resultados!$A$1:$ZZ$1, 0))</f>
        <v/>
      </c>
    </row>
    <row r="800">
      <c r="A800">
        <f>INDEX(resultados!$A$2:$ZZ$2573, 794, MATCH($B$1, resultados!$A$1:$ZZ$1, 0))</f>
        <v/>
      </c>
      <c r="B800">
        <f>INDEX(resultados!$A$2:$ZZ$2573, 794, MATCH($B$2, resultados!$A$1:$ZZ$1, 0))</f>
        <v/>
      </c>
      <c r="C800">
        <f>INDEX(resultados!$A$2:$ZZ$2573, 794, MATCH($B$3, resultados!$A$1:$ZZ$1, 0))</f>
        <v/>
      </c>
    </row>
    <row r="801">
      <c r="A801">
        <f>INDEX(resultados!$A$2:$ZZ$2573, 795, MATCH($B$1, resultados!$A$1:$ZZ$1, 0))</f>
        <v/>
      </c>
      <c r="B801">
        <f>INDEX(resultados!$A$2:$ZZ$2573, 795, MATCH($B$2, resultados!$A$1:$ZZ$1, 0))</f>
        <v/>
      </c>
      <c r="C801">
        <f>INDEX(resultados!$A$2:$ZZ$2573, 795, MATCH($B$3, resultados!$A$1:$ZZ$1, 0))</f>
        <v/>
      </c>
    </row>
    <row r="802">
      <c r="A802">
        <f>INDEX(resultados!$A$2:$ZZ$2573, 796, MATCH($B$1, resultados!$A$1:$ZZ$1, 0))</f>
        <v/>
      </c>
      <c r="B802">
        <f>INDEX(resultados!$A$2:$ZZ$2573, 796, MATCH($B$2, resultados!$A$1:$ZZ$1, 0))</f>
        <v/>
      </c>
      <c r="C802">
        <f>INDEX(resultados!$A$2:$ZZ$2573, 796, MATCH($B$3, resultados!$A$1:$ZZ$1, 0))</f>
        <v/>
      </c>
    </row>
    <row r="803">
      <c r="A803">
        <f>INDEX(resultados!$A$2:$ZZ$2573, 797, MATCH($B$1, resultados!$A$1:$ZZ$1, 0))</f>
        <v/>
      </c>
      <c r="B803">
        <f>INDEX(resultados!$A$2:$ZZ$2573, 797, MATCH($B$2, resultados!$A$1:$ZZ$1, 0))</f>
        <v/>
      </c>
      <c r="C803">
        <f>INDEX(resultados!$A$2:$ZZ$2573, 797, MATCH($B$3, resultados!$A$1:$ZZ$1, 0))</f>
        <v/>
      </c>
    </row>
    <row r="804">
      <c r="A804">
        <f>INDEX(resultados!$A$2:$ZZ$2573, 798, MATCH($B$1, resultados!$A$1:$ZZ$1, 0))</f>
        <v/>
      </c>
      <c r="B804">
        <f>INDEX(resultados!$A$2:$ZZ$2573, 798, MATCH($B$2, resultados!$A$1:$ZZ$1, 0))</f>
        <v/>
      </c>
      <c r="C804">
        <f>INDEX(resultados!$A$2:$ZZ$2573, 798, MATCH($B$3, resultados!$A$1:$ZZ$1, 0))</f>
        <v/>
      </c>
    </row>
    <row r="805">
      <c r="A805">
        <f>INDEX(resultados!$A$2:$ZZ$2573, 799, MATCH($B$1, resultados!$A$1:$ZZ$1, 0))</f>
        <v/>
      </c>
      <c r="B805">
        <f>INDEX(resultados!$A$2:$ZZ$2573, 799, MATCH($B$2, resultados!$A$1:$ZZ$1, 0))</f>
        <v/>
      </c>
      <c r="C805">
        <f>INDEX(resultados!$A$2:$ZZ$2573, 799, MATCH($B$3, resultados!$A$1:$ZZ$1, 0))</f>
        <v/>
      </c>
    </row>
    <row r="806">
      <c r="A806">
        <f>INDEX(resultados!$A$2:$ZZ$2573, 800, MATCH($B$1, resultados!$A$1:$ZZ$1, 0))</f>
        <v/>
      </c>
      <c r="B806">
        <f>INDEX(resultados!$A$2:$ZZ$2573, 800, MATCH($B$2, resultados!$A$1:$ZZ$1, 0))</f>
        <v/>
      </c>
      <c r="C806">
        <f>INDEX(resultados!$A$2:$ZZ$2573, 800, MATCH($B$3, resultados!$A$1:$ZZ$1, 0))</f>
        <v/>
      </c>
    </row>
    <row r="807">
      <c r="A807">
        <f>INDEX(resultados!$A$2:$ZZ$2573, 801, MATCH($B$1, resultados!$A$1:$ZZ$1, 0))</f>
        <v/>
      </c>
      <c r="B807">
        <f>INDEX(resultados!$A$2:$ZZ$2573, 801, MATCH($B$2, resultados!$A$1:$ZZ$1, 0))</f>
        <v/>
      </c>
      <c r="C807">
        <f>INDEX(resultados!$A$2:$ZZ$2573, 801, MATCH($B$3, resultados!$A$1:$ZZ$1, 0))</f>
        <v/>
      </c>
    </row>
    <row r="808">
      <c r="A808">
        <f>INDEX(resultados!$A$2:$ZZ$2573, 802, MATCH($B$1, resultados!$A$1:$ZZ$1, 0))</f>
        <v/>
      </c>
      <c r="B808">
        <f>INDEX(resultados!$A$2:$ZZ$2573, 802, MATCH($B$2, resultados!$A$1:$ZZ$1, 0))</f>
        <v/>
      </c>
      <c r="C808">
        <f>INDEX(resultados!$A$2:$ZZ$2573, 802, MATCH($B$3, resultados!$A$1:$ZZ$1, 0))</f>
        <v/>
      </c>
    </row>
    <row r="809">
      <c r="A809">
        <f>INDEX(resultados!$A$2:$ZZ$2573, 803, MATCH($B$1, resultados!$A$1:$ZZ$1, 0))</f>
        <v/>
      </c>
      <c r="B809">
        <f>INDEX(resultados!$A$2:$ZZ$2573, 803, MATCH($B$2, resultados!$A$1:$ZZ$1, 0))</f>
        <v/>
      </c>
      <c r="C809">
        <f>INDEX(resultados!$A$2:$ZZ$2573, 803, MATCH($B$3, resultados!$A$1:$ZZ$1, 0))</f>
        <v/>
      </c>
    </row>
    <row r="810">
      <c r="A810">
        <f>INDEX(resultados!$A$2:$ZZ$2573, 804, MATCH($B$1, resultados!$A$1:$ZZ$1, 0))</f>
        <v/>
      </c>
      <c r="B810">
        <f>INDEX(resultados!$A$2:$ZZ$2573, 804, MATCH($B$2, resultados!$A$1:$ZZ$1, 0))</f>
        <v/>
      </c>
      <c r="C810">
        <f>INDEX(resultados!$A$2:$ZZ$2573, 804, MATCH($B$3, resultados!$A$1:$ZZ$1, 0))</f>
        <v/>
      </c>
    </row>
    <row r="811">
      <c r="A811">
        <f>INDEX(resultados!$A$2:$ZZ$2573, 805, MATCH($B$1, resultados!$A$1:$ZZ$1, 0))</f>
        <v/>
      </c>
      <c r="B811">
        <f>INDEX(resultados!$A$2:$ZZ$2573, 805, MATCH($B$2, resultados!$A$1:$ZZ$1, 0))</f>
        <v/>
      </c>
      <c r="C811">
        <f>INDEX(resultados!$A$2:$ZZ$2573, 805, MATCH($B$3, resultados!$A$1:$ZZ$1, 0))</f>
        <v/>
      </c>
    </row>
    <row r="812">
      <c r="A812">
        <f>INDEX(resultados!$A$2:$ZZ$2573, 806, MATCH($B$1, resultados!$A$1:$ZZ$1, 0))</f>
        <v/>
      </c>
      <c r="B812">
        <f>INDEX(resultados!$A$2:$ZZ$2573, 806, MATCH($B$2, resultados!$A$1:$ZZ$1, 0))</f>
        <v/>
      </c>
      <c r="C812">
        <f>INDEX(resultados!$A$2:$ZZ$2573, 806, MATCH($B$3, resultados!$A$1:$ZZ$1, 0))</f>
        <v/>
      </c>
    </row>
    <row r="813">
      <c r="A813">
        <f>INDEX(resultados!$A$2:$ZZ$2573, 807, MATCH($B$1, resultados!$A$1:$ZZ$1, 0))</f>
        <v/>
      </c>
      <c r="B813">
        <f>INDEX(resultados!$A$2:$ZZ$2573, 807, MATCH($B$2, resultados!$A$1:$ZZ$1, 0))</f>
        <v/>
      </c>
      <c r="C813">
        <f>INDEX(resultados!$A$2:$ZZ$2573, 807, MATCH($B$3, resultados!$A$1:$ZZ$1, 0))</f>
        <v/>
      </c>
    </row>
    <row r="814">
      <c r="A814">
        <f>INDEX(resultados!$A$2:$ZZ$2573, 808, MATCH($B$1, resultados!$A$1:$ZZ$1, 0))</f>
        <v/>
      </c>
      <c r="B814">
        <f>INDEX(resultados!$A$2:$ZZ$2573, 808, MATCH($B$2, resultados!$A$1:$ZZ$1, 0))</f>
        <v/>
      </c>
      <c r="C814">
        <f>INDEX(resultados!$A$2:$ZZ$2573, 808, MATCH($B$3, resultados!$A$1:$ZZ$1, 0))</f>
        <v/>
      </c>
    </row>
    <row r="815">
      <c r="A815">
        <f>INDEX(resultados!$A$2:$ZZ$2573, 809, MATCH($B$1, resultados!$A$1:$ZZ$1, 0))</f>
        <v/>
      </c>
      <c r="B815">
        <f>INDEX(resultados!$A$2:$ZZ$2573, 809, MATCH($B$2, resultados!$A$1:$ZZ$1, 0))</f>
        <v/>
      </c>
      <c r="C815">
        <f>INDEX(resultados!$A$2:$ZZ$2573, 809, MATCH($B$3, resultados!$A$1:$ZZ$1, 0))</f>
        <v/>
      </c>
    </row>
    <row r="816">
      <c r="A816">
        <f>INDEX(resultados!$A$2:$ZZ$2573, 810, MATCH($B$1, resultados!$A$1:$ZZ$1, 0))</f>
        <v/>
      </c>
      <c r="B816">
        <f>INDEX(resultados!$A$2:$ZZ$2573, 810, MATCH($B$2, resultados!$A$1:$ZZ$1, 0))</f>
        <v/>
      </c>
      <c r="C816">
        <f>INDEX(resultados!$A$2:$ZZ$2573, 810, MATCH($B$3, resultados!$A$1:$ZZ$1, 0))</f>
        <v/>
      </c>
    </row>
    <row r="817">
      <c r="A817">
        <f>INDEX(resultados!$A$2:$ZZ$2573, 811, MATCH($B$1, resultados!$A$1:$ZZ$1, 0))</f>
        <v/>
      </c>
      <c r="B817">
        <f>INDEX(resultados!$A$2:$ZZ$2573, 811, MATCH($B$2, resultados!$A$1:$ZZ$1, 0))</f>
        <v/>
      </c>
      <c r="C817">
        <f>INDEX(resultados!$A$2:$ZZ$2573, 811, MATCH($B$3, resultados!$A$1:$ZZ$1, 0))</f>
        <v/>
      </c>
    </row>
    <row r="818">
      <c r="A818">
        <f>INDEX(resultados!$A$2:$ZZ$2573, 812, MATCH($B$1, resultados!$A$1:$ZZ$1, 0))</f>
        <v/>
      </c>
      <c r="B818">
        <f>INDEX(resultados!$A$2:$ZZ$2573, 812, MATCH($B$2, resultados!$A$1:$ZZ$1, 0))</f>
        <v/>
      </c>
      <c r="C818">
        <f>INDEX(resultados!$A$2:$ZZ$2573, 812, MATCH($B$3, resultados!$A$1:$ZZ$1, 0))</f>
        <v/>
      </c>
    </row>
    <row r="819">
      <c r="A819">
        <f>INDEX(resultados!$A$2:$ZZ$2573, 813, MATCH($B$1, resultados!$A$1:$ZZ$1, 0))</f>
        <v/>
      </c>
      <c r="B819">
        <f>INDEX(resultados!$A$2:$ZZ$2573, 813, MATCH($B$2, resultados!$A$1:$ZZ$1, 0))</f>
        <v/>
      </c>
      <c r="C819">
        <f>INDEX(resultados!$A$2:$ZZ$2573, 813, MATCH($B$3, resultados!$A$1:$ZZ$1, 0))</f>
        <v/>
      </c>
    </row>
    <row r="820">
      <c r="A820">
        <f>INDEX(resultados!$A$2:$ZZ$2573, 814, MATCH($B$1, resultados!$A$1:$ZZ$1, 0))</f>
        <v/>
      </c>
      <c r="B820">
        <f>INDEX(resultados!$A$2:$ZZ$2573, 814, MATCH($B$2, resultados!$A$1:$ZZ$1, 0))</f>
        <v/>
      </c>
      <c r="C820">
        <f>INDEX(resultados!$A$2:$ZZ$2573, 814, MATCH($B$3, resultados!$A$1:$ZZ$1, 0))</f>
        <v/>
      </c>
    </row>
    <row r="821">
      <c r="A821">
        <f>INDEX(resultados!$A$2:$ZZ$2573, 815, MATCH($B$1, resultados!$A$1:$ZZ$1, 0))</f>
        <v/>
      </c>
      <c r="B821">
        <f>INDEX(resultados!$A$2:$ZZ$2573, 815, MATCH($B$2, resultados!$A$1:$ZZ$1, 0))</f>
        <v/>
      </c>
      <c r="C821">
        <f>INDEX(resultados!$A$2:$ZZ$2573, 815, MATCH($B$3, resultados!$A$1:$ZZ$1, 0))</f>
        <v/>
      </c>
    </row>
    <row r="822">
      <c r="A822">
        <f>INDEX(resultados!$A$2:$ZZ$2573, 816, MATCH($B$1, resultados!$A$1:$ZZ$1, 0))</f>
        <v/>
      </c>
      <c r="B822">
        <f>INDEX(resultados!$A$2:$ZZ$2573, 816, MATCH($B$2, resultados!$A$1:$ZZ$1, 0))</f>
        <v/>
      </c>
      <c r="C822">
        <f>INDEX(resultados!$A$2:$ZZ$2573, 816, MATCH($B$3, resultados!$A$1:$ZZ$1, 0))</f>
        <v/>
      </c>
    </row>
    <row r="823">
      <c r="A823">
        <f>INDEX(resultados!$A$2:$ZZ$2573, 817, MATCH($B$1, resultados!$A$1:$ZZ$1, 0))</f>
        <v/>
      </c>
      <c r="B823">
        <f>INDEX(resultados!$A$2:$ZZ$2573, 817, MATCH($B$2, resultados!$A$1:$ZZ$1, 0))</f>
        <v/>
      </c>
      <c r="C823">
        <f>INDEX(resultados!$A$2:$ZZ$2573, 817, MATCH($B$3, resultados!$A$1:$ZZ$1, 0))</f>
        <v/>
      </c>
    </row>
    <row r="824">
      <c r="A824">
        <f>INDEX(resultados!$A$2:$ZZ$2573, 818, MATCH($B$1, resultados!$A$1:$ZZ$1, 0))</f>
        <v/>
      </c>
      <c r="B824">
        <f>INDEX(resultados!$A$2:$ZZ$2573, 818, MATCH($B$2, resultados!$A$1:$ZZ$1, 0))</f>
        <v/>
      </c>
      <c r="C824">
        <f>INDEX(resultados!$A$2:$ZZ$2573, 818, MATCH($B$3, resultados!$A$1:$ZZ$1, 0))</f>
        <v/>
      </c>
    </row>
    <row r="825">
      <c r="A825">
        <f>INDEX(resultados!$A$2:$ZZ$2573, 819, MATCH($B$1, resultados!$A$1:$ZZ$1, 0))</f>
        <v/>
      </c>
      <c r="B825">
        <f>INDEX(resultados!$A$2:$ZZ$2573, 819, MATCH($B$2, resultados!$A$1:$ZZ$1, 0))</f>
        <v/>
      </c>
      <c r="C825">
        <f>INDEX(resultados!$A$2:$ZZ$2573, 819, MATCH($B$3, resultados!$A$1:$ZZ$1, 0))</f>
        <v/>
      </c>
    </row>
    <row r="826">
      <c r="A826">
        <f>INDEX(resultados!$A$2:$ZZ$2573, 820, MATCH($B$1, resultados!$A$1:$ZZ$1, 0))</f>
        <v/>
      </c>
      <c r="B826">
        <f>INDEX(resultados!$A$2:$ZZ$2573, 820, MATCH($B$2, resultados!$A$1:$ZZ$1, 0))</f>
        <v/>
      </c>
      <c r="C826">
        <f>INDEX(resultados!$A$2:$ZZ$2573, 820, MATCH($B$3, resultados!$A$1:$ZZ$1, 0))</f>
        <v/>
      </c>
    </row>
    <row r="827">
      <c r="A827">
        <f>INDEX(resultados!$A$2:$ZZ$2573, 821, MATCH($B$1, resultados!$A$1:$ZZ$1, 0))</f>
        <v/>
      </c>
      <c r="B827">
        <f>INDEX(resultados!$A$2:$ZZ$2573, 821, MATCH($B$2, resultados!$A$1:$ZZ$1, 0))</f>
        <v/>
      </c>
      <c r="C827">
        <f>INDEX(resultados!$A$2:$ZZ$2573, 821, MATCH($B$3, resultados!$A$1:$ZZ$1, 0))</f>
        <v/>
      </c>
    </row>
    <row r="828">
      <c r="A828">
        <f>INDEX(resultados!$A$2:$ZZ$2573, 822, MATCH($B$1, resultados!$A$1:$ZZ$1, 0))</f>
        <v/>
      </c>
      <c r="B828">
        <f>INDEX(resultados!$A$2:$ZZ$2573, 822, MATCH($B$2, resultados!$A$1:$ZZ$1, 0))</f>
        <v/>
      </c>
      <c r="C828">
        <f>INDEX(resultados!$A$2:$ZZ$2573, 822, MATCH($B$3, resultados!$A$1:$ZZ$1, 0))</f>
        <v/>
      </c>
    </row>
    <row r="829">
      <c r="A829">
        <f>INDEX(resultados!$A$2:$ZZ$2573, 823, MATCH($B$1, resultados!$A$1:$ZZ$1, 0))</f>
        <v/>
      </c>
      <c r="B829">
        <f>INDEX(resultados!$A$2:$ZZ$2573, 823, MATCH($B$2, resultados!$A$1:$ZZ$1, 0))</f>
        <v/>
      </c>
      <c r="C829">
        <f>INDEX(resultados!$A$2:$ZZ$2573, 823, MATCH($B$3, resultados!$A$1:$ZZ$1, 0))</f>
        <v/>
      </c>
    </row>
    <row r="830">
      <c r="A830">
        <f>INDEX(resultados!$A$2:$ZZ$2573, 824, MATCH($B$1, resultados!$A$1:$ZZ$1, 0))</f>
        <v/>
      </c>
      <c r="B830">
        <f>INDEX(resultados!$A$2:$ZZ$2573, 824, MATCH($B$2, resultados!$A$1:$ZZ$1, 0))</f>
        <v/>
      </c>
      <c r="C830">
        <f>INDEX(resultados!$A$2:$ZZ$2573, 824, MATCH($B$3, resultados!$A$1:$ZZ$1, 0))</f>
        <v/>
      </c>
    </row>
    <row r="831">
      <c r="A831">
        <f>INDEX(resultados!$A$2:$ZZ$2573, 825, MATCH($B$1, resultados!$A$1:$ZZ$1, 0))</f>
        <v/>
      </c>
      <c r="B831">
        <f>INDEX(resultados!$A$2:$ZZ$2573, 825, MATCH($B$2, resultados!$A$1:$ZZ$1, 0))</f>
        <v/>
      </c>
      <c r="C831">
        <f>INDEX(resultados!$A$2:$ZZ$2573, 825, MATCH($B$3, resultados!$A$1:$ZZ$1, 0))</f>
        <v/>
      </c>
    </row>
    <row r="832">
      <c r="A832">
        <f>INDEX(resultados!$A$2:$ZZ$2573, 826, MATCH($B$1, resultados!$A$1:$ZZ$1, 0))</f>
        <v/>
      </c>
      <c r="B832">
        <f>INDEX(resultados!$A$2:$ZZ$2573, 826, MATCH($B$2, resultados!$A$1:$ZZ$1, 0))</f>
        <v/>
      </c>
      <c r="C832">
        <f>INDEX(resultados!$A$2:$ZZ$2573, 826, MATCH($B$3, resultados!$A$1:$ZZ$1, 0))</f>
        <v/>
      </c>
    </row>
    <row r="833">
      <c r="A833">
        <f>INDEX(resultados!$A$2:$ZZ$2573, 827, MATCH($B$1, resultados!$A$1:$ZZ$1, 0))</f>
        <v/>
      </c>
      <c r="B833">
        <f>INDEX(resultados!$A$2:$ZZ$2573, 827, MATCH($B$2, resultados!$A$1:$ZZ$1, 0))</f>
        <v/>
      </c>
      <c r="C833">
        <f>INDEX(resultados!$A$2:$ZZ$2573, 827, MATCH($B$3, resultados!$A$1:$ZZ$1, 0))</f>
        <v/>
      </c>
    </row>
    <row r="834">
      <c r="A834">
        <f>INDEX(resultados!$A$2:$ZZ$2573, 828, MATCH($B$1, resultados!$A$1:$ZZ$1, 0))</f>
        <v/>
      </c>
      <c r="B834">
        <f>INDEX(resultados!$A$2:$ZZ$2573, 828, MATCH($B$2, resultados!$A$1:$ZZ$1, 0))</f>
        <v/>
      </c>
      <c r="C834">
        <f>INDEX(resultados!$A$2:$ZZ$2573, 828, MATCH($B$3, resultados!$A$1:$ZZ$1, 0))</f>
        <v/>
      </c>
    </row>
    <row r="835">
      <c r="A835">
        <f>INDEX(resultados!$A$2:$ZZ$2573, 829, MATCH($B$1, resultados!$A$1:$ZZ$1, 0))</f>
        <v/>
      </c>
      <c r="B835">
        <f>INDEX(resultados!$A$2:$ZZ$2573, 829, MATCH($B$2, resultados!$A$1:$ZZ$1, 0))</f>
        <v/>
      </c>
      <c r="C835">
        <f>INDEX(resultados!$A$2:$ZZ$2573, 829, MATCH($B$3, resultados!$A$1:$ZZ$1, 0))</f>
        <v/>
      </c>
    </row>
    <row r="836">
      <c r="A836">
        <f>INDEX(resultados!$A$2:$ZZ$2573, 830, MATCH($B$1, resultados!$A$1:$ZZ$1, 0))</f>
        <v/>
      </c>
      <c r="B836">
        <f>INDEX(resultados!$A$2:$ZZ$2573, 830, MATCH($B$2, resultados!$A$1:$ZZ$1, 0))</f>
        <v/>
      </c>
      <c r="C836">
        <f>INDEX(resultados!$A$2:$ZZ$2573, 830, MATCH($B$3, resultados!$A$1:$ZZ$1, 0))</f>
        <v/>
      </c>
    </row>
    <row r="837">
      <c r="A837">
        <f>INDEX(resultados!$A$2:$ZZ$2573, 831, MATCH($B$1, resultados!$A$1:$ZZ$1, 0))</f>
        <v/>
      </c>
      <c r="B837">
        <f>INDEX(resultados!$A$2:$ZZ$2573, 831, MATCH($B$2, resultados!$A$1:$ZZ$1, 0))</f>
        <v/>
      </c>
      <c r="C837">
        <f>INDEX(resultados!$A$2:$ZZ$2573, 831, MATCH($B$3, resultados!$A$1:$ZZ$1, 0))</f>
        <v/>
      </c>
    </row>
    <row r="838">
      <c r="A838">
        <f>INDEX(resultados!$A$2:$ZZ$2573, 832, MATCH($B$1, resultados!$A$1:$ZZ$1, 0))</f>
        <v/>
      </c>
      <c r="B838">
        <f>INDEX(resultados!$A$2:$ZZ$2573, 832, MATCH($B$2, resultados!$A$1:$ZZ$1, 0))</f>
        <v/>
      </c>
      <c r="C838">
        <f>INDEX(resultados!$A$2:$ZZ$2573, 832, MATCH($B$3, resultados!$A$1:$ZZ$1, 0))</f>
        <v/>
      </c>
    </row>
    <row r="839">
      <c r="A839">
        <f>INDEX(resultados!$A$2:$ZZ$2573, 833, MATCH($B$1, resultados!$A$1:$ZZ$1, 0))</f>
        <v/>
      </c>
      <c r="B839">
        <f>INDEX(resultados!$A$2:$ZZ$2573, 833, MATCH($B$2, resultados!$A$1:$ZZ$1, 0))</f>
        <v/>
      </c>
      <c r="C839">
        <f>INDEX(resultados!$A$2:$ZZ$2573, 833, MATCH($B$3, resultados!$A$1:$ZZ$1, 0))</f>
        <v/>
      </c>
    </row>
    <row r="840">
      <c r="A840">
        <f>INDEX(resultados!$A$2:$ZZ$2573, 834, MATCH($B$1, resultados!$A$1:$ZZ$1, 0))</f>
        <v/>
      </c>
      <c r="B840">
        <f>INDEX(resultados!$A$2:$ZZ$2573, 834, MATCH($B$2, resultados!$A$1:$ZZ$1, 0))</f>
        <v/>
      </c>
      <c r="C840">
        <f>INDEX(resultados!$A$2:$ZZ$2573, 834, MATCH($B$3, resultados!$A$1:$ZZ$1, 0))</f>
        <v/>
      </c>
    </row>
    <row r="841">
      <c r="A841">
        <f>INDEX(resultados!$A$2:$ZZ$2573, 835, MATCH($B$1, resultados!$A$1:$ZZ$1, 0))</f>
        <v/>
      </c>
      <c r="B841">
        <f>INDEX(resultados!$A$2:$ZZ$2573, 835, MATCH($B$2, resultados!$A$1:$ZZ$1, 0))</f>
        <v/>
      </c>
      <c r="C841">
        <f>INDEX(resultados!$A$2:$ZZ$2573, 835, MATCH($B$3, resultados!$A$1:$ZZ$1, 0))</f>
        <v/>
      </c>
    </row>
    <row r="842">
      <c r="A842">
        <f>INDEX(resultados!$A$2:$ZZ$2573, 836, MATCH($B$1, resultados!$A$1:$ZZ$1, 0))</f>
        <v/>
      </c>
      <c r="B842">
        <f>INDEX(resultados!$A$2:$ZZ$2573, 836, MATCH($B$2, resultados!$A$1:$ZZ$1, 0))</f>
        <v/>
      </c>
      <c r="C842">
        <f>INDEX(resultados!$A$2:$ZZ$2573, 836, MATCH($B$3, resultados!$A$1:$ZZ$1, 0))</f>
        <v/>
      </c>
    </row>
    <row r="843">
      <c r="A843">
        <f>INDEX(resultados!$A$2:$ZZ$2573, 837, MATCH($B$1, resultados!$A$1:$ZZ$1, 0))</f>
        <v/>
      </c>
      <c r="B843">
        <f>INDEX(resultados!$A$2:$ZZ$2573, 837, MATCH($B$2, resultados!$A$1:$ZZ$1, 0))</f>
        <v/>
      </c>
      <c r="C843">
        <f>INDEX(resultados!$A$2:$ZZ$2573, 837, MATCH($B$3, resultados!$A$1:$ZZ$1, 0))</f>
        <v/>
      </c>
    </row>
    <row r="844">
      <c r="A844">
        <f>INDEX(resultados!$A$2:$ZZ$2573, 838, MATCH($B$1, resultados!$A$1:$ZZ$1, 0))</f>
        <v/>
      </c>
      <c r="B844">
        <f>INDEX(resultados!$A$2:$ZZ$2573, 838, MATCH($B$2, resultados!$A$1:$ZZ$1, 0))</f>
        <v/>
      </c>
      <c r="C844">
        <f>INDEX(resultados!$A$2:$ZZ$2573, 838, MATCH($B$3, resultados!$A$1:$ZZ$1, 0))</f>
        <v/>
      </c>
    </row>
    <row r="845">
      <c r="A845">
        <f>INDEX(resultados!$A$2:$ZZ$2573, 839, MATCH($B$1, resultados!$A$1:$ZZ$1, 0))</f>
        <v/>
      </c>
      <c r="B845">
        <f>INDEX(resultados!$A$2:$ZZ$2573, 839, MATCH($B$2, resultados!$A$1:$ZZ$1, 0))</f>
        <v/>
      </c>
      <c r="C845">
        <f>INDEX(resultados!$A$2:$ZZ$2573, 839, MATCH($B$3, resultados!$A$1:$ZZ$1, 0))</f>
        <v/>
      </c>
    </row>
    <row r="846">
      <c r="A846">
        <f>INDEX(resultados!$A$2:$ZZ$2573, 840, MATCH($B$1, resultados!$A$1:$ZZ$1, 0))</f>
        <v/>
      </c>
      <c r="B846">
        <f>INDEX(resultados!$A$2:$ZZ$2573, 840, MATCH($B$2, resultados!$A$1:$ZZ$1, 0))</f>
        <v/>
      </c>
      <c r="C846">
        <f>INDEX(resultados!$A$2:$ZZ$2573, 840, MATCH($B$3, resultados!$A$1:$ZZ$1, 0))</f>
        <v/>
      </c>
    </row>
    <row r="847">
      <c r="A847">
        <f>INDEX(resultados!$A$2:$ZZ$2573, 841, MATCH($B$1, resultados!$A$1:$ZZ$1, 0))</f>
        <v/>
      </c>
      <c r="B847">
        <f>INDEX(resultados!$A$2:$ZZ$2573, 841, MATCH($B$2, resultados!$A$1:$ZZ$1, 0))</f>
        <v/>
      </c>
      <c r="C847">
        <f>INDEX(resultados!$A$2:$ZZ$2573, 841, MATCH($B$3, resultados!$A$1:$ZZ$1, 0))</f>
        <v/>
      </c>
    </row>
    <row r="848">
      <c r="A848">
        <f>INDEX(resultados!$A$2:$ZZ$2573, 842, MATCH($B$1, resultados!$A$1:$ZZ$1, 0))</f>
        <v/>
      </c>
      <c r="B848">
        <f>INDEX(resultados!$A$2:$ZZ$2573, 842, MATCH($B$2, resultados!$A$1:$ZZ$1, 0))</f>
        <v/>
      </c>
      <c r="C848">
        <f>INDEX(resultados!$A$2:$ZZ$2573, 842, MATCH($B$3, resultados!$A$1:$ZZ$1, 0))</f>
        <v/>
      </c>
    </row>
    <row r="849">
      <c r="A849">
        <f>INDEX(resultados!$A$2:$ZZ$2573, 843, MATCH($B$1, resultados!$A$1:$ZZ$1, 0))</f>
        <v/>
      </c>
      <c r="B849">
        <f>INDEX(resultados!$A$2:$ZZ$2573, 843, MATCH($B$2, resultados!$A$1:$ZZ$1, 0))</f>
        <v/>
      </c>
      <c r="C849">
        <f>INDEX(resultados!$A$2:$ZZ$2573, 843, MATCH($B$3, resultados!$A$1:$ZZ$1, 0))</f>
        <v/>
      </c>
    </row>
    <row r="850">
      <c r="A850">
        <f>INDEX(resultados!$A$2:$ZZ$2573, 844, MATCH($B$1, resultados!$A$1:$ZZ$1, 0))</f>
        <v/>
      </c>
      <c r="B850">
        <f>INDEX(resultados!$A$2:$ZZ$2573, 844, MATCH($B$2, resultados!$A$1:$ZZ$1, 0))</f>
        <v/>
      </c>
      <c r="C850">
        <f>INDEX(resultados!$A$2:$ZZ$2573, 844, MATCH($B$3, resultados!$A$1:$ZZ$1, 0))</f>
        <v/>
      </c>
    </row>
    <row r="851">
      <c r="A851">
        <f>INDEX(resultados!$A$2:$ZZ$2573, 845, MATCH($B$1, resultados!$A$1:$ZZ$1, 0))</f>
        <v/>
      </c>
      <c r="B851">
        <f>INDEX(resultados!$A$2:$ZZ$2573, 845, MATCH($B$2, resultados!$A$1:$ZZ$1, 0))</f>
        <v/>
      </c>
      <c r="C851">
        <f>INDEX(resultados!$A$2:$ZZ$2573, 845, MATCH($B$3, resultados!$A$1:$ZZ$1, 0))</f>
        <v/>
      </c>
    </row>
    <row r="852">
      <c r="A852">
        <f>INDEX(resultados!$A$2:$ZZ$2573, 846, MATCH($B$1, resultados!$A$1:$ZZ$1, 0))</f>
        <v/>
      </c>
      <c r="B852">
        <f>INDEX(resultados!$A$2:$ZZ$2573, 846, MATCH($B$2, resultados!$A$1:$ZZ$1, 0))</f>
        <v/>
      </c>
      <c r="C852">
        <f>INDEX(resultados!$A$2:$ZZ$2573, 846, MATCH($B$3, resultados!$A$1:$ZZ$1, 0))</f>
        <v/>
      </c>
    </row>
    <row r="853">
      <c r="A853">
        <f>INDEX(resultados!$A$2:$ZZ$2573, 847, MATCH($B$1, resultados!$A$1:$ZZ$1, 0))</f>
        <v/>
      </c>
      <c r="B853">
        <f>INDEX(resultados!$A$2:$ZZ$2573, 847, MATCH($B$2, resultados!$A$1:$ZZ$1, 0))</f>
        <v/>
      </c>
      <c r="C853">
        <f>INDEX(resultados!$A$2:$ZZ$2573, 847, MATCH($B$3, resultados!$A$1:$ZZ$1, 0))</f>
        <v/>
      </c>
    </row>
    <row r="854">
      <c r="A854">
        <f>INDEX(resultados!$A$2:$ZZ$2573, 848, MATCH($B$1, resultados!$A$1:$ZZ$1, 0))</f>
        <v/>
      </c>
      <c r="B854">
        <f>INDEX(resultados!$A$2:$ZZ$2573, 848, MATCH($B$2, resultados!$A$1:$ZZ$1, 0))</f>
        <v/>
      </c>
      <c r="C854">
        <f>INDEX(resultados!$A$2:$ZZ$2573, 848, MATCH($B$3, resultados!$A$1:$ZZ$1, 0))</f>
        <v/>
      </c>
    </row>
    <row r="855">
      <c r="A855">
        <f>INDEX(resultados!$A$2:$ZZ$2573, 849, MATCH($B$1, resultados!$A$1:$ZZ$1, 0))</f>
        <v/>
      </c>
      <c r="B855">
        <f>INDEX(resultados!$A$2:$ZZ$2573, 849, MATCH($B$2, resultados!$A$1:$ZZ$1, 0))</f>
        <v/>
      </c>
      <c r="C855">
        <f>INDEX(resultados!$A$2:$ZZ$2573, 849, MATCH($B$3, resultados!$A$1:$ZZ$1, 0))</f>
        <v/>
      </c>
    </row>
    <row r="856">
      <c r="A856">
        <f>INDEX(resultados!$A$2:$ZZ$2573, 850, MATCH($B$1, resultados!$A$1:$ZZ$1, 0))</f>
        <v/>
      </c>
      <c r="B856">
        <f>INDEX(resultados!$A$2:$ZZ$2573, 850, MATCH($B$2, resultados!$A$1:$ZZ$1, 0))</f>
        <v/>
      </c>
      <c r="C856">
        <f>INDEX(resultados!$A$2:$ZZ$2573, 850, MATCH($B$3, resultados!$A$1:$ZZ$1, 0))</f>
        <v/>
      </c>
    </row>
    <row r="857">
      <c r="A857">
        <f>INDEX(resultados!$A$2:$ZZ$2573, 851, MATCH($B$1, resultados!$A$1:$ZZ$1, 0))</f>
        <v/>
      </c>
      <c r="B857">
        <f>INDEX(resultados!$A$2:$ZZ$2573, 851, MATCH($B$2, resultados!$A$1:$ZZ$1, 0))</f>
        <v/>
      </c>
      <c r="C857">
        <f>INDEX(resultados!$A$2:$ZZ$2573, 851, MATCH($B$3, resultados!$A$1:$ZZ$1, 0))</f>
        <v/>
      </c>
    </row>
    <row r="858">
      <c r="A858">
        <f>INDEX(resultados!$A$2:$ZZ$2573, 852, MATCH($B$1, resultados!$A$1:$ZZ$1, 0))</f>
        <v/>
      </c>
      <c r="B858">
        <f>INDEX(resultados!$A$2:$ZZ$2573, 852, MATCH($B$2, resultados!$A$1:$ZZ$1, 0))</f>
        <v/>
      </c>
      <c r="C858">
        <f>INDEX(resultados!$A$2:$ZZ$2573, 852, MATCH($B$3, resultados!$A$1:$ZZ$1, 0))</f>
        <v/>
      </c>
    </row>
    <row r="859">
      <c r="A859">
        <f>INDEX(resultados!$A$2:$ZZ$2573, 853, MATCH($B$1, resultados!$A$1:$ZZ$1, 0))</f>
        <v/>
      </c>
      <c r="B859">
        <f>INDEX(resultados!$A$2:$ZZ$2573, 853, MATCH($B$2, resultados!$A$1:$ZZ$1, 0))</f>
        <v/>
      </c>
      <c r="C859">
        <f>INDEX(resultados!$A$2:$ZZ$2573, 853, MATCH($B$3, resultados!$A$1:$ZZ$1, 0))</f>
        <v/>
      </c>
    </row>
    <row r="860">
      <c r="A860">
        <f>INDEX(resultados!$A$2:$ZZ$2573, 854, MATCH($B$1, resultados!$A$1:$ZZ$1, 0))</f>
        <v/>
      </c>
      <c r="B860">
        <f>INDEX(resultados!$A$2:$ZZ$2573, 854, MATCH($B$2, resultados!$A$1:$ZZ$1, 0))</f>
        <v/>
      </c>
      <c r="C860">
        <f>INDEX(resultados!$A$2:$ZZ$2573, 854, MATCH($B$3, resultados!$A$1:$ZZ$1, 0))</f>
        <v/>
      </c>
    </row>
    <row r="861">
      <c r="A861">
        <f>INDEX(resultados!$A$2:$ZZ$2573, 855, MATCH($B$1, resultados!$A$1:$ZZ$1, 0))</f>
        <v/>
      </c>
      <c r="B861">
        <f>INDEX(resultados!$A$2:$ZZ$2573, 855, MATCH($B$2, resultados!$A$1:$ZZ$1, 0))</f>
        <v/>
      </c>
      <c r="C861">
        <f>INDEX(resultados!$A$2:$ZZ$2573, 855, MATCH($B$3, resultados!$A$1:$ZZ$1, 0))</f>
        <v/>
      </c>
    </row>
    <row r="862">
      <c r="A862">
        <f>INDEX(resultados!$A$2:$ZZ$2573, 856, MATCH($B$1, resultados!$A$1:$ZZ$1, 0))</f>
        <v/>
      </c>
      <c r="B862">
        <f>INDEX(resultados!$A$2:$ZZ$2573, 856, MATCH($B$2, resultados!$A$1:$ZZ$1, 0))</f>
        <v/>
      </c>
      <c r="C862">
        <f>INDEX(resultados!$A$2:$ZZ$2573, 856, MATCH($B$3, resultados!$A$1:$ZZ$1, 0))</f>
        <v/>
      </c>
    </row>
    <row r="863">
      <c r="A863">
        <f>INDEX(resultados!$A$2:$ZZ$2573, 857, MATCH($B$1, resultados!$A$1:$ZZ$1, 0))</f>
        <v/>
      </c>
      <c r="B863">
        <f>INDEX(resultados!$A$2:$ZZ$2573, 857, MATCH($B$2, resultados!$A$1:$ZZ$1, 0))</f>
        <v/>
      </c>
      <c r="C863">
        <f>INDEX(resultados!$A$2:$ZZ$2573, 857, MATCH($B$3, resultados!$A$1:$ZZ$1, 0))</f>
        <v/>
      </c>
    </row>
    <row r="864">
      <c r="A864">
        <f>INDEX(resultados!$A$2:$ZZ$2573, 858, MATCH($B$1, resultados!$A$1:$ZZ$1, 0))</f>
        <v/>
      </c>
      <c r="B864">
        <f>INDEX(resultados!$A$2:$ZZ$2573, 858, MATCH($B$2, resultados!$A$1:$ZZ$1, 0))</f>
        <v/>
      </c>
      <c r="C864">
        <f>INDEX(resultados!$A$2:$ZZ$2573, 858, MATCH($B$3, resultados!$A$1:$ZZ$1, 0))</f>
        <v/>
      </c>
    </row>
    <row r="865">
      <c r="A865">
        <f>INDEX(resultados!$A$2:$ZZ$2573, 859, MATCH($B$1, resultados!$A$1:$ZZ$1, 0))</f>
        <v/>
      </c>
      <c r="B865">
        <f>INDEX(resultados!$A$2:$ZZ$2573, 859, MATCH($B$2, resultados!$A$1:$ZZ$1, 0))</f>
        <v/>
      </c>
      <c r="C865">
        <f>INDEX(resultados!$A$2:$ZZ$2573, 859, MATCH($B$3, resultados!$A$1:$ZZ$1, 0))</f>
        <v/>
      </c>
    </row>
    <row r="866">
      <c r="A866">
        <f>INDEX(resultados!$A$2:$ZZ$2573, 860, MATCH($B$1, resultados!$A$1:$ZZ$1, 0))</f>
        <v/>
      </c>
      <c r="B866">
        <f>INDEX(resultados!$A$2:$ZZ$2573, 860, MATCH($B$2, resultados!$A$1:$ZZ$1, 0))</f>
        <v/>
      </c>
      <c r="C866">
        <f>INDEX(resultados!$A$2:$ZZ$2573, 860, MATCH($B$3, resultados!$A$1:$ZZ$1, 0))</f>
        <v/>
      </c>
    </row>
    <row r="867">
      <c r="A867">
        <f>INDEX(resultados!$A$2:$ZZ$2573, 861, MATCH($B$1, resultados!$A$1:$ZZ$1, 0))</f>
        <v/>
      </c>
      <c r="B867">
        <f>INDEX(resultados!$A$2:$ZZ$2573, 861, MATCH($B$2, resultados!$A$1:$ZZ$1, 0))</f>
        <v/>
      </c>
      <c r="C867">
        <f>INDEX(resultados!$A$2:$ZZ$2573, 861, MATCH($B$3, resultados!$A$1:$ZZ$1, 0))</f>
        <v/>
      </c>
    </row>
    <row r="868">
      <c r="A868">
        <f>INDEX(resultados!$A$2:$ZZ$2573, 862, MATCH($B$1, resultados!$A$1:$ZZ$1, 0))</f>
        <v/>
      </c>
      <c r="B868">
        <f>INDEX(resultados!$A$2:$ZZ$2573, 862, MATCH($B$2, resultados!$A$1:$ZZ$1, 0))</f>
        <v/>
      </c>
      <c r="C868">
        <f>INDEX(resultados!$A$2:$ZZ$2573, 862, MATCH($B$3, resultados!$A$1:$ZZ$1, 0))</f>
        <v/>
      </c>
    </row>
    <row r="869">
      <c r="A869">
        <f>INDEX(resultados!$A$2:$ZZ$2573, 863, MATCH($B$1, resultados!$A$1:$ZZ$1, 0))</f>
        <v/>
      </c>
      <c r="B869">
        <f>INDEX(resultados!$A$2:$ZZ$2573, 863, MATCH($B$2, resultados!$A$1:$ZZ$1, 0))</f>
        <v/>
      </c>
      <c r="C869">
        <f>INDEX(resultados!$A$2:$ZZ$2573, 863, MATCH($B$3, resultados!$A$1:$ZZ$1, 0))</f>
        <v/>
      </c>
    </row>
    <row r="870">
      <c r="A870">
        <f>INDEX(resultados!$A$2:$ZZ$2573, 864, MATCH($B$1, resultados!$A$1:$ZZ$1, 0))</f>
        <v/>
      </c>
      <c r="B870">
        <f>INDEX(resultados!$A$2:$ZZ$2573, 864, MATCH($B$2, resultados!$A$1:$ZZ$1, 0))</f>
        <v/>
      </c>
      <c r="C870">
        <f>INDEX(resultados!$A$2:$ZZ$2573, 864, MATCH($B$3, resultados!$A$1:$ZZ$1, 0))</f>
        <v/>
      </c>
    </row>
    <row r="871">
      <c r="A871">
        <f>INDEX(resultados!$A$2:$ZZ$2573, 865, MATCH($B$1, resultados!$A$1:$ZZ$1, 0))</f>
        <v/>
      </c>
      <c r="B871">
        <f>INDEX(resultados!$A$2:$ZZ$2573, 865, MATCH($B$2, resultados!$A$1:$ZZ$1, 0))</f>
        <v/>
      </c>
      <c r="C871">
        <f>INDEX(resultados!$A$2:$ZZ$2573, 865, MATCH($B$3, resultados!$A$1:$ZZ$1, 0))</f>
        <v/>
      </c>
    </row>
    <row r="872">
      <c r="A872">
        <f>INDEX(resultados!$A$2:$ZZ$2573, 866, MATCH($B$1, resultados!$A$1:$ZZ$1, 0))</f>
        <v/>
      </c>
      <c r="B872">
        <f>INDEX(resultados!$A$2:$ZZ$2573, 866, MATCH($B$2, resultados!$A$1:$ZZ$1, 0))</f>
        <v/>
      </c>
      <c r="C872">
        <f>INDEX(resultados!$A$2:$ZZ$2573, 866, MATCH($B$3, resultados!$A$1:$ZZ$1, 0))</f>
        <v/>
      </c>
    </row>
    <row r="873">
      <c r="A873">
        <f>INDEX(resultados!$A$2:$ZZ$2573, 867, MATCH($B$1, resultados!$A$1:$ZZ$1, 0))</f>
        <v/>
      </c>
      <c r="B873">
        <f>INDEX(resultados!$A$2:$ZZ$2573, 867, MATCH($B$2, resultados!$A$1:$ZZ$1, 0))</f>
        <v/>
      </c>
      <c r="C873">
        <f>INDEX(resultados!$A$2:$ZZ$2573, 867, MATCH($B$3, resultados!$A$1:$ZZ$1, 0))</f>
        <v/>
      </c>
    </row>
    <row r="874">
      <c r="A874">
        <f>INDEX(resultados!$A$2:$ZZ$2573, 868, MATCH($B$1, resultados!$A$1:$ZZ$1, 0))</f>
        <v/>
      </c>
      <c r="B874">
        <f>INDEX(resultados!$A$2:$ZZ$2573, 868, MATCH($B$2, resultados!$A$1:$ZZ$1, 0))</f>
        <v/>
      </c>
      <c r="C874">
        <f>INDEX(resultados!$A$2:$ZZ$2573, 868, MATCH($B$3, resultados!$A$1:$ZZ$1, 0))</f>
        <v/>
      </c>
    </row>
    <row r="875">
      <c r="A875">
        <f>INDEX(resultados!$A$2:$ZZ$2573, 869, MATCH($B$1, resultados!$A$1:$ZZ$1, 0))</f>
        <v/>
      </c>
      <c r="B875">
        <f>INDEX(resultados!$A$2:$ZZ$2573, 869, MATCH($B$2, resultados!$A$1:$ZZ$1, 0))</f>
        <v/>
      </c>
      <c r="C875">
        <f>INDEX(resultados!$A$2:$ZZ$2573, 869, MATCH($B$3, resultados!$A$1:$ZZ$1, 0))</f>
        <v/>
      </c>
    </row>
    <row r="876">
      <c r="A876">
        <f>INDEX(resultados!$A$2:$ZZ$2573, 870, MATCH($B$1, resultados!$A$1:$ZZ$1, 0))</f>
        <v/>
      </c>
      <c r="B876">
        <f>INDEX(resultados!$A$2:$ZZ$2573, 870, MATCH($B$2, resultados!$A$1:$ZZ$1, 0))</f>
        <v/>
      </c>
      <c r="C876">
        <f>INDEX(resultados!$A$2:$ZZ$2573, 870, MATCH($B$3, resultados!$A$1:$ZZ$1, 0))</f>
        <v/>
      </c>
    </row>
    <row r="877">
      <c r="A877">
        <f>INDEX(resultados!$A$2:$ZZ$2573, 871, MATCH($B$1, resultados!$A$1:$ZZ$1, 0))</f>
        <v/>
      </c>
      <c r="B877">
        <f>INDEX(resultados!$A$2:$ZZ$2573, 871, MATCH($B$2, resultados!$A$1:$ZZ$1, 0))</f>
        <v/>
      </c>
      <c r="C877">
        <f>INDEX(resultados!$A$2:$ZZ$2573, 871, MATCH($B$3, resultados!$A$1:$ZZ$1, 0))</f>
        <v/>
      </c>
    </row>
    <row r="878">
      <c r="A878">
        <f>INDEX(resultados!$A$2:$ZZ$2573, 872, MATCH($B$1, resultados!$A$1:$ZZ$1, 0))</f>
        <v/>
      </c>
      <c r="B878">
        <f>INDEX(resultados!$A$2:$ZZ$2573, 872, MATCH($B$2, resultados!$A$1:$ZZ$1, 0))</f>
        <v/>
      </c>
      <c r="C878">
        <f>INDEX(resultados!$A$2:$ZZ$2573, 872, MATCH($B$3, resultados!$A$1:$ZZ$1, 0))</f>
        <v/>
      </c>
    </row>
    <row r="879">
      <c r="A879">
        <f>INDEX(resultados!$A$2:$ZZ$2573, 873, MATCH($B$1, resultados!$A$1:$ZZ$1, 0))</f>
        <v/>
      </c>
      <c r="B879">
        <f>INDEX(resultados!$A$2:$ZZ$2573, 873, MATCH($B$2, resultados!$A$1:$ZZ$1, 0))</f>
        <v/>
      </c>
      <c r="C879">
        <f>INDEX(resultados!$A$2:$ZZ$2573, 873, MATCH($B$3, resultados!$A$1:$ZZ$1, 0))</f>
        <v/>
      </c>
    </row>
    <row r="880">
      <c r="A880">
        <f>INDEX(resultados!$A$2:$ZZ$2573, 874, MATCH($B$1, resultados!$A$1:$ZZ$1, 0))</f>
        <v/>
      </c>
      <c r="B880">
        <f>INDEX(resultados!$A$2:$ZZ$2573, 874, MATCH($B$2, resultados!$A$1:$ZZ$1, 0))</f>
        <v/>
      </c>
      <c r="C880">
        <f>INDEX(resultados!$A$2:$ZZ$2573, 874, MATCH($B$3, resultados!$A$1:$ZZ$1, 0))</f>
        <v/>
      </c>
    </row>
    <row r="881">
      <c r="A881">
        <f>INDEX(resultados!$A$2:$ZZ$2573, 875, MATCH($B$1, resultados!$A$1:$ZZ$1, 0))</f>
        <v/>
      </c>
      <c r="B881">
        <f>INDEX(resultados!$A$2:$ZZ$2573, 875, MATCH($B$2, resultados!$A$1:$ZZ$1, 0))</f>
        <v/>
      </c>
      <c r="C881">
        <f>INDEX(resultados!$A$2:$ZZ$2573, 875, MATCH($B$3, resultados!$A$1:$ZZ$1, 0))</f>
        <v/>
      </c>
    </row>
    <row r="882">
      <c r="A882">
        <f>INDEX(resultados!$A$2:$ZZ$2573, 876, MATCH($B$1, resultados!$A$1:$ZZ$1, 0))</f>
        <v/>
      </c>
      <c r="B882">
        <f>INDEX(resultados!$A$2:$ZZ$2573, 876, MATCH($B$2, resultados!$A$1:$ZZ$1, 0))</f>
        <v/>
      </c>
      <c r="C882">
        <f>INDEX(resultados!$A$2:$ZZ$2573, 876, MATCH($B$3, resultados!$A$1:$ZZ$1, 0))</f>
        <v/>
      </c>
    </row>
    <row r="883">
      <c r="A883">
        <f>INDEX(resultados!$A$2:$ZZ$2573, 877, MATCH($B$1, resultados!$A$1:$ZZ$1, 0))</f>
        <v/>
      </c>
      <c r="B883">
        <f>INDEX(resultados!$A$2:$ZZ$2573, 877, MATCH($B$2, resultados!$A$1:$ZZ$1, 0))</f>
        <v/>
      </c>
      <c r="C883">
        <f>INDEX(resultados!$A$2:$ZZ$2573, 877, MATCH($B$3, resultados!$A$1:$ZZ$1, 0))</f>
        <v/>
      </c>
    </row>
    <row r="884">
      <c r="A884">
        <f>INDEX(resultados!$A$2:$ZZ$2573, 878, MATCH($B$1, resultados!$A$1:$ZZ$1, 0))</f>
        <v/>
      </c>
      <c r="B884">
        <f>INDEX(resultados!$A$2:$ZZ$2573, 878, MATCH($B$2, resultados!$A$1:$ZZ$1, 0))</f>
        <v/>
      </c>
      <c r="C884">
        <f>INDEX(resultados!$A$2:$ZZ$2573, 878, MATCH($B$3, resultados!$A$1:$ZZ$1, 0))</f>
        <v/>
      </c>
    </row>
    <row r="885">
      <c r="A885">
        <f>INDEX(resultados!$A$2:$ZZ$2573, 879, MATCH($B$1, resultados!$A$1:$ZZ$1, 0))</f>
        <v/>
      </c>
      <c r="B885">
        <f>INDEX(resultados!$A$2:$ZZ$2573, 879, MATCH($B$2, resultados!$A$1:$ZZ$1, 0))</f>
        <v/>
      </c>
      <c r="C885">
        <f>INDEX(resultados!$A$2:$ZZ$2573, 879, MATCH($B$3, resultados!$A$1:$ZZ$1, 0))</f>
        <v/>
      </c>
    </row>
    <row r="886">
      <c r="A886">
        <f>INDEX(resultados!$A$2:$ZZ$2573, 880, MATCH($B$1, resultados!$A$1:$ZZ$1, 0))</f>
        <v/>
      </c>
      <c r="B886">
        <f>INDEX(resultados!$A$2:$ZZ$2573, 880, MATCH($B$2, resultados!$A$1:$ZZ$1, 0))</f>
        <v/>
      </c>
      <c r="C886">
        <f>INDEX(resultados!$A$2:$ZZ$2573, 880, MATCH($B$3, resultados!$A$1:$ZZ$1, 0))</f>
        <v/>
      </c>
    </row>
    <row r="887">
      <c r="A887">
        <f>INDEX(resultados!$A$2:$ZZ$2573, 881, MATCH($B$1, resultados!$A$1:$ZZ$1, 0))</f>
        <v/>
      </c>
      <c r="B887">
        <f>INDEX(resultados!$A$2:$ZZ$2573, 881, MATCH($B$2, resultados!$A$1:$ZZ$1, 0))</f>
        <v/>
      </c>
      <c r="C887">
        <f>INDEX(resultados!$A$2:$ZZ$2573, 881, MATCH($B$3, resultados!$A$1:$ZZ$1, 0))</f>
        <v/>
      </c>
    </row>
    <row r="888">
      <c r="A888">
        <f>INDEX(resultados!$A$2:$ZZ$2573, 882, MATCH($B$1, resultados!$A$1:$ZZ$1, 0))</f>
        <v/>
      </c>
      <c r="B888">
        <f>INDEX(resultados!$A$2:$ZZ$2573, 882, MATCH($B$2, resultados!$A$1:$ZZ$1, 0))</f>
        <v/>
      </c>
      <c r="C888">
        <f>INDEX(resultados!$A$2:$ZZ$2573, 882, MATCH($B$3, resultados!$A$1:$ZZ$1, 0))</f>
        <v/>
      </c>
    </row>
    <row r="889">
      <c r="A889">
        <f>INDEX(resultados!$A$2:$ZZ$2573, 883, MATCH($B$1, resultados!$A$1:$ZZ$1, 0))</f>
        <v/>
      </c>
      <c r="B889">
        <f>INDEX(resultados!$A$2:$ZZ$2573, 883, MATCH($B$2, resultados!$A$1:$ZZ$1, 0))</f>
        <v/>
      </c>
      <c r="C889">
        <f>INDEX(resultados!$A$2:$ZZ$2573, 883, MATCH($B$3, resultados!$A$1:$ZZ$1, 0))</f>
        <v/>
      </c>
    </row>
    <row r="890">
      <c r="A890">
        <f>INDEX(resultados!$A$2:$ZZ$2573, 884, MATCH($B$1, resultados!$A$1:$ZZ$1, 0))</f>
        <v/>
      </c>
      <c r="B890">
        <f>INDEX(resultados!$A$2:$ZZ$2573, 884, MATCH($B$2, resultados!$A$1:$ZZ$1, 0))</f>
        <v/>
      </c>
      <c r="C890">
        <f>INDEX(resultados!$A$2:$ZZ$2573, 884, MATCH($B$3, resultados!$A$1:$ZZ$1, 0))</f>
        <v/>
      </c>
    </row>
    <row r="891">
      <c r="A891">
        <f>INDEX(resultados!$A$2:$ZZ$2573, 885, MATCH($B$1, resultados!$A$1:$ZZ$1, 0))</f>
        <v/>
      </c>
      <c r="B891">
        <f>INDEX(resultados!$A$2:$ZZ$2573, 885, MATCH($B$2, resultados!$A$1:$ZZ$1, 0))</f>
        <v/>
      </c>
      <c r="C891">
        <f>INDEX(resultados!$A$2:$ZZ$2573, 885, MATCH($B$3, resultados!$A$1:$ZZ$1, 0))</f>
        <v/>
      </c>
    </row>
    <row r="892">
      <c r="A892">
        <f>INDEX(resultados!$A$2:$ZZ$2573, 886, MATCH($B$1, resultados!$A$1:$ZZ$1, 0))</f>
        <v/>
      </c>
      <c r="B892">
        <f>INDEX(resultados!$A$2:$ZZ$2573, 886, MATCH($B$2, resultados!$A$1:$ZZ$1, 0))</f>
        <v/>
      </c>
      <c r="C892">
        <f>INDEX(resultados!$A$2:$ZZ$2573, 886, MATCH($B$3, resultados!$A$1:$ZZ$1, 0))</f>
        <v/>
      </c>
    </row>
    <row r="893">
      <c r="A893">
        <f>INDEX(resultados!$A$2:$ZZ$2573, 887, MATCH($B$1, resultados!$A$1:$ZZ$1, 0))</f>
        <v/>
      </c>
      <c r="B893">
        <f>INDEX(resultados!$A$2:$ZZ$2573, 887, MATCH($B$2, resultados!$A$1:$ZZ$1, 0))</f>
        <v/>
      </c>
      <c r="C893">
        <f>INDEX(resultados!$A$2:$ZZ$2573, 887, MATCH($B$3, resultados!$A$1:$ZZ$1, 0))</f>
        <v/>
      </c>
    </row>
    <row r="894">
      <c r="A894">
        <f>INDEX(resultados!$A$2:$ZZ$2573, 888, MATCH($B$1, resultados!$A$1:$ZZ$1, 0))</f>
        <v/>
      </c>
      <c r="B894">
        <f>INDEX(resultados!$A$2:$ZZ$2573, 888, MATCH($B$2, resultados!$A$1:$ZZ$1, 0))</f>
        <v/>
      </c>
      <c r="C894">
        <f>INDEX(resultados!$A$2:$ZZ$2573, 888, MATCH($B$3, resultados!$A$1:$ZZ$1, 0))</f>
        <v/>
      </c>
    </row>
    <row r="895">
      <c r="A895">
        <f>INDEX(resultados!$A$2:$ZZ$2573, 889, MATCH($B$1, resultados!$A$1:$ZZ$1, 0))</f>
        <v/>
      </c>
      <c r="B895">
        <f>INDEX(resultados!$A$2:$ZZ$2573, 889, MATCH($B$2, resultados!$A$1:$ZZ$1, 0))</f>
        <v/>
      </c>
      <c r="C895">
        <f>INDEX(resultados!$A$2:$ZZ$2573, 889, MATCH($B$3, resultados!$A$1:$ZZ$1, 0))</f>
        <v/>
      </c>
    </row>
    <row r="896">
      <c r="A896">
        <f>INDEX(resultados!$A$2:$ZZ$2573, 890, MATCH($B$1, resultados!$A$1:$ZZ$1, 0))</f>
        <v/>
      </c>
      <c r="B896">
        <f>INDEX(resultados!$A$2:$ZZ$2573, 890, MATCH($B$2, resultados!$A$1:$ZZ$1, 0))</f>
        <v/>
      </c>
      <c r="C896">
        <f>INDEX(resultados!$A$2:$ZZ$2573, 890, MATCH($B$3, resultados!$A$1:$ZZ$1, 0))</f>
        <v/>
      </c>
    </row>
    <row r="897">
      <c r="A897">
        <f>INDEX(resultados!$A$2:$ZZ$2573, 891, MATCH($B$1, resultados!$A$1:$ZZ$1, 0))</f>
        <v/>
      </c>
      <c r="B897">
        <f>INDEX(resultados!$A$2:$ZZ$2573, 891, MATCH($B$2, resultados!$A$1:$ZZ$1, 0))</f>
        <v/>
      </c>
      <c r="C897">
        <f>INDEX(resultados!$A$2:$ZZ$2573, 891, MATCH($B$3, resultados!$A$1:$ZZ$1, 0))</f>
        <v/>
      </c>
    </row>
    <row r="898">
      <c r="A898">
        <f>INDEX(resultados!$A$2:$ZZ$2573, 892, MATCH($B$1, resultados!$A$1:$ZZ$1, 0))</f>
        <v/>
      </c>
      <c r="B898">
        <f>INDEX(resultados!$A$2:$ZZ$2573, 892, MATCH($B$2, resultados!$A$1:$ZZ$1, 0))</f>
        <v/>
      </c>
      <c r="C898">
        <f>INDEX(resultados!$A$2:$ZZ$2573, 892, MATCH($B$3, resultados!$A$1:$ZZ$1, 0))</f>
        <v/>
      </c>
    </row>
    <row r="899">
      <c r="A899">
        <f>INDEX(resultados!$A$2:$ZZ$2573, 893, MATCH($B$1, resultados!$A$1:$ZZ$1, 0))</f>
        <v/>
      </c>
      <c r="B899">
        <f>INDEX(resultados!$A$2:$ZZ$2573, 893, MATCH($B$2, resultados!$A$1:$ZZ$1, 0))</f>
        <v/>
      </c>
      <c r="C899">
        <f>INDEX(resultados!$A$2:$ZZ$2573, 893, MATCH($B$3, resultados!$A$1:$ZZ$1, 0))</f>
        <v/>
      </c>
    </row>
    <row r="900">
      <c r="A900">
        <f>INDEX(resultados!$A$2:$ZZ$2573, 894, MATCH($B$1, resultados!$A$1:$ZZ$1, 0))</f>
        <v/>
      </c>
      <c r="B900">
        <f>INDEX(resultados!$A$2:$ZZ$2573, 894, MATCH($B$2, resultados!$A$1:$ZZ$1, 0))</f>
        <v/>
      </c>
      <c r="C900">
        <f>INDEX(resultados!$A$2:$ZZ$2573, 894, MATCH($B$3, resultados!$A$1:$ZZ$1, 0))</f>
        <v/>
      </c>
    </row>
    <row r="901">
      <c r="A901">
        <f>INDEX(resultados!$A$2:$ZZ$2573, 895, MATCH($B$1, resultados!$A$1:$ZZ$1, 0))</f>
        <v/>
      </c>
      <c r="B901">
        <f>INDEX(resultados!$A$2:$ZZ$2573, 895, MATCH($B$2, resultados!$A$1:$ZZ$1, 0))</f>
        <v/>
      </c>
      <c r="C901">
        <f>INDEX(resultados!$A$2:$ZZ$2573, 895, MATCH($B$3, resultados!$A$1:$ZZ$1, 0))</f>
        <v/>
      </c>
    </row>
    <row r="902">
      <c r="A902">
        <f>INDEX(resultados!$A$2:$ZZ$2573, 896, MATCH($B$1, resultados!$A$1:$ZZ$1, 0))</f>
        <v/>
      </c>
      <c r="B902">
        <f>INDEX(resultados!$A$2:$ZZ$2573, 896, MATCH($B$2, resultados!$A$1:$ZZ$1, 0))</f>
        <v/>
      </c>
      <c r="C902">
        <f>INDEX(resultados!$A$2:$ZZ$2573, 896, MATCH($B$3, resultados!$A$1:$ZZ$1, 0))</f>
        <v/>
      </c>
    </row>
    <row r="903">
      <c r="A903">
        <f>INDEX(resultados!$A$2:$ZZ$2573, 897, MATCH($B$1, resultados!$A$1:$ZZ$1, 0))</f>
        <v/>
      </c>
      <c r="B903">
        <f>INDEX(resultados!$A$2:$ZZ$2573, 897, MATCH($B$2, resultados!$A$1:$ZZ$1, 0))</f>
        <v/>
      </c>
      <c r="C903">
        <f>INDEX(resultados!$A$2:$ZZ$2573, 897, MATCH($B$3, resultados!$A$1:$ZZ$1, 0))</f>
        <v/>
      </c>
    </row>
    <row r="904">
      <c r="A904">
        <f>INDEX(resultados!$A$2:$ZZ$2573, 898, MATCH($B$1, resultados!$A$1:$ZZ$1, 0))</f>
        <v/>
      </c>
      <c r="B904">
        <f>INDEX(resultados!$A$2:$ZZ$2573, 898, MATCH($B$2, resultados!$A$1:$ZZ$1, 0))</f>
        <v/>
      </c>
      <c r="C904">
        <f>INDEX(resultados!$A$2:$ZZ$2573, 898, MATCH($B$3, resultados!$A$1:$ZZ$1, 0))</f>
        <v/>
      </c>
    </row>
    <row r="905">
      <c r="A905">
        <f>INDEX(resultados!$A$2:$ZZ$2573, 899, MATCH($B$1, resultados!$A$1:$ZZ$1, 0))</f>
        <v/>
      </c>
      <c r="B905">
        <f>INDEX(resultados!$A$2:$ZZ$2573, 899, MATCH($B$2, resultados!$A$1:$ZZ$1, 0))</f>
        <v/>
      </c>
      <c r="C905">
        <f>INDEX(resultados!$A$2:$ZZ$2573, 899, MATCH($B$3, resultados!$A$1:$ZZ$1, 0))</f>
        <v/>
      </c>
    </row>
    <row r="906">
      <c r="A906">
        <f>INDEX(resultados!$A$2:$ZZ$2573, 900, MATCH($B$1, resultados!$A$1:$ZZ$1, 0))</f>
        <v/>
      </c>
      <c r="B906">
        <f>INDEX(resultados!$A$2:$ZZ$2573, 900, MATCH($B$2, resultados!$A$1:$ZZ$1, 0))</f>
        <v/>
      </c>
      <c r="C906">
        <f>INDEX(resultados!$A$2:$ZZ$2573, 900, MATCH($B$3, resultados!$A$1:$ZZ$1, 0))</f>
        <v/>
      </c>
    </row>
    <row r="907">
      <c r="A907">
        <f>INDEX(resultados!$A$2:$ZZ$2573, 901, MATCH($B$1, resultados!$A$1:$ZZ$1, 0))</f>
        <v/>
      </c>
      <c r="B907">
        <f>INDEX(resultados!$A$2:$ZZ$2573, 901, MATCH($B$2, resultados!$A$1:$ZZ$1, 0))</f>
        <v/>
      </c>
      <c r="C907">
        <f>INDEX(resultados!$A$2:$ZZ$2573, 901, MATCH($B$3, resultados!$A$1:$ZZ$1, 0))</f>
        <v/>
      </c>
    </row>
    <row r="908">
      <c r="A908">
        <f>INDEX(resultados!$A$2:$ZZ$2573, 902, MATCH($B$1, resultados!$A$1:$ZZ$1, 0))</f>
        <v/>
      </c>
      <c r="B908">
        <f>INDEX(resultados!$A$2:$ZZ$2573, 902, MATCH($B$2, resultados!$A$1:$ZZ$1, 0))</f>
        <v/>
      </c>
      <c r="C908">
        <f>INDEX(resultados!$A$2:$ZZ$2573, 902, MATCH($B$3, resultados!$A$1:$ZZ$1, 0))</f>
        <v/>
      </c>
    </row>
    <row r="909">
      <c r="A909">
        <f>INDEX(resultados!$A$2:$ZZ$2573, 903, MATCH($B$1, resultados!$A$1:$ZZ$1, 0))</f>
        <v/>
      </c>
      <c r="B909">
        <f>INDEX(resultados!$A$2:$ZZ$2573, 903, MATCH($B$2, resultados!$A$1:$ZZ$1, 0))</f>
        <v/>
      </c>
      <c r="C909">
        <f>INDEX(resultados!$A$2:$ZZ$2573, 903, MATCH($B$3, resultados!$A$1:$ZZ$1, 0))</f>
        <v/>
      </c>
    </row>
    <row r="910">
      <c r="A910">
        <f>INDEX(resultados!$A$2:$ZZ$2573, 904, MATCH($B$1, resultados!$A$1:$ZZ$1, 0))</f>
        <v/>
      </c>
      <c r="B910">
        <f>INDEX(resultados!$A$2:$ZZ$2573, 904, MATCH($B$2, resultados!$A$1:$ZZ$1, 0))</f>
        <v/>
      </c>
      <c r="C910">
        <f>INDEX(resultados!$A$2:$ZZ$2573, 904, MATCH($B$3, resultados!$A$1:$ZZ$1, 0))</f>
        <v/>
      </c>
    </row>
    <row r="911">
      <c r="A911">
        <f>INDEX(resultados!$A$2:$ZZ$2573, 905, MATCH($B$1, resultados!$A$1:$ZZ$1, 0))</f>
        <v/>
      </c>
      <c r="B911">
        <f>INDEX(resultados!$A$2:$ZZ$2573, 905, MATCH($B$2, resultados!$A$1:$ZZ$1, 0))</f>
        <v/>
      </c>
      <c r="C911">
        <f>INDEX(resultados!$A$2:$ZZ$2573, 905, MATCH($B$3, resultados!$A$1:$ZZ$1, 0))</f>
        <v/>
      </c>
    </row>
    <row r="912">
      <c r="A912">
        <f>INDEX(resultados!$A$2:$ZZ$2573, 906, MATCH($B$1, resultados!$A$1:$ZZ$1, 0))</f>
        <v/>
      </c>
      <c r="B912">
        <f>INDEX(resultados!$A$2:$ZZ$2573, 906, MATCH($B$2, resultados!$A$1:$ZZ$1, 0))</f>
        <v/>
      </c>
      <c r="C912">
        <f>INDEX(resultados!$A$2:$ZZ$2573, 906, MATCH($B$3, resultados!$A$1:$ZZ$1, 0))</f>
        <v/>
      </c>
    </row>
    <row r="913">
      <c r="A913">
        <f>INDEX(resultados!$A$2:$ZZ$2573, 907, MATCH($B$1, resultados!$A$1:$ZZ$1, 0))</f>
        <v/>
      </c>
      <c r="B913">
        <f>INDEX(resultados!$A$2:$ZZ$2573, 907, MATCH($B$2, resultados!$A$1:$ZZ$1, 0))</f>
        <v/>
      </c>
      <c r="C913">
        <f>INDEX(resultados!$A$2:$ZZ$2573, 907, MATCH($B$3, resultados!$A$1:$ZZ$1, 0))</f>
        <v/>
      </c>
    </row>
    <row r="914">
      <c r="A914">
        <f>INDEX(resultados!$A$2:$ZZ$2573, 908, MATCH($B$1, resultados!$A$1:$ZZ$1, 0))</f>
        <v/>
      </c>
      <c r="B914">
        <f>INDEX(resultados!$A$2:$ZZ$2573, 908, MATCH($B$2, resultados!$A$1:$ZZ$1, 0))</f>
        <v/>
      </c>
      <c r="C914">
        <f>INDEX(resultados!$A$2:$ZZ$2573, 908, MATCH($B$3, resultados!$A$1:$ZZ$1, 0))</f>
        <v/>
      </c>
    </row>
    <row r="915">
      <c r="A915">
        <f>INDEX(resultados!$A$2:$ZZ$2573, 909, MATCH($B$1, resultados!$A$1:$ZZ$1, 0))</f>
        <v/>
      </c>
      <c r="B915">
        <f>INDEX(resultados!$A$2:$ZZ$2573, 909, MATCH($B$2, resultados!$A$1:$ZZ$1, 0))</f>
        <v/>
      </c>
      <c r="C915">
        <f>INDEX(resultados!$A$2:$ZZ$2573, 909, MATCH($B$3, resultados!$A$1:$ZZ$1, 0))</f>
        <v/>
      </c>
    </row>
    <row r="916">
      <c r="A916">
        <f>INDEX(resultados!$A$2:$ZZ$2573, 910, MATCH($B$1, resultados!$A$1:$ZZ$1, 0))</f>
        <v/>
      </c>
      <c r="B916">
        <f>INDEX(resultados!$A$2:$ZZ$2573, 910, MATCH($B$2, resultados!$A$1:$ZZ$1, 0))</f>
        <v/>
      </c>
      <c r="C916">
        <f>INDEX(resultados!$A$2:$ZZ$2573, 910, MATCH($B$3, resultados!$A$1:$ZZ$1, 0))</f>
        <v/>
      </c>
    </row>
    <row r="917">
      <c r="A917">
        <f>INDEX(resultados!$A$2:$ZZ$2573, 911, MATCH($B$1, resultados!$A$1:$ZZ$1, 0))</f>
        <v/>
      </c>
      <c r="B917">
        <f>INDEX(resultados!$A$2:$ZZ$2573, 911, MATCH($B$2, resultados!$A$1:$ZZ$1, 0))</f>
        <v/>
      </c>
      <c r="C917">
        <f>INDEX(resultados!$A$2:$ZZ$2573, 911, MATCH($B$3, resultados!$A$1:$ZZ$1, 0))</f>
        <v/>
      </c>
    </row>
    <row r="918">
      <c r="A918">
        <f>INDEX(resultados!$A$2:$ZZ$2573, 912, MATCH($B$1, resultados!$A$1:$ZZ$1, 0))</f>
        <v/>
      </c>
      <c r="B918">
        <f>INDEX(resultados!$A$2:$ZZ$2573, 912, MATCH($B$2, resultados!$A$1:$ZZ$1, 0))</f>
        <v/>
      </c>
      <c r="C918">
        <f>INDEX(resultados!$A$2:$ZZ$2573, 912, MATCH($B$3, resultados!$A$1:$ZZ$1, 0))</f>
        <v/>
      </c>
    </row>
    <row r="919">
      <c r="A919">
        <f>INDEX(resultados!$A$2:$ZZ$2573, 913, MATCH($B$1, resultados!$A$1:$ZZ$1, 0))</f>
        <v/>
      </c>
      <c r="B919">
        <f>INDEX(resultados!$A$2:$ZZ$2573, 913, MATCH($B$2, resultados!$A$1:$ZZ$1, 0))</f>
        <v/>
      </c>
      <c r="C919">
        <f>INDEX(resultados!$A$2:$ZZ$2573, 913, MATCH($B$3, resultados!$A$1:$ZZ$1, 0))</f>
        <v/>
      </c>
    </row>
    <row r="920">
      <c r="A920">
        <f>INDEX(resultados!$A$2:$ZZ$2573, 914, MATCH($B$1, resultados!$A$1:$ZZ$1, 0))</f>
        <v/>
      </c>
      <c r="B920">
        <f>INDEX(resultados!$A$2:$ZZ$2573, 914, MATCH($B$2, resultados!$A$1:$ZZ$1, 0))</f>
        <v/>
      </c>
      <c r="C920">
        <f>INDEX(resultados!$A$2:$ZZ$2573, 914, MATCH($B$3, resultados!$A$1:$ZZ$1, 0))</f>
        <v/>
      </c>
    </row>
    <row r="921">
      <c r="A921">
        <f>INDEX(resultados!$A$2:$ZZ$2573, 915, MATCH($B$1, resultados!$A$1:$ZZ$1, 0))</f>
        <v/>
      </c>
      <c r="B921">
        <f>INDEX(resultados!$A$2:$ZZ$2573, 915, MATCH($B$2, resultados!$A$1:$ZZ$1, 0))</f>
        <v/>
      </c>
      <c r="C921">
        <f>INDEX(resultados!$A$2:$ZZ$2573, 915, MATCH($B$3, resultados!$A$1:$ZZ$1, 0))</f>
        <v/>
      </c>
    </row>
    <row r="922">
      <c r="A922">
        <f>INDEX(resultados!$A$2:$ZZ$2573, 916, MATCH($B$1, resultados!$A$1:$ZZ$1, 0))</f>
        <v/>
      </c>
      <c r="B922">
        <f>INDEX(resultados!$A$2:$ZZ$2573, 916, MATCH($B$2, resultados!$A$1:$ZZ$1, 0))</f>
        <v/>
      </c>
      <c r="C922">
        <f>INDEX(resultados!$A$2:$ZZ$2573, 916, MATCH($B$3, resultados!$A$1:$ZZ$1, 0))</f>
        <v/>
      </c>
    </row>
    <row r="923">
      <c r="A923">
        <f>INDEX(resultados!$A$2:$ZZ$2573, 917, MATCH($B$1, resultados!$A$1:$ZZ$1, 0))</f>
        <v/>
      </c>
      <c r="B923">
        <f>INDEX(resultados!$A$2:$ZZ$2573, 917, MATCH($B$2, resultados!$A$1:$ZZ$1, 0))</f>
        <v/>
      </c>
      <c r="C923">
        <f>INDEX(resultados!$A$2:$ZZ$2573, 917, MATCH($B$3, resultados!$A$1:$ZZ$1, 0))</f>
        <v/>
      </c>
    </row>
    <row r="924">
      <c r="A924">
        <f>INDEX(resultados!$A$2:$ZZ$2573, 918, MATCH($B$1, resultados!$A$1:$ZZ$1, 0))</f>
        <v/>
      </c>
      <c r="B924">
        <f>INDEX(resultados!$A$2:$ZZ$2573, 918, MATCH($B$2, resultados!$A$1:$ZZ$1, 0))</f>
        <v/>
      </c>
      <c r="C924">
        <f>INDEX(resultados!$A$2:$ZZ$2573, 918, MATCH($B$3, resultados!$A$1:$ZZ$1, 0))</f>
        <v/>
      </c>
    </row>
    <row r="925">
      <c r="A925">
        <f>INDEX(resultados!$A$2:$ZZ$2573, 919, MATCH($B$1, resultados!$A$1:$ZZ$1, 0))</f>
        <v/>
      </c>
      <c r="B925">
        <f>INDEX(resultados!$A$2:$ZZ$2573, 919, MATCH($B$2, resultados!$A$1:$ZZ$1, 0))</f>
        <v/>
      </c>
      <c r="C925">
        <f>INDEX(resultados!$A$2:$ZZ$2573, 919, MATCH($B$3, resultados!$A$1:$ZZ$1, 0))</f>
        <v/>
      </c>
    </row>
    <row r="926">
      <c r="A926">
        <f>INDEX(resultados!$A$2:$ZZ$2573, 920, MATCH($B$1, resultados!$A$1:$ZZ$1, 0))</f>
        <v/>
      </c>
      <c r="B926">
        <f>INDEX(resultados!$A$2:$ZZ$2573, 920, MATCH($B$2, resultados!$A$1:$ZZ$1, 0))</f>
        <v/>
      </c>
      <c r="C926">
        <f>INDEX(resultados!$A$2:$ZZ$2573, 920, MATCH($B$3, resultados!$A$1:$ZZ$1, 0))</f>
        <v/>
      </c>
    </row>
    <row r="927">
      <c r="A927">
        <f>INDEX(resultados!$A$2:$ZZ$2573, 921, MATCH($B$1, resultados!$A$1:$ZZ$1, 0))</f>
        <v/>
      </c>
      <c r="B927">
        <f>INDEX(resultados!$A$2:$ZZ$2573, 921, MATCH($B$2, resultados!$A$1:$ZZ$1, 0))</f>
        <v/>
      </c>
      <c r="C927">
        <f>INDEX(resultados!$A$2:$ZZ$2573, 921, MATCH($B$3, resultados!$A$1:$ZZ$1, 0))</f>
        <v/>
      </c>
    </row>
    <row r="928">
      <c r="A928">
        <f>INDEX(resultados!$A$2:$ZZ$2573, 922, MATCH($B$1, resultados!$A$1:$ZZ$1, 0))</f>
        <v/>
      </c>
      <c r="B928">
        <f>INDEX(resultados!$A$2:$ZZ$2573, 922, MATCH($B$2, resultados!$A$1:$ZZ$1, 0))</f>
        <v/>
      </c>
      <c r="C928">
        <f>INDEX(resultados!$A$2:$ZZ$2573, 922, MATCH($B$3, resultados!$A$1:$ZZ$1, 0))</f>
        <v/>
      </c>
    </row>
    <row r="929">
      <c r="A929">
        <f>INDEX(resultados!$A$2:$ZZ$2573, 923, MATCH($B$1, resultados!$A$1:$ZZ$1, 0))</f>
        <v/>
      </c>
      <c r="B929">
        <f>INDEX(resultados!$A$2:$ZZ$2573, 923, MATCH($B$2, resultados!$A$1:$ZZ$1, 0))</f>
        <v/>
      </c>
      <c r="C929">
        <f>INDEX(resultados!$A$2:$ZZ$2573, 923, MATCH($B$3, resultados!$A$1:$ZZ$1, 0))</f>
        <v/>
      </c>
    </row>
    <row r="930">
      <c r="A930">
        <f>INDEX(resultados!$A$2:$ZZ$2573, 924, MATCH($B$1, resultados!$A$1:$ZZ$1, 0))</f>
        <v/>
      </c>
      <c r="B930">
        <f>INDEX(resultados!$A$2:$ZZ$2573, 924, MATCH($B$2, resultados!$A$1:$ZZ$1, 0))</f>
        <v/>
      </c>
      <c r="C930">
        <f>INDEX(resultados!$A$2:$ZZ$2573, 924, MATCH($B$3, resultados!$A$1:$ZZ$1, 0))</f>
        <v/>
      </c>
    </row>
    <row r="931">
      <c r="A931">
        <f>INDEX(resultados!$A$2:$ZZ$2573, 925, MATCH($B$1, resultados!$A$1:$ZZ$1, 0))</f>
        <v/>
      </c>
      <c r="B931">
        <f>INDEX(resultados!$A$2:$ZZ$2573, 925, MATCH($B$2, resultados!$A$1:$ZZ$1, 0))</f>
        <v/>
      </c>
      <c r="C931">
        <f>INDEX(resultados!$A$2:$ZZ$2573, 925, MATCH($B$3, resultados!$A$1:$ZZ$1, 0))</f>
        <v/>
      </c>
    </row>
    <row r="932">
      <c r="A932">
        <f>INDEX(resultados!$A$2:$ZZ$2573, 926, MATCH($B$1, resultados!$A$1:$ZZ$1, 0))</f>
        <v/>
      </c>
      <c r="B932">
        <f>INDEX(resultados!$A$2:$ZZ$2573, 926, MATCH($B$2, resultados!$A$1:$ZZ$1, 0))</f>
        <v/>
      </c>
      <c r="C932">
        <f>INDEX(resultados!$A$2:$ZZ$2573, 926, MATCH($B$3, resultados!$A$1:$ZZ$1, 0))</f>
        <v/>
      </c>
    </row>
    <row r="933">
      <c r="A933">
        <f>INDEX(resultados!$A$2:$ZZ$2573, 927, MATCH($B$1, resultados!$A$1:$ZZ$1, 0))</f>
        <v/>
      </c>
      <c r="B933">
        <f>INDEX(resultados!$A$2:$ZZ$2573, 927, MATCH($B$2, resultados!$A$1:$ZZ$1, 0))</f>
        <v/>
      </c>
      <c r="C933">
        <f>INDEX(resultados!$A$2:$ZZ$2573, 927, MATCH($B$3, resultados!$A$1:$ZZ$1, 0))</f>
        <v/>
      </c>
    </row>
    <row r="934">
      <c r="A934">
        <f>INDEX(resultados!$A$2:$ZZ$2573, 928, MATCH($B$1, resultados!$A$1:$ZZ$1, 0))</f>
        <v/>
      </c>
      <c r="B934">
        <f>INDEX(resultados!$A$2:$ZZ$2573, 928, MATCH($B$2, resultados!$A$1:$ZZ$1, 0))</f>
        <v/>
      </c>
      <c r="C934">
        <f>INDEX(resultados!$A$2:$ZZ$2573, 928, MATCH($B$3, resultados!$A$1:$ZZ$1, 0))</f>
        <v/>
      </c>
    </row>
    <row r="935">
      <c r="A935">
        <f>INDEX(resultados!$A$2:$ZZ$2573, 929, MATCH($B$1, resultados!$A$1:$ZZ$1, 0))</f>
        <v/>
      </c>
      <c r="B935">
        <f>INDEX(resultados!$A$2:$ZZ$2573, 929, MATCH($B$2, resultados!$A$1:$ZZ$1, 0))</f>
        <v/>
      </c>
      <c r="C935">
        <f>INDEX(resultados!$A$2:$ZZ$2573, 929, MATCH($B$3, resultados!$A$1:$ZZ$1, 0))</f>
        <v/>
      </c>
    </row>
    <row r="936">
      <c r="A936">
        <f>INDEX(resultados!$A$2:$ZZ$2573, 930, MATCH($B$1, resultados!$A$1:$ZZ$1, 0))</f>
        <v/>
      </c>
      <c r="B936">
        <f>INDEX(resultados!$A$2:$ZZ$2573, 930, MATCH($B$2, resultados!$A$1:$ZZ$1, 0))</f>
        <v/>
      </c>
      <c r="C936">
        <f>INDEX(resultados!$A$2:$ZZ$2573, 930, MATCH($B$3, resultados!$A$1:$ZZ$1, 0))</f>
        <v/>
      </c>
    </row>
    <row r="937">
      <c r="A937">
        <f>INDEX(resultados!$A$2:$ZZ$2573, 931, MATCH($B$1, resultados!$A$1:$ZZ$1, 0))</f>
        <v/>
      </c>
      <c r="B937">
        <f>INDEX(resultados!$A$2:$ZZ$2573, 931, MATCH($B$2, resultados!$A$1:$ZZ$1, 0))</f>
        <v/>
      </c>
      <c r="C937">
        <f>INDEX(resultados!$A$2:$ZZ$2573, 931, MATCH($B$3, resultados!$A$1:$ZZ$1, 0))</f>
        <v/>
      </c>
    </row>
    <row r="938">
      <c r="A938">
        <f>INDEX(resultados!$A$2:$ZZ$2573, 932, MATCH($B$1, resultados!$A$1:$ZZ$1, 0))</f>
        <v/>
      </c>
      <c r="B938">
        <f>INDEX(resultados!$A$2:$ZZ$2573, 932, MATCH($B$2, resultados!$A$1:$ZZ$1, 0))</f>
        <v/>
      </c>
      <c r="C938">
        <f>INDEX(resultados!$A$2:$ZZ$2573, 932, MATCH($B$3, resultados!$A$1:$ZZ$1, 0))</f>
        <v/>
      </c>
    </row>
    <row r="939">
      <c r="A939">
        <f>INDEX(resultados!$A$2:$ZZ$2573, 933, MATCH($B$1, resultados!$A$1:$ZZ$1, 0))</f>
        <v/>
      </c>
      <c r="B939">
        <f>INDEX(resultados!$A$2:$ZZ$2573, 933, MATCH($B$2, resultados!$A$1:$ZZ$1, 0))</f>
        <v/>
      </c>
      <c r="C939">
        <f>INDEX(resultados!$A$2:$ZZ$2573, 933, MATCH($B$3, resultados!$A$1:$ZZ$1, 0))</f>
        <v/>
      </c>
    </row>
    <row r="940">
      <c r="A940">
        <f>INDEX(resultados!$A$2:$ZZ$2573, 934, MATCH($B$1, resultados!$A$1:$ZZ$1, 0))</f>
        <v/>
      </c>
      <c r="B940">
        <f>INDEX(resultados!$A$2:$ZZ$2573, 934, MATCH($B$2, resultados!$A$1:$ZZ$1, 0))</f>
        <v/>
      </c>
      <c r="C940">
        <f>INDEX(resultados!$A$2:$ZZ$2573, 934, MATCH($B$3, resultados!$A$1:$ZZ$1, 0))</f>
        <v/>
      </c>
    </row>
    <row r="941">
      <c r="A941">
        <f>INDEX(resultados!$A$2:$ZZ$2573, 935, MATCH($B$1, resultados!$A$1:$ZZ$1, 0))</f>
        <v/>
      </c>
      <c r="B941">
        <f>INDEX(resultados!$A$2:$ZZ$2573, 935, MATCH($B$2, resultados!$A$1:$ZZ$1, 0))</f>
        <v/>
      </c>
      <c r="C941">
        <f>INDEX(resultados!$A$2:$ZZ$2573, 935, MATCH($B$3, resultados!$A$1:$ZZ$1, 0))</f>
        <v/>
      </c>
    </row>
    <row r="942">
      <c r="A942">
        <f>INDEX(resultados!$A$2:$ZZ$2573, 936, MATCH($B$1, resultados!$A$1:$ZZ$1, 0))</f>
        <v/>
      </c>
      <c r="B942">
        <f>INDEX(resultados!$A$2:$ZZ$2573, 936, MATCH($B$2, resultados!$A$1:$ZZ$1, 0))</f>
        <v/>
      </c>
      <c r="C942">
        <f>INDEX(resultados!$A$2:$ZZ$2573, 936, MATCH($B$3, resultados!$A$1:$ZZ$1, 0))</f>
        <v/>
      </c>
    </row>
    <row r="943">
      <c r="A943">
        <f>INDEX(resultados!$A$2:$ZZ$2573, 937, MATCH($B$1, resultados!$A$1:$ZZ$1, 0))</f>
        <v/>
      </c>
      <c r="B943">
        <f>INDEX(resultados!$A$2:$ZZ$2573, 937, MATCH($B$2, resultados!$A$1:$ZZ$1, 0))</f>
        <v/>
      </c>
      <c r="C943">
        <f>INDEX(resultados!$A$2:$ZZ$2573, 937, MATCH($B$3, resultados!$A$1:$ZZ$1, 0))</f>
        <v/>
      </c>
    </row>
    <row r="944">
      <c r="A944">
        <f>INDEX(resultados!$A$2:$ZZ$2573, 938, MATCH($B$1, resultados!$A$1:$ZZ$1, 0))</f>
        <v/>
      </c>
      <c r="B944">
        <f>INDEX(resultados!$A$2:$ZZ$2573, 938, MATCH($B$2, resultados!$A$1:$ZZ$1, 0))</f>
        <v/>
      </c>
      <c r="C944">
        <f>INDEX(resultados!$A$2:$ZZ$2573, 938, MATCH($B$3, resultados!$A$1:$ZZ$1, 0))</f>
        <v/>
      </c>
    </row>
    <row r="945">
      <c r="A945">
        <f>INDEX(resultados!$A$2:$ZZ$2573, 939, MATCH($B$1, resultados!$A$1:$ZZ$1, 0))</f>
        <v/>
      </c>
      <c r="B945">
        <f>INDEX(resultados!$A$2:$ZZ$2573, 939, MATCH($B$2, resultados!$A$1:$ZZ$1, 0))</f>
        <v/>
      </c>
      <c r="C945">
        <f>INDEX(resultados!$A$2:$ZZ$2573, 939, MATCH($B$3, resultados!$A$1:$ZZ$1, 0))</f>
        <v/>
      </c>
    </row>
    <row r="946">
      <c r="A946">
        <f>INDEX(resultados!$A$2:$ZZ$2573, 940, MATCH($B$1, resultados!$A$1:$ZZ$1, 0))</f>
        <v/>
      </c>
      <c r="B946">
        <f>INDEX(resultados!$A$2:$ZZ$2573, 940, MATCH($B$2, resultados!$A$1:$ZZ$1, 0))</f>
        <v/>
      </c>
      <c r="C946">
        <f>INDEX(resultados!$A$2:$ZZ$2573, 940, MATCH($B$3, resultados!$A$1:$ZZ$1, 0))</f>
        <v/>
      </c>
    </row>
    <row r="947">
      <c r="A947">
        <f>INDEX(resultados!$A$2:$ZZ$2573, 941, MATCH($B$1, resultados!$A$1:$ZZ$1, 0))</f>
        <v/>
      </c>
      <c r="B947">
        <f>INDEX(resultados!$A$2:$ZZ$2573, 941, MATCH($B$2, resultados!$A$1:$ZZ$1, 0))</f>
        <v/>
      </c>
      <c r="C947">
        <f>INDEX(resultados!$A$2:$ZZ$2573, 941, MATCH($B$3, resultados!$A$1:$ZZ$1, 0))</f>
        <v/>
      </c>
    </row>
    <row r="948">
      <c r="A948">
        <f>INDEX(resultados!$A$2:$ZZ$2573, 942, MATCH($B$1, resultados!$A$1:$ZZ$1, 0))</f>
        <v/>
      </c>
      <c r="B948">
        <f>INDEX(resultados!$A$2:$ZZ$2573, 942, MATCH($B$2, resultados!$A$1:$ZZ$1, 0))</f>
        <v/>
      </c>
      <c r="C948">
        <f>INDEX(resultados!$A$2:$ZZ$2573, 942, MATCH($B$3, resultados!$A$1:$ZZ$1, 0))</f>
        <v/>
      </c>
    </row>
    <row r="949">
      <c r="A949">
        <f>INDEX(resultados!$A$2:$ZZ$2573, 943, MATCH($B$1, resultados!$A$1:$ZZ$1, 0))</f>
        <v/>
      </c>
      <c r="B949">
        <f>INDEX(resultados!$A$2:$ZZ$2573, 943, MATCH($B$2, resultados!$A$1:$ZZ$1, 0))</f>
        <v/>
      </c>
      <c r="C949">
        <f>INDEX(resultados!$A$2:$ZZ$2573, 943, MATCH($B$3, resultados!$A$1:$ZZ$1, 0))</f>
        <v/>
      </c>
    </row>
    <row r="950">
      <c r="A950">
        <f>INDEX(resultados!$A$2:$ZZ$2573, 944, MATCH($B$1, resultados!$A$1:$ZZ$1, 0))</f>
        <v/>
      </c>
      <c r="B950">
        <f>INDEX(resultados!$A$2:$ZZ$2573, 944, MATCH($B$2, resultados!$A$1:$ZZ$1, 0))</f>
        <v/>
      </c>
      <c r="C950">
        <f>INDEX(resultados!$A$2:$ZZ$2573, 944, MATCH($B$3, resultados!$A$1:$ZZ$1, 0))</f>
        <v/>
      </c>
    </row>
    <row r="951">
      <c r="A951">
        <f>INDEX(resultados!$A$2:$ZZ$2573, 945, MATCH($B$1, resultados!$A$1:$ZZ$1, 0))</f>
        <v/>
      </c>
      <c r="B951">
        <f>INDEX(resultados!$A$2:$ZZ$2573, 945, MATCH($B$2, resultados!$A$1:$ZZ$1, 0))</f>
        <v/>
      </c>
      <c r="C951">
        <f>INDEX(resultados!$A$2:$ZZ$2573, 945, MATCH($B$3, resultados!$A$1:$ZZ$1, 0))</f>
        <v/>
      </c>
    </row>
    <row r="952">
      <c r="A952">
        <f>INDEX(resultados!$A$2:$ZZ$2573, 946, MATCH($B$1, resultados!$A$1:$ZZ$1, 0))</f>
        <v/>
      </c>
      <c r="B952">
        <f>INDEX(resultados!$A$2:$ZZ$2573, 946, MATCH($B$2, resultados!$A$1:$ZZ$1, 0))</f>
        <v/>
      </c>
      <c r="C952">
        <f>INDEX(resultados!$A$2:$ZZ$2573, 946, MATCH($B$3, resultados!$A$1:$ZZ$1, 0))</f>
        <v/>
      </c>
    </row>
    <row r="953">
      <c r="A953">
        <f>INDEX(resultados!$A$2:$ZZ$2573, 947, MATCH($B$1, resultados!$A$1:$ZZ$1, 0))</f>
        <v/>
      </c>
      <c r="B953">
        <f>INDEX(resultados!$A$2:$ZZ$2573, 947, MATCH($B$2, resultados!$A$1:$ZZ$1, 0))</f>
        <v/>
      </c>
      <c r="C953">
        <f>INDEX(resultados!$A$2:$ZZ$2573, 947, MATCH($B$3, resultados!$A$1:$ZZ$1, 0))</f>
        <v/>
      </c>
    </row>
    <row r="954">
      <c r="A954">
        <f>INDEX(resultados!$A$2:$ZZ$2573, 948, MATCH($B$1, resultados!$A$1:$ZZ$1, 0))</f>
        <v/>
      </c>
      <c r="B954">
        <f>INDEX(resultados!$A$2:$ZZ$2573, 948, MATCH($B$2, resultados!$A$1:$ZZ$1, 0))</f>
        <v/>
      </c>
      <c r="C954">
        <f>INDEX(resultados!$A$2:$ZZ$2573, 948, MATCH($B$3, resultados!$A$1:$ZZ$1, 0))</f>
        <v/>
      </c>
    </row>
    <row r="955">
      <c r="A955">
        <f>INDEX(resultados!$A$2:$ZZ$2573, 949, MATCH($B$1, resultados!$A$1:$ZZ$1, 0))</f>
        <v/>
      </c>
      <c r="B955">
        <f>INDEX(resultados!$A$2:$ZZ$2573, 949, MATCH($B$2, resultados!$A$1:$ZZ$1, 0))</f>
        <v/>
      </c>
      <c r="C955">
        <f>INDEX(resultados!$A$2:$ZZ$2573, 949, MATCH($B$3, resultados!$A$1:$ZZ$1, 0))</f>
        <v/>
      </c>
    </row>
    <row r="956">
      <c r="A956">
        <f>INDEX(resultados!$A$2:$ZZ$2573, 950, MATCH($B$1, resultados!$A$1:$ZZ$1, 0))</f>
        <v/>
      </c>
      <c r="B956">
        <f>INDEX(resultados!$A$2:$ZZ$2573, 950, MATCH($B$2, resultados!$A$1:$ZZ$1, 0))</f>
        <v/>
      </c>
      <c r="C956">
        <f>INDEX(resultados!$A$2:$ZZ$2573, 950, MATCH($B$3, resultados!$A$1:$ZZ$1, 0))</f>
        <v/>
      </c>
    </row>
    <row r="957">
      <c r="A957">
        <f>INDEX(resultados!$A$2:$ZZ$2573, 951, MATCH($B$1, resultados!$A$1:$ZZ$1, 0))</f>
        <v/>
      </c>
      <c r="B957">
        <f>INDEX(resultados!$A$2:$ZZ$2573, 951, MATCH($B$2, resultados!$A$1:$ZZ$1, 0))</f>
        <v/>
      </c>
      <c r="C957">
        <f>INDEX(resultados!$A$2:$ZZ$2573, 951, MATCH($B$3, resultados!$A$1:$ZZ$1, 0))</f>
        <v/>
      </c>
    </row>
    <row r="958">
      <c r="A958">
        <f>INDEX(resultados!$A$2:$ZZ$2573, 952, MATCH($B$1, resultados!$A$1:$ZZ$1, 0))</f>
        <v/>
      </c>
      <c r="B958">
        <f>INDEX(resultados!$A$2:$ZZ$2573, 952, MATCH($B$2, resultados!$A$1:$ZZ$1, 0))</f>
        <v/>
      </c>
      <c r="C958">
        <f>INDEX(resultados!$A$2:$ZZ$2573, 952, MATCH($B$3, resultados!$A$1:$ZZ$1, 0))</f>
        <v/>
      </c>
    </row>
    <row r="959">
      <c r="A959">
        <f>INDEX(resultados!$A$2:$ZZ$2573, 953, MATCH($B$1, resultados!$A$1:$ZZ$1, 0))</f>
        <v/>
      </c>
      <c r="B959">
        <f>INDEX(resultados!$A$2:$ZZ$2573, 953, MATCH($B$2, resultados!$A$1:$ZZ$1, 0))</f>
        <v/>
      </c>
      <c r="C959">
        <f>INDEX(resultados!$A$2:$ZZ$2573, 953, MATCH($B$3, resultados!$A$1:$ZZ$1, 0))</f>
        <v/>
      </c>
    </row>
    <row r="960">
      <c r="A960">
        <f>INDEX(resultados!$A$2:$ZZ$2573, 954, MATCH($B$1, resultados!$A$1:$ZZ$1, 0))</f>
        <v/>
      </c>
      <c r="B960">
        <f>INDEX(resultados!$A$2:$ZZ$2573, 954, MATCH($B$2, resultados!$A$1:$ZZ$1, 0))</f>
        <v/>
      </c>
      <c r="C960">
        <f>INDEX(resultados!$A$2:$ZZ$2573, 954, MATCH($B$3, resultados!$A$1:$ZZ$1, 0))</f>
        <v/>
      </c>
    </row>
    <row r="961">
      <c r="A961">
        <f>INDEX(resultados!$A$2:$ZZ$2573, 955, MATCH($B$1, resultados!$A$1:$ZZ$1, 0))</f>
        <v/>
      </c>
      <c r="B961">
        <f>INDEX(resultados!$A$2:$ZZ$2573, 955, MATCH($B$2, resultados!$A$1:$ZZ$1, 0))</f>
        <v/>
      </c>
      <c r="C961">
        <f>INDEX(resultados!$A$2:$ZZ$2573, 955, MATCH($B$3, resultados!$A$1:$ZZ$1, 0))</f>
        <v/>
      </c>
    </row>
    <row r="962">
      <c r="A962">
        <f>INDEX(resultados!$A$2:$ZZ$2573, 956, MATCH($B$1, resultados!$A$1:$ZZ$1, 0))</f>
        <v/>
      </c>
      <c r="B962">
        <f>INDEX(resultados!$A$2:$ZZ$2573, 956, MATCH($B$2, resultados!$A$1:$ZZ$1, 0))</f>
        <v/>
      </c>
      <c r="C962">
        <f>INDEX(resultados!$A$2:$ZZ$2573, 956, MATCH($B$3, resultados!$A$1:$ZZ$1, 0))</f>
        <v/>
      </c>
    </row>
    <row r="963">
      <c r="A963">
        <f>INDEX(resultados!$A$2:$ZZ$2573, 957, MATCH($B$1, resultados!$A$1:$ZZ$1, 0))</f>
        <v/>
      </c>
      <c r="B963">
        <f>INDEX(resultados!$A$2:$ZZ$2573, 957, MATCH($B$2, resultados!$A$1:$ZZ$1, 0))</f>
        <v/>
      </c>
      <c r="C963">
        <f>INDEX(resultados!$A$2:$ZZ$2573, 957, MATCH($B$3, resultados!$A$1:$ZZ$1, 0))</f>
        <v/>
      </c>
    </row>
    <row r="964">
      <c r="A964">
        <f>INDEX(resultados!$A$2:$ZZ$2573, 958, MATCH($B$1, resultados!$A$1:$ZZ$1, 0))</f>
        <v/>
      </c>
      <c r="B964">
        <f>INDEX(resultados!$A$2:$ZZ$2573, 958, MATCH($B$2, resultados!$A$1:$ZZ$1, 0))</f>
        <v/>
      </c>
      <c r="C964">
        <f>INDEX(resultados!$A$2:$ZZ$2573, 958, MATCH($B$3, resultados!$A$1:$ZZ$1, 0))</f>
        <v/>
      </c>
    </row>
    <row r="965">
      <c r="A965">
        <f>INDEX(resultados!$A$2:$ZZ$2573, 959, MATCH($B$1, resultados!$A$1:$ZZ$1, 0))</f>
        <v/>
      </c>
      <c r="B965">
        <f>INDEX(resultados!$A$2:$ZZ$2573, 959, MATCH($B$2, resultados!$A$1:$ZZ$1, 0))</f>
        <v/>
      </c>
      <c r="C965">
        <f>INDEX(resultados!$A$2:$ZZ$2573, 959, MATCH($B$3, resultados!$A$1:$ZZ$1, 0))</f>
        <v/>
      </c>
    </row>
    <row r="966">
      <c r="A966">
        <f>INDEX(resultados!$A$2:$ZZ$2573, 960, MATCH($B$1, resultados!$A$1:$ZZ$1, 0))</f>
        <v/>
      </c>
      <c r="B966">
        <f>INDEX(resultados!$A$2:$ZZ$2573, 960, MATCH($B$2, resultados!$A$1:$ZZ$1, 0))</f>
        <v/>
      </c>
      <c r="C966">
        <f>INDEX(resultados!$A$2:$ZZ$2573, 960, MATCH($B$3, resultados!$A$1:$ZZ$1, 0))</f>
        <v/>
      </c>
    </row>
    <row r="967">
      <c r="A967">
        <f>INDEX(resultados!$A$2:$ZZ$2573, 961, MATCH($B$1, resultados!$A$1:$ZZ$1, 0))</f>
        <v/>
      </c>
      <c r="B967">
        <f>INDEX(resultados!$A$2:$ZZ$2573, 961, MATCH($B$2, resultados!$A$1:$ZZ$1, 0))</f>
        <v/>
      </c>
      <c r="C967">
        <f>INDEX(resultados!$A$2:$ZZ$2573, 961, MATCH($B$3, resultados!$A$1:$ZZ$1, 0))</f>
        <v/>
      </c>
    </row>
    <row r="968">
      <c r="A968">
        <f>INDEX(resultados!$A$2:$ZZ$2573, 962, MATCH($B$1, resultados!$A$1:$ZZ$1, 0))</f>
        <v/>
      </c>
      <c r="B968">
        <f>INDEX(resultados!$A$2:$ZZ$2573, 962, MATCH($B$2, resultados!$A$1:$ZZ$1, 0))</f>
        <v/>
      </c>
      <c r="C968">
        <f>INDEX(resultados!$A$2:$ZZ$2573, 962, MATCH($B$3, resultados!$A$1:$ZZ$1, 0))</f>
        <v/>
      </c>
    </row>
    <row r="969">
      <c r="A969">
        <f>INDEX(resultados!$A$2:$ZZ$2573, 963, MATCH($B$1, resultados!$A$1:$ZZ$1, 0))</f>
        <v/>
      </c>
      <c r="B969">
        <f>INDEX(resultados!$A$2:$ZZ$2573, 963, MATCH($B$2, resultados!$A$1:$ZZ$1, 0))</f>
        <v/>
      </c>
      <c r="C969">
        <f>INDEX(resultados!$A$2:$ZZ$2573, 963, MATCH($B$3, resultados!$A$1:$ZZ$1, 0))</f>
        <v/>
      </c>
    </row>
    <row r="970">
      <c r="A970">
        <f>INDEX(resultados!$A$2:$ZZ$2573, 964, MATCH($B$1, resultados!$A$1:$ZZ$1, 0))</f>
        <v/>
      </c>
      <c r="B970">
        <f>INDEX(resultados!$A$2:$ZZ$2573, 964, MATCH($B$2, resultados!$A$1:$ZZ$1, 0))</f>
        <v/>
      </c>
      <c r="C970">
        <f>INDEX(resultados!$A$2:$ZZ$2573, 964, MATCH($B$3, resultados!$A$1:$ZZ$1, 0))</f>
        <v/>
      </c>
    </row>
    <row r="971">
      <c r="A971">
        <f>INDEX(resultados!$A$2:$ZZ$2573, 965, MATCH($B$1, resultados!$A$1:$ZZ$1, 0))</f>
        <v/>
      </c>
      <c r="B971">
        <f>INDEX(resultados!$A$2:$ZZ$2573, 965, MATCH($B$2, resultados!$A$1:$ZZ$1, 0))</f>
        <v/>
      </c>
      <c r="C971">
        <f>INDEX(resultados!$A$2:$ZZ$2573, 965, MATCH($B$3, resultados!$A$1:$ZZ$1, 0))</f>
        <v/>
      </c>
    </row>
    <row r="972">
      <c r="A972">
        <f>INDEX(resultados!$A$2:$ZZ$2573, 966, MATCH($B$1, resultados!$A$1:$ZZ$1, 0))</f>
        <v/>
      </c>
      <c r="B972">
        <f>INDEX(resultados!$A$2:$ZZ$2573, 966, MATCH($B$2, resultados!$A$1:$ZZ$1, 0))</f>
        <v/>
      </c>
      <c r="C972">
        <f>INDEX(resultados!$A$2:$ZZ$2573, 966, MATCH($B$3, resultados!$A$1:$ZZ$1, 0))</f>
        <v/>
      </c>
    </row>
    <row r="973">
      <c r="A973">
        <f>INDEX(resultados!$A$2:$ZZ$2573, 967, MATCH($B$1, resultados!$A$1:$ZZ$1, 0))</f>
        <v/>
      </c>
      <c r="B973">
        <f>INDEX(resultados!$A$2:$ZZ$2573, 967, MATCH($B$2, resultados!$A$1:$ZZ$1, 0))</f>
        <v/>
      </c>
      <c r="C973">
        <f>INDEX(resultados!$A$2:$ZZ$2573, 967, MATCH($B$3, resultados!$A$1:$ZZ$1, 0))</f>
        <v/>
      </c>
    </row>
    <row r="974">
      <c r="A974">
        <f>INDEX(resultados!$A$2:$ZZ$2573, 968, MATCH($B$1, resultados!$A$1:$ZZ$1, 0))</f>
        <v/>
      </c>
      <c r="B974">
        <f>INDEX(resultados!$A$2:$ZZ$2573, 968, MATCH($B$2, resultados!$A$1:$ZZ$1, 0))</f>
        <v/>
      </c>
      <c r="C974">
        <f>INDEX(resultados!$A$2:$ZZ$2573, 968, MATCH($B$3, resultados!$A$1:$ZZ$1, 0))</f>
        <v/>
      </c>
    </row>
    <row r="975">
      <c r="A975">
        <f>INDEX(resultados!$A$2:$ZZ$2573, 969, MATCH($B$1, resultados!$A$1:$ZZ$1, 0))</f>
        <v/>
      </c>
      <c r="B975">
        <f>INDEX(resultados!$A$2:$ZZ$2573, 969, MATCH($B$2, resultados!$A$1:$ZZ$1, 0))</f>
        <v/>
      </c>
      <c r="C975">
        <f>INDEX(resultados!$A$2:$ZZ$2573, 969, MATCH($B$3, resultados!$A$1:$ZZ$1, 0))</f>
        <v/>
      </c>
    </row>
    <row r="976">
      <c r="A976">
        <f>INDEX(resultados!$A$2:$ZZ$2573, 970, MATCH($B$1, resultados!$A$1:$ZZ$1, 0))</f>
        <v/>
      </c>
      <c r="B976">
        <f>INDEX(resultados!$A$2:$ZZ$2573, 970, MATCH($B$2, resultados!$A$1:$ZZ$1, 0))</f>
        <v/>
      </c>
      <c r="C976">
        <f>INDEX(resultados!$A$2:$ZZ$2573, 970, MATCH($B$3, resultados!$A$1:$ZZ$1, 0))</f>
        <v/>
      </c>
    </row>
    <row r="977">
      <c r="A977">
        <f>INDEX(resultados!$A$2:$ZZ$2573, 971, MATCH($B$1, resultados!$A$1:$ZZ$1, 0))</f>
        <v/>
      </c>
      <c r="B977">
        <f>INDEX(resultados!$A$2:$ZZ$2573, 971, MATCH($B$2, resultados!$A$1:$ZZ$1, 0))</f>
        <v/>
      </c>
      <c r="C977">
        <f>INDEX(resultados!$A$2:$ZZ$2573, 971, MATCH($B$3, resultados!$A$1:$ZZ$1, 0))</f>
        <v/>
      </c>
    </row>
    <row r="978">
      <c r="A978">
        <f>INDEX(resultados!$A$2:$ZZ$2573, 972, MATCH($B$1, resultados!$A$1:$ZZ$1, 0))</f>
        <v/>
      </c>
      <c r="B978">
        <f>INDEX(resultados!$A$2:$ZZ$2573, 972, MATCH($B$2, resultados!$A$1:$ZZ$1, 0))</f>
        <v/>
      </c>
      <c r="C978">
        <f>INDEX(resultados!$A$2:$ZZ$2573, 972, MATCH($B$3, resultados!$A$1:$ZZ$1, 0))</f>
        <v/>
      </c>
    </row>
    <row r="979">
      <c r="A979">
        <f>INDEX(resultados!$A$2:$ZZ$2573, 973, MATCH($B$1, resultados!$A$1:$ZZ$1, 0))</f>
        <v/>
      </c>
      <c r="B979">
        <f>INDEX(resultados!$A$2:$ZZ$2573, 973, MATCH($B$2, resultados!$A$1:$ZZ$1, 0))</f>
        <v/>
      </c>
      <c r="C979">
        <f>INDEX(resultados!$A$2:$ZZ$2573, 973, MATCH($B$3, resultados!$A$1:$ZZ$1, 0))</f>
        <v/>
      </c>
    </row>
    <row r="980">
      <c r="A980">
        <f>INDEX(resultados!$A$2:$ZZ$2573, 974, MATCH($B$1, resultados!$A$1:$ZZ$1, 0))</f>
        <v/>
      </c>
      <c r="B980">
        <f>INDEX(resultados!$A$2:$ZZ$2573, 974, MATCH($B$2, resultados!$A$1:$ZZ$1, 0))</f>
        <v/>
      </c>
      <c r="C980">
        <f>INDEX(resultados!$A$2:$ZZ$2573, 974, MATCH($B$3, resultados!$A$1:$ZZ$1, 0))</f>
        <v/>
      </c>
    </row>
    <row r="981">
      <c r="A981">
        <f>INDEX(resultados!$A$2:$ZZ$2573, 975, MATCH($B$1, resultados!$A$1:$ZZ$1, 0))</f>
        <v/>
      </c>
      <c r="B981">
        <f>INDEX(resultados!$A$2:$ZZ$2573, 975, MATCH($B$2, resultados!$A$1:$ZZ$1, 0))</f>
        <v/>
      </c>
      <c r="C981">
        <f>INDEX(resultados!$A$2:$ZZ$2573, 975, MATCH($B$3, resultados!$A$1:$ZZ$1, 0))</f>
        <v/>
      </c>
    </row>
    <row r="982">
      <c r="A982">
        <f>INDEX(resultados!$A$2:$ZZ$2573, 976, MATCH($B$1, resultados!$A$1:$ZZ$1, 0))</f>
        <v/>
      </c>
      <c r="B982">
        <f>INDEX(resultados!$A$2:$ZZ$2573, 976, MATCH($B$2, resultados!$A$1:$ZZ$1, 0))</f>
        <v/>
      </c>
      <c r="C982">
        <f>INDEX(resultados!$A$2:$ZZ$2573, 976, MATCH($B$3, resultados!$A$1:$ZZ$1, 0))</f>
        <v/>
      </c>
    </row>
    <row r="983">
      <c r="A983">
        <f>INDEX(resultados!$A$2:$ZZ$2573, 977, MATCH($B$1, resultados!$A$1:$ZZ$1, 0))</f>
        <v/>
      </c>
      <c r="B983">
        <f>INDEX(resultados!$A$2:$ZZ$2573, 977, MATCH($B$2, resultados!$A$1:$ZZ$1, 0))</f>
        <v/>
      </c>
      <c r="C983">
        <f>INDEX(resultados!$A$2:$ZZ$2573, 977, MATCH($B$3, resultados!$A$1:$ZZ$1, 0))</f>
        <v/>
      </c>
    </row>
    <row r="984">
      <c r="A984">
        <f>INDEX(resultados!$A$2:$ZZ$2573, 978, MATCH($B$1, resultados!$A$1:$ZZ$1, 0))</f>
        <v/>
      </c>
      <c r="B984">
        <f>INDEX(resultados!$A$2:$ZZ$2573, 978, MATCH($B$2, resultados!$A$1:$ZZ$1, 0))</f>
        <v/>
      </c>
      <c r="C984">
        <f>INDEX(resultados!$A$2:$ZZ$2573, 978, MATCH($B$3, resultados!$A$1:$ZZ$1, 0))</f>
        <v/>
      </c>
    </row>
    <row r="985">
      <c r="A985">
        <f>INDEX(resultados!$A$2:$ZZ$2573, 979, MATCH($B$1, resultados!$A$1:$ZZ$1, 0))</f>
        <v/>
      </c>
      <c r="B985">
        <f>INDEX(resultados!$A$2:$ZZ$2573, 979, MATCH($B$2, resultados!$A$1:$ZZ$1, 0))</f>
        <v/>
      </c>
      <c r="C985">
        <f>INDEX(resultados!$A$2:$ZZ$2573, 979, MATCH($B$3, resultados!$A$1:$ZZ$1, 0))</f>
        <v/>
      </c>
    </row>
    <row r="986">
      <c r="A986">
        <f>INDEX(resultados!$A$2:$ZZ$2573, 980, MATCH($B$1, resultados!$A$1:$ZZ$1, 0))</f>
        <v/>
      </c>
      <c r="B986">
        <f>INDEX(resultados!$A$2:$ZZ$2573, 980, MATCH($B$2, resultados!$A$1:$ZZ$1, 0))</f>
        <v/>
      </c>
      <c r="C986">
        <f>INDEX(resultados!$A$2:$ZZ$2573, 980, MATCH($B$3, resultados!$A$1:$ZZ$1, 0))</f>
        <v/>
      </c>
    </row>
    <row r="987">
      <c r="A987">
        <f>INDEX(resultados!$A$2:$ZZ$2573, 981, MATCH($B$1, resultados!$A$1:$ZZ$1, 0))</f>
        <v/>
      </c>
      <c r="B987">
        <f>INDEX(resultados!$A$2:$ZZ$2573, 981, MATCH($B$2, resultados!$A$1:$ZZ$1, 0))</f>
        <v/>
      </c>
      <c r="C987">
        <f>INDEX(resultados!$A$2:$ZZ$2573, 981, MATCH($B$3, resultados!$A$1:$ZZ$1, 0))</f>
        <v/>
      </c>
    </row>
    <row r="988">
      <c r="A988">
        <f>INDEX(resultados!$A$2:$ZZ$2573, 982, MATCH($B$1, resultados!$A$1:$ZZ$1, 0))</f>
        <v/>
      </c>
      <c r="B988">
        <f>INDEX(resultados!$A$2:$ZZ$2573, 982, MATCH($B$2, resultados!$A$1:$ZZ$1, 0))</f>
        <v/>
      </c>
      <c r="C988">
        <f>INDEX(resultados!$A$2:$ZZ$2573, 982, MATCH($B$3, resultados!$A$1:$ZZ$1, 0))</f>
        <v/>
      </c>
    </row>
    <row r="989">
      <c r="A989">
        <f>INDEX(resultados!$A$2:$ZZ$2573, 983, MATCH($B$1, resultados!$A$1:$ZZ$1, 0))</f>
        <v/>
      </c>
      <c r="B989">
        <f>INDEX(resultados!$A$2:$ZZ$2573, 983, MATCH($B$2, resultados!$A$1:$ZZ$1, 0))</f>
        <v/>
      </c>
      <c r="C989">
        <f>INDEX(resultados!$A$2:$ZZ$2573, 983, MATCH($B$3, resultados!$A$1:$ZZ$1, 0))</f>
        <v/>
      </c>
    </row>
    <row r="990">
      <c r="A990">
        <f>INDEX(resultados!$A$2:$ZZ$2573, 984, MATCH($B$1, resultados!$A$1:$ZZ$1, 0))</f>
        <v/>
      </c>
      <c r="B990">
        <f>INDEX(resultados!$A$2:$ZZ$2573, 984, MATCH($B$2, resultados!$A$1:$ZZ$1, 0))</f>
        <v/>
      </c>
      <c r="C990">
        <f>INDEX(resultados!$A$2:$ZZ$2573, 984, MATCH($B$3, resultados!$A$1:$ZZ$1, 0))</f>
        <v/>
      </c>
    </row>
    <row r="991">
      <c r="A991">
        <f>INDEX(resultados!$A$2:$ZZ$2573, 985, MATCH($B$1, resultados!$A$1:$ZZ$1, 0))</f>
        <v/>
      </c>
      <c r="B991">
        <f>INDEX(resultados!$A$2:$ZZ$2573, 985, MATCH($B$2, resultados!$A$1:$ZZ$1, 0))</f>
        <v/>
      </c>
      <c r="C991">
        <f>INDEX(resultados!$A$2:$ZZ$2573, 985, MATCH($B$3, resultados!$A$1:$ZZ$1, 0))</f>
        <v/>
      </c>
    </row>
    <row r="992">
      <c r="A992">
        <f>INDEX(resultados!$A$2:$ZZ$2573, 986, MATCH($B$1, resultados!$A$1:$ZZ$1, 0))</f>
        <v/>
      </c>
      <c r="B992">
        <f>INDEX(resultados!$A$2:$ZZ$2573, 986, MATCH($B$2, resultados!$A$1:$ZZ$1, 0))</f>
        <v/>
      </c>
      <c r="C992">
        <f>INDEX(resultados!$A$2:$ZZ$2573, 986, MATCH($B$3, resultados!$A$1:$ZZ$1, 0))</f>
        <v/>
      </c>
    </row>
    <row r="993">
      <c r="A993">
        <f>INDEX(resultados!$A$2:$ZZ$2573, 987, MATCH($B$1, resultados!$A$1:$ZZ$1, 0))</f>
        <v/>
      </c>
      <c r="B993">
        <f>INDEX(resultados!$A$2:$ZZ$2573, 987, MATCH($B$2, resultados!$A$1:$ZZ$1, 0))</f>
        <v/>
      </c>
      <c r="C993">
        <f>INDEX(resultados!$A$2:$ZZ$2573, 987, MATCH($B$3, resultados!$A$1:$ZZ$1, 0))</f>
        <v/>
      </c>
    </row>
    <row r="994">
      <c r="A994">
        <f>INDEX(resultados!$A$2:$ZZ$2573, 988, MATCH($B$1, resultados!$A$1:$ZZ$1, 0))</f>
        <v/>
      </c>
      <c r="B994">
        <f>INDEX(resultados!$A$2:$ZZ$2573, 988, MATCH($B$2, resultados!$A$1:$ZZ$1, 0))</f>
        <v/>
      </c>
      <c r="C994">
        <f>INDEX(resultados!$A$2:$ZZ$2573, 988, MATCH($B$3, resultados!$A$1:$ZZ$1, 0))</f>
        <v/>
      </c>
    </row>
    <row r="995">
      <c r="A995">
        <f>INDEX(resultados!$A$2:$ZZ$2573, 989, MATCH($B$1, resultados!$A$1:$ZZ$1, 0))</f>
        <v/>
      </c>
      <c r="B995">
        <f>INDEX(resultados!$A$2:$ZZ$2573, 989, MATCH($B$2, resultados!$A$1:$ZZ$1, 0))</f>
        <v/>
      </c>
      <c r="C995">
        <f>INDEX(resultados!$A$2:$ZZ$2573, 989, MATCH($B$3, resultados!$A$1:$ZZ$1, 0))</f>
        <v/>
      </c>
    </row>
    <row r="996">
      <c r="A996">
        <f>INDEX(resultados!$A$2:$ZZ$2573, 990, MATCH($B$1, resultados!$A$1:$ZZ$1, 0))</f>
        <v/>
      </c>
      <c r="B996">
        <f>INDEX(resultados!$A$2:$ZZ$2573, 990, MATCH($B$2, resultados!$A$1:$ZZ$1, 0))</f>
        <v/>
      </c>
      <c r="C996">
        <f>INDEX(resultados!$A$2:$ZZ$2573, 990, MATCH($B$3, resultados!$A$1:$ZZ$1, 0))</f>
        <v/>
      </c>
    </row>
    <row r="997">
      <c r="A997">
        <f>INDEX(resultados!$A$2:$ZZ$2573, 991, MATCH($B$1, resultados!$A$1:$ZZ$1, 0))</f>
        <v/>
      </c>
      <c r="B997">
        <f>INDEX(resultados!$A$2:$ZZ$2573, 991, MATCH($B$2, resultados!$A$1:$ZZ$1, 0))</f>
        <v/>
      </c>
      <c r="C997">
        <f>INDEX(resultados!$A$2:$ZZ$2573, 991, MATCH($B$3, resultados!$A$1:$ZZ$1, 0))</f>
        <v/>
      </c>
    </row>
    <row r="998">
      <c r="A998">
        <f>INDEX(resultados!$A$2:$ZZ$2573, 992, MATCH($B$1, resultados!$A$1:$ZZ$1, 0))</f>
        <v/>
      </c>
      <c r="B998">
        <f>INDEX(resultados!$A$2:$ZZ$2573, 992, MATCH($B$2, resultados!$A$1:$ZZ$1, 0))</f>
        <v/>
      </c>
      <c r="C998">
        <f>INDEX(resultados!$A$2:$ZZ$2573, 992, MATCH($B$3, resultados!$A$1:$ZZ$1, 0))</f>
        <v/>
      </c>
    </row>
    <row r="999">
      <c r="A999">
        <f>INDEX(resultados!$A$2:$ZZ$2573, 993, MATCH($B$1, resultados!$A$1:$ZZ$1, 0))</f>
        <v/>
      </c>
      <c r="B999">
        <f>INDEX(resultados!$A$2:$ZZ$2573, 993, MATCH($B$2, resultados!$A$1:$ZZ$1, 0))</f>
        <v/>
      </c>
      <c r="C999">
        <f>INDEX(resultados!$A$2:$ZZ$2573, 993, MATCH($B$3, resultados!$A$1:$ZZ$1, 0))</f>
        <v/>
      </c>
    </row>
    <row r="1000">
      <c r="A1000">
        <f>INDEX(resultados!$A$2:$ZZ$2573, 994, MATCH($B$1, resultados!$A$1:$ZZ$1, 0))</f>
        <v/>
      </c>
      <c r="B1000">
        <f>INDEX(resultados!$A$2:$ZZ$2573, 994, MATCH($B$2, resultados!$A$1:$ZZ$1, 0))</f>
        <v/>
      </c>
      <c r="C1000">
        <f>INDEX(resultados!$A$2:$ZZ$2573, 994, MATCH($B$3, resultados!$A$1:$ZZ$1, 0))</f>
        <v/>
      </c>
    </row>
    <row r="1001">
      <c r="A1001">
        <f>INDEX(resultados!$A$2:$ZZ$2573, 995, MATCH($B$1, resultados!$A$1:$ZZ$1, 0))</f>
        <v/>
      </c>
      <c r="B1001">
        <f>INDEX(resultados!$A$2:$ZZ$2573, 995, MATCH($B$2, resultados!$A$1:$ZZ$1, 0))</f>
        <v/>
      </c>
      <c r="C1001">
        <f>INDEX(resultados!$A$2:$ZZ$2573, 995, MATCH($B$3, resultados!$A$1:$ZZ$1, 0))</f>
        <v/>
      </c>
    </row>
    <row r="1002">
      <c r="A1002">
        <f>INDEX(resultados!$A$2:$ZZ$2573, 996, MATCH($B$1, resultados!$A$1:$ZZ$1, 0))</f>
        <v/>
      </c>
      <c r="B1002">
        <f>INDEX(resultados!$A$2:$ZZ$2573, 996, MATCH($B$2, resultados!$A$1:$ZZ$1, 0))</f>
        <v/>
      </c>
      <c r="C1002">
        <f>INDEX(resultados!$A$2:$ZZ$2573, 996, MATCH($B$3, resultados!$A$1:$ZZ$1, 0))</f>
        <v/>
      </c>
    </row>
    <row r="1003">
      <c r="A1003">
        <f>INDEX(resultados!$A$2:$ZZ$2573, 997, MATCH($B$1, resultados!$A$1:$ZZ$1, 0))</f>
        <v/>
      </c>
      <c r="B1003">
        <f>INDEX(resultados!$A$2:$ZZ$2573, 997, MATCH($B$2, resultados!$A$1:$ZZ$1, 0))</f>
        <v/>
      </c>
      <c r="C1003">
        <f>INDEX(resultados!$A$2:$ZZ$2573, 997, MATCH($B$3, resultados!$A$1:$ZZ$1, 0))</f>
        <v/>
      </c>
    </row>
    <row r="1004">
      <c r="A1004">
        <f>INDEX(resultados!$A$2:$ZZ$2573, 998, MATCH($B$1, resultados!$A$1:$ZZ$1, 0))</f>
        <v/>
      </c>
      <c r="B1004">
        <f>INDEX(resultados!$A$2:$ZZ$2573, 998, MATCH($B$2, resultados!$A$1:$ZZ$1, 0))</f>
        <v/>
      </c>
      <c r="C1004">
        <f>INDEX(resultados!$A$2:$ZZ$2573, 998, MATCH($B$3, resultados!$A$1:$ZZ$1, 0))</f>
        <v/>
      </c>
    </row>
    <row r="1005">
      <c r="A1005">
        <f>INDEX(resultados!$A$2:$ZZ$2573, 999, MATCH($B$1, resultados!$A$1:$ZZ$1, 0))</f>
        <v/>
      </c>
      <c r="B1005">
        <f>INDEX(resultados!$A$2:$ZZ$2573, 999, MATCH($B$2, resultados!$A$1:$ZZ$1, 0))</f>
        <v/>
      </c>
      <c r="C1005">
        <f>INDEX(resultados!$A$2:$ZZ$2573, 999, MATCH($B$3, resultados!$A$1:$ZZ$1, 0))</f>
        <v/>
      </c>
    </row>
    <row r="1006">
      <c r="A1006">
        <f>INDEX(resultados!$A$2:$ZZ$2573, 1000, MATCH($B$1, resultados!$A$1:$ZZ$1, 0))</f>
        <v/>
      </c>
      <c r="B1006">
        <f>INDEX(resultados!$A$2:$ZZ$2573, 1000, MATCH($B$2, resultados!$A$1:$ZZ$1, 0))</f>
        <v/>
      </c>
      <c r="C1006">
        <f>INDEX(resultados!$A$2:$ZZ$2573, 1000, MATCH($B$3, resultados!$A$1:$ZZ$1, 0))</f>
        <v/>
      </c>
    </row>
    <row r="1007">
      <c r="A1007">
        <f>INDEX(resultados!$A$2:$ZZ$2573, 1001, MATCH($B$1, resultados!$A$1:$ZZ$1, 0))</f>
        <v/>
      </c>
      <c r="B1007">
        <f>INDEX(resultados!$A$2:$ZZ$2573, 1001, MATCH($B$2, resultados!$A$1:$ZZ$1, 0))</f>
        <v/>
      </c>
      <c r="C1007">
        <f>INDEX(resultados!$A$2:$ZZ$2573, 1001, MATCH($B$3, resultados!$A$1:$ZZ$1, 0))</f>
        <v/>
      </c>
    </row>
    <row r="1008">
      <c r="A1008">
        <f>INDEX(resultados!$A$2:$ZZ$2573, 1002, MATCH($B$1, resultados!$A$1:$ZZ$1, 0))</f>
        <v/>
      </c>
      <c r="B1008">
        <f>INDEX(resultados!$A$2:$ZZ$2573, 1002, MATCH($B$2, resultados!$A$1:$ZZ$1, 0))</f>
        <v/>
      </c>
      <c r="C1008">
        <f>INDEX(resultados!$A$2:$ZZ$2573, 1002, MATCH($B$3, resultados!$A$1:$ZZ$1, 0))</f>
        <v/>
      </c>
    </row>
    <row r="1009">
      <c r="A1009">
        <f>INDEX(resultados!$A$2:$ZZ$2573, 1003, MATCH($B$1, resultados!$A$1:$ZZ$1, 0))</f>
        <v/>
      </c>
      <c r="B1009">
        <f>INDEX(resultados!$A$2:$ZZ$2573, 1003, MATCH($B$2, resultados!$A$1:$ZZ$1, 0))</f>
        <v/>
      </c>
      <c r="C1009">
        <f>INDEX(resultados!$A$2:$ZZ$2573, 1003, MATCH($B$3, resultados!$A$1:$ZZ$1, 0))</f>
        <v/>
      </c>
    </row>
    <row r="1010">
      <c r="A1010">
        <f>INDEX(resultados!$A$2:$ZZ$2573, 1004, MATCH($B$1, resultados!$A$1:$ZZ$1, 0))</f>
        <v/>
      </c>
      <c r="B1010">
        <f>INDEX(resultados!$A$2:$ZZ$2573, 1004, MATCH($B$2, resultados!$A$1:$ZZ$1, 0))</f>
        <v/>
      </c>
      <c r="C1010">
        <f>INDEX(resultados!$A$2:$ZZ$2573, 1004, MATCH($B$3, resultados!$A$1:$ZZ$1, 0))</f>
        <v/>
      </c>
    </row>
    <row r="1011">
      <c r="A1011">
        <f>INDEX(resultados!$A$2:$ZZ$2573, 1005, MATCH($B$1, resultados!$A$1:$ZZ$1, 0))</f>
        <v/>
      </c>
      <c r="B1011">
        <f>INDEX(resultados!$A$2:$ZZ$2573, 1005, MATCH($B$2, resultados!$A$1:$ZZ$1, 0))</f>
        <v/>
      </c>
      <c r="C1011">
        <f>INDEX(resultados!$A$2:$ZZ$2573, 1005, MATCH($B$3, resultados!$A$1:$ZZ$1, 0))</f>
        <v/>
      </c>
    </row>
    <row r="1012">
      <c r="A1012">
        <f>INDEX(resultados!$A$2:$ZZ$2573, 1006, MATCH($B$1, resultados!$A$1:$ZZ$1, 0))</f>
        <v/>
      </c>
      <c r="B1012">
        <f>INDEX(resultados!$A$2:$ZZ$2573, 1006, MATCH($B$2, resultados!$A$1:$ZZ$1, 0))</f>
        <v/>
      </c>
      <c r="C1012">
        <f>INDEX(resultados!$A$2:$ZZ$2573, 1006, MATCH($B$3, resultados!$A$1:$ZZ$1, 0))</f>
        <v/>
      </c>
    </row>
    <row r="1013">
      <c r="A1013">
        <f>INDEX(resultados!$A$2:$ZZ$2573, 1007, MATCH($B$1, resultados!$A$1:$ZZ$1, 0))</f>
        <v/>
      </c>
      <c r="B1013">
        <f>INDEX(resultados!$A$2:$ZZ$2573, 1007, MATCH($B$2, resultados!$A$1:$ZZ$1, 0))</f>
        <v/>
      </c>
      <c r="C1013">
        <f>INDEX(resultados!$A$2:$ZZ$2573, 1007, MATCH($B$3, resultados!$A$1:$ZZ$1, 0))</f>
        <v/>
      </c>
    </row>
    <row r="1014">
      <c r="A1014">
        <f>INDEX(resultados!$A$2:$ZZ$2573, 1008, MATCH($B$1, resultados!$A$1:$ZZ$1, 0))</f>
        <v/>
      </c>
      <c r="B1014">
        <f>INDEX(resultados!$A$2:$ZZ$2573, 1008, MATCH($B$2, resultados!$A$1:$ZZ$1, 0))</f>
        <v/>
      </c>
      <c r="C1014">
        <f>INDEX(resultados!$A$2:$ZZ$2573, 1008, MATCH($B$3, resultados!$A$1:$ZZ$1, 0))</f>
        <v/>
      </c>
    </row>
    <row r="1015">
      <c r="A1015">
        <f>INDEX(resultados!$A$2:$ZZ$2573, 1009, MATCH($B$1, resultados!$A$1:$ZZ$1, 0))</f>
        <v/>
      </c>
      <c r="B1015">
        <f>INDEX(resultados!$A$2:$ZZ$2573, 1009, MATCH($B$2, resultados!$A$1:$ZZ$1, 0))</f>
        <v/>
      </c>
      <c r="C1015">
        <f>INDEX(resultados!$A$2:$ZZ$2573, 1009, MATCH($B$3, resultados!$A$1:$ZZ$1, 0))</f>
        <v/>
      </c>
    </row>
    <row r="1016">
      <c r="A1016">
        <f>INDEX(resultados!$A$2:$ZZ$2573, 1010, MATCH($B$1, resultados!$A$1:$ZZ$1, 0))</f>
        <v/>
      </c>
      <c r="B1016">
        <f>INDEX(resultados!$A$2:$ZZ$2573, 1010, MATCH($B$2, resultados!$A$1:$ZZ$1, 0))</f>
        <v/>
      </c>
      <c r="C1016">
        <f>INDEX(resultados!$A$2:$ZZ$2573, 1010, MATCH($B$3, resultados!$A$1:$ZZ$1, 0))</f>
        <v/>
      </c>
    </row>
    <row r="1017">
      <c r="A1017">
        <f>INDEX(resultados!$A$2:$ZZ$2573, 1011, MATCH($B$1, resultados!$A$1:$ZZ$1, 0))</f>
        <v/>
      </c>
      <c r="B1017">
        <f>INDEX(resultados!$A$2:$ZZ$2573, 1011, MATCH($B$2, resultados!$A$1:$ZZ$1, 0))</f>
        <v/>
      </c>
      <c r="C1017">
        <f>INDEX(resultados!$A$2:$ZZ$2573, 1011, MATCH($B$3, resultados!$A$1:$ZZ$1, 0))</f>
        <v/>
      </c>
    </row>
    <row r="1018">
      <c r="A1018">
        <f>INDEX(resultados!$A$2:$ZZ$2573, 1012, MATCH($B$1, resultados!$A$1:$ZZ$1, 0))</f>
        <v/>
      </c>
      <c r="B1018">
        <f>INDEX(resultados!$A$2:$ZZ$2573, 1012, MATCH($B$2, resultados!$A$1:$ZZ$1, 0))</f>
        <v/>
      </c>
      <c r="C1018">
        <f>INDEX(resultados!$A$2:$ZZ$2573, 1012, MATCH($B$3, resultados!$A$1:$ZZ$1, 0))</f>
        <v/>
      </c>
    </row>
    <row r="1019">
      <c r="A1019">
        <f>INDEX(resultados!$A$2:$ZZ$2573, 1013, MATCH($B$1, resultados!$A$1:$ZZ$1, 0))</f>
        <v/>
      </c>
      <c r="B1019">
        <f>INDEX(resultados!$A$2:$ZZ$2573, 1013, MATCH($B$2, resultados!$A$1:$ZZ$1, 0))</f>
        <v/>
      </c>
      <c r="C1019">
        <f>INDEX(resultados!$A$2:$ZZ$2573, 1013, MATCH($B$3, resultados!$A$1:$ZZ$1, 0))</f>
        <v/>
      </c>
    </row>
    <row r="1020">
      <c r="A1020">
        <f>INDEX(resultados!$A$2:$ZZ$2573, 1014, MATCH($B$1, resultados!$A$1:$ZZ$1, 0))</f>
        <v/>
      </c>
      <c r="B1020">
        <f>INDEX(resultados!$A$2:$ZZ$2573, 1014, MATCH($B$2, resultados!$A$1:$ZZ$1, 0))</f>
        <v/>
      </c>
      <c r="C1020">
        <f>INDEX(resultados!$A$2:$ZZ$2573, 1014, MATCH($B$3, resultados!$A$1:$ZZ$1, 0))</f>
        <v/>
      </c>
    </row>
    <row r="1021">
      <c r="A1021">
        <f>INDEX(resultados!$A$2:$ZZ$2573, 1015, MATCH($B$1, resultados!$A$1:$ZZ$1, 0))</f>
        <v/>
      </c>
      <c r="B1021">
        <f>INDEX(resultados!$A$2:$ZZ$2573, 1015, MATCH($B$2, resultados!$A$1:$ZZ$1, 0))</f>
        <v/>
      </c>
      <c r="C1021">
        <f>INDEX(resultados!$A$2:$ZZ$2573, 1015, MATCH($B$3, resultados!$A$1:$ZZ$1, 0))</f>
        <v/>
      </c>
    </row>
    <row r="1022">
      <c r="A1022">
        <f>INDEX(resultados!$A$2:$ZZ$2573, 1016, MATCH($B$1, resultados!$A$1:$ZZ$1, 0))</f>
        <v/>
      </c>
      <c r="B1022">
        <f>INDEX(resultados!$A$2:$ZZ$2573, 1016, MATCH($B$2, resultados!$A$1:$ZZ$1, 0))</f>
        <v/>
      </c>
      <c r="C1022">
        <f>INDEX(resultados!$A$2:$ZZ$2573, 1016, MATCH($B$3, resultados!$A$1:$ZZ$1, 0))</f>
        <v/>
      </c>
    </row>
    <row r="1023">
      <c r="A1023">
        <f>INDEX(resultados!$A$2:$ZZ$2573, 1017, MATCH($B$1, resultados!$A$1:$ZZ$1, 0))</f>
        <v/>
      </c>
      <c r="B1023">
        <f>INDEX(resultados!$A$2:$ZZ$2573, 1017, MATCH($B$2, resultados!$A$1:$ZZ$1, 0))</f>
        <v/>
      </c>
      <c r="C1023">
        <f>INDEX(resultados!$A$2:$ZZ$2573, 1017, MATCH($B$3, resultados!$A$1:$ZZ$1, 0))</f>
        <v/>
      </c>
    </row>
    <row r="1024">
      <c r="A1024">
        <f>INDEX(resultados!$A$2:$ZZ$2573, 1018, MATCH($B$1, resultados!$A$1:$ZZ$1, 0))</f>
        <v/>
      </c>
      <c r="B1024">
        <f>INDEX(resultados!$A$2:$ZZ$2573, 1018, MATCH($B$2, resultados!$A$1:$ZZ$1, 0))</f>
        <v/>
      </c>
      <c r="C1024">
        <f>INDEX(resultados!$A$2:$ZZ$2573, 1018, MATCH($B$3, resultados!$A$1:$ZZ$1, 0))</f>
        <v/>
      </c>
    </row>
    <row r="1025">
      <c r="A1025">
        <f>INDEX(resultados!$A$2:$ZZ$2573, 1019, MATCH($B$1, resultados!$A$1:$ZZ$1, 0))</f>
        <v/>
      </c>
      <c r="B1025">
        <f>INDEX(resultados!$A$2:$ZZ$2573, 1019, MATCH($B$2, resultados!$A$1:$ZZ$1, 0))</f>
        <v/>
      </c>
      <c r="C1025">
        <f>INDEX(resultados!$A$2:$ZZ$2573, 1019, MATCH($B$3, resultados!$A$1:$ZZ$1, 0))</f>
        <v/>
      </c>
    </row>
    <row r="1026">
      <c r="A1026">
        <f>INDEX(resultados!$A$2:$ZZ$2573, 1020, MATCH($B$1, resultados!$A$1:$ZZ$1, 0))</f>
        <v/>
      </c>
      <c r="B1026">
        <f>INDEX(resultados!$A$2:$ZZ$2573, 1020, MATCH($B$2, resultados!$A$1:$ZZ$1, 0))</f>
        <v/>
      </c>
      <c r="C1026">
        <f>INDEX(resultados!$A$2:$ZZ$2573, 1020, MATCH($B$3, resultados!$A$1:$ZZ$1, 0))</f>
        <v/>
      </c>
    </row>
    <row r="1027">
      <c r="A1027">
        <f>INDEX(resultados!$A$2:$ZZ$2573, 1021, MATCH($B$1, resultados!$A$1:$ZZ$1, 0))</f>
        <v/>
      </c>
      <c r="B1027">
        <f>INDEX(resultados!$A$2:$ZZ$2573, 1021, MATCH($B$2, resultados!$A$1:$ZZ$1, 0))</f>
        <v/>
      </c>
      <c r="C1027">
        <f>INDEX(resultados!$A$2:$ZZ$2573, 1021, MATCH($B$3, resultados!$A$1:$ZZ$1, 0))</f>
        <v/>
      </c>
    </row>
    <row r="1028">
      <c r="A1028">
        <f>INDEX(resultados!$A$2:$ZZ$2573, 1022, MATCH($B$1, resultados!$A$1:$ZZ$1, 0))</f>
        <v/>
      </c>
      <c r="B1028">
        <f>INDEX(resultados!$A$2:$ZZ$2573, 1022, MATCH($B$2, resultados!$A$1:$ZZ$1, 0))</f>
        <v/>
      </c>
      <c r="C1028">
        <f>INDEX(resultados!$A$2:$ZZ$2573, 1022, MATCH($B$3, resultados!$A$1:$ZZ$1, 0))</f>
        <v/>
      </c>
    </row>
    <row r="1029">
      <c r="A1029">
        <f>INDEX(resultados!$A$2:$ZZ$2573, 1023, MATCH($B$1, resultados!$A$1:$ZZ$1, 0))</f>
        <v/>
      </c>
      <c r="B1029">
        <f>INDEX(resultados!$A$2:$ZZ$2573, 1023, MATCH($B$2, resultados!$A$1:$ZZ$1, 0))</f>
        <v/>
      </c>
      <c r="C1029">
        <f>INDEX(resultados!$A$2:$ZZ$2573, 1023, MATCH($B$3, resultados!$A$1:$ZZ$1, 0))</f>
        <v/>
      </c>
    </row>
    <row r="1030">
      <c r="A1030">
        <f>INDEX(resultados!$A$2:$ZZ$2573, 1024, MATCH($B$1, resultados!$A$1:$ZZ$1, 0))</f>
        <v/>
      </c>
      <c r="B1030">
        <f>INDEX(resultados!$A$2:$ZZ$2573, 1024, MATCH($B$2, resultados!$A$1:$ZZ$1, 0))</f>
        <v/>
      </c>
      <c r="C1030">
        <f>INDEX(resultados!$A$2:$ZZ$2573, 1024, MATCH($B$3, resultados!$A$1:$ZZ$1, 0))</f>
        <v/>
      </c>
    </row>
    <row r="1031">
      <c r="A1031">
        <f>INDEX(resultados!$A$2:$ZZ$2573, 1025, MATCH($B$1, resultados!$A$1:$ZZ$1, 0))</f>
        <v/>
      </c>
      <c r="B1031">
        <f>INDEX(resultados!$A$2:$ZZ$2573, 1025, MATCH($B$2, resultados!$A$1:$ZZ$1, 0))</f>
        <v/>
      </c>
      <c r="C1031">
        <f>INDEX(resultados!$A$2:$ZZ$2573, 1025, MATCH($B$3, resultados!$A$1:$ZZ$1, 0))</f>
        <v/>
      </c>
    </row>
    <row r="1032">
      <c r="A1032">
        <f>INDEX(resultados!$A$2:$ZZ$2573, 1026, MATCH($B$1, resultados!$A$1:$ZZ$1, 0))</f>
        <v/>
      </c>
      <c r="B1032">
        <f>INDEX(resultados!$A$2:$ZZ$2573, 1026, MATCH($B$2, resultados!$A$1:$ZZ$1, 0))</f>
        <v/>
      </c>
      <c r="C1032">
        <f>INDEX(resultados!$A$2:$ZZ$2573, 1026, MATCH($B$3, resultados!$A$1:$ZZ$1, 0))</f>
        <v/>
      </c>
    </row>
    <row r="1033">
      <c r="A1033">
        <f>INDEX(resultados!$A$2:$ZZ$2573, 1027, MATCH($B$1, resultados!$A$1:$ZZ$1, 0))</f>
        <v/>
      </c>
      <c r="B1033">
        <f>INDEX(resultados!$A$2:$ZZ$2573, 1027, MATCH($B$2, resultados!$A$1:$ZZ$1, 0))</f>
        <v/>
      </c>
      <c r="C1033">
        <f>INDEX(resultados!$A$2:$ZZ$2573, 1027, MATCH($B$3, resultados!$A$1:$ZZ$1, 0))</f>
        <v/>
      </c>
    </row>
    <row r="1034">
      <c r="A1034">
        <f>INDEX(resultados!$A$2:$ZZ$2573, 1028, MATCH($B$1, resultados!$A$1:$ZZ$1, 0))</f>
        <v/>
      </c>
      <c r="B1034">
        <f>INDEX(resultados!$A$2:$ZZ$2573, 1028, MATCH($B$2, resultados!$A$1:$ZZ$1, 0))</f>
        <v/>
      </c>
      <c r="C1034">
        <f>INDEX(resultados!$A$2:$ZZ$2573, 1028, MATCH($B$3, resultados!$A$1:$ZZ$1, 0))</f>
        <v/>
      </c>
    </row>
    <row r="1035">
      <c r="A1035">
        <f>INDEX(resultados!$A$2:$ZZ$2573, 1029, MATCH($B$1, resultados!$A$1:$ZZ$1, 0))</f>
        <v/>
      </c>
      <c r="B1035">
        <f>INDEX(resultados!$A$2:$ZZ$2573, 1029, MATCH($B$2, resultados!$A$1:$ZZ$1, 0))</f>
        <v/>
      </c>
      <c r="C1035">
        <f>INDEX(resultados!$A$2:$ZZ$2573, 1029, MATCH($B$3, resultados!$A$1:$ZZ$1, 0))</f>
        <v/>
      </c>
    </row>
    <row r="1036">
      <c r="A1036">
        <f>INDEX(resultados!$A$2:$ZZ$2573, 1030, MATCH($B$1, resultados!$A$1:$ZZ$1, 0))</f>
        <v/>
      </c>
      <c r="B1036">
        <f>INDEX(resultados!$A$2:$ZZ$2573, 1030, MATCH($B$2, resultados!$A$1:$ZZ$1, 0))</f>
        <v/>
      </c>
      <c r="C1036">
        <f>INDEX(resultados!$A$2:$ZZ$2573, 1030, MATCH($B$3, resultados!$A$1:$ZZ$1, 0))</f>
        <v/>
      </c>
    </row>
    <row r="1037">
      <c r="A1037">
        <f>INDEX(resultados!$A$2:$ZZ$2573, 1031, MATCH($B$1, resultados!$A$1:$ZZ$1, 0))</f>
        <v/>
      </c>
      <c r="B1037">
        <f>INDEX(resultados!$A$2:$ZZ$2573, 1031, MATCH($B$2, resultados!$A$1:$ZZ$1, 0))</f>
        <v/>
      </c>
      <c r="C1037">
        <f>INDEX(resultados!$A$2:$ZZ$2573, 1031, MATCH($B$3, resultados!$A$1:$ZZ$1, 0))</f>
        <v/>
      </c>
    </row>
    <row r="1038">
      <c r="A1038">
        <f>INDEX(resultados!$A$2:$ZZ$2573, 1032, MATCH($B$1, resultados!$A$1:$ZZ$1, 0))</f>
        <v/>
      </c>
      <c r="B1038">
        <f>INDEX(resultados!$A$2:$ZZ$2573, 1032, MATCH($B$2, resultados!$A$1:$ZZ$1, 0))</f>
        <v/>
      </c>
      <c r="C1038">
        <f>INDEX(resultados!$A$2:$ZZ$2573, 1032, MATCH($B$3, resultados!$A$1:$ZZ$1, 0))</f>
        <v/>
      </c>
    </row>
    <row r="1039">
      <c r="A1039">
        <f>INDEX(resultados!$A$2:$ZZ$2573, 1033, MATCH($B$1, resultados!$A$1:$ZZ$1, 0))</f>
        <v/>
      </c>
      <c r="B1039">
        <f>INDEX(resultados!$A$2:$ZZ$2573, 1033, MATCH($B$2, resultados!$A$1:$ZZ$1, 0))</f>
        <v/>
      </c>
      <c r="C1039">
        <f>INDEX(resultados!$A$2:$ZZ$2573, 1033, MATCH($B$3, resultados!$A$1:$ZZ$1, 0))</f>
        <v/>
      </c>
    </row>
    <row r="1040">
      <c r="A1040">
        <f>INDEX(resultados!$A$2:$ZZ$2573, 1034, MATCH($B$1, resultados!$A$1:$ZZ$1, 0))</f>
        <v/>
      </c>
      <c r="B1040">
        <f>INDEX(resultados!$A$2:$ZZ$2573, 1034, MATCH($B$2, resultados!$A$1:$ZZ$1, 0))</f>
        <v/>
      </c>
      <c r="C1040">
        <f>INDEX(resultados!$A$2:$ZZ$2573, 1034, MATCH($B$3, resultados!$A$1:$ZZ$1, 0))</f>
        <v/>
      </c>
    </row>
    <row r="1041">
      <c r="A1041">
        <f>INDEX(resultados!$A$2:$ZZ$2573, 1035, MATCH($B$1, resultados!$A$1:$ZZ$1, 0))</f>
        <v/>
      </c>
      <c r="B1041">
        <f>INDEX(resultados!$A$2:$ZZ$2573, 1035, MATCH($B$2, resultados!$A$1:$ZZ$1, 0))</f>
        <v/>
      </c>
      <c r="C1041">
        <f>INDEX(resultados!$A$2:$ZZ$2573, 1035, MATCH($B$3, resultados!$A$1:$ZZ$1, 0))</f>
        <v/>
      </c>
    </row>
    <row r="1042">
      <c r="A1042">
        <f>INDEX(resultados!$A$2:$ZZ$2573, 1036, MATCH($B$1, resultados!$A$1:$ZZ$1, 0))</f>
        <v/>
      </c>
      <c r="B1042">
        <f>INDEX(resultados!$A$2:$ZZ$2573, 1036, MATCH($B$2, resultados!$A$1:$ZZ$1, 0))</f>
        <v/>
      </c>
      <c r="C1042">
        <f>INDEX(resultados!$A$2:$ZZ$2573, 1036, MATCH($B$3, resultados!$A$1:$ZZ$1, 0))</f>
        <v/>
      </c>
    </row>
    <row r="1043">
      <c r="A1043">
        <f>INDEX(resultados!$A$2:$ZZ$2573, 1037, MATCH($B$1, resultados!$A$1:$ZZ$1, 0))</f>
        <v/>
      </c>
      <c r="B1043">
        <f>INDEX(resultados!$A$2:$ZZ$2573, 1037, MATCH($B$2, resultados!$A$1:$ZZ$1, 0))</f>
        <v/>
      </c>
      <c r="C1043">
        <f>INDEX(resultados!$A$2:$ZZ$2573, 1037, MATCH($B$3, resultados!$A$1:$ZZ$1, 0))</f>
        <v/>
      </c>
    </row>
    <row r="1044">
      <c r="A1044">
        <f>INDEX(resultados!$A$2:$ZZ$2573, 1038, MATCH($B$1, resultados!$A$1:$ZZ$1, 0))</f>
        <v/>
      </c>
      <c r="B1044">
        <f>INDEX(resultados!$A$2:$ZZ$2573, 1038, MATCH($B$2, resultados!$A$1:$ZZ$1, 0))</f>
        <v/>
      </c>
      <c r="C1044">
        <f>INDEX(resultados!$A$2:$ZZ$2573, 1038, MATCH($B$3, resultados!$A$1:$ZZ$1, 0))</f>
        <v/>
      </c>
    </row>
    <row r="1045">
      <c r="A1045">
        <f>INDEX(resultados!$A$2:$ZZ$2573, 1039, MATCH($B$1, resultados!$A$1:$ZZ$1, 0))</f>
        <v/>
      </c>
      <c r="B1045">
        <f>INDEX(resultados!$A$2:$ZZ$2573, 1039, MATCH($B$2, resultados!$A$1:$ZZ$1, 0))</f>
        <v/>
      </c>
      <c r="C1045">
        <f>INDEX(resultados!$A$2:$ZZ$2573, 1039, MATCH($B$3, resultados!$A$1:$ZZ$1, 0))</f>
        <v/>
      </c>
    </row>
    <row r="1046">
      <c r="A1046">
        <f>INDEX(resultados!$A$2:$ZZ$2573, 1040, MATCH($B$1, resultados!$A$1:$ZZ$1, 0))</f>
        <v/>
      </c>
      <c r="B1046">
        <f>INDEX(resultados!$A$2:$ZZ$2573, 1040, MATCH($B$2, resultados!$A$1:$ZZ$1, 0))</f>
        <v/>
      </c>
      <c r="C1046">
        <f>INDEX(resultados!$A$2:$ZZ$2573, 1040, MATCH($B$3, resultados!$A$1:$ZZ$1, 0))</f>
        <v/>
      </c>
    </row>
    <row r="1047">
      <c r="A1047">
        <f>INDEX(resultados!$A$2:$ZZ$2573, 1041, MATCH($B$1, resultados!$A$1:$ZZ$1, 0))</f>
        <v/>
      </c>
      <c r="B1047">
        <f>INDEX(resultados!$A$2:$ZZ$2573, 1041, MATCH($B$2, resultados!$A$1:$ZZ$1, 0))</f>
        <v/>
      </c>
      <c r="C1047">
        <f>INDEX(resultados!$A$2:$ZZ$2573, 1041, MATCH($B$3, resultados!$A$1:$ZZ$1, 0))</f>
        <v/>
      </c>
    </row>
    <row r="1048">
      <c r="A1048">
        <f>INDEX(resultados!$A$2:$ZZ$2573, 1042, MATCH($B$1, resultados!$A$1:$ZZ$1, 0))</f>
        <v/>
      </c>
      <c r="B1048">
        <f>INDEX(resultados!$A$2:$ZZ$2573, 1042, MATCH($B$2, resultados!$A$1:$ZZ$1, 0))</f>
        <v/>
      </c>
      <c r="C1048">
        <f>INDEX(resultados!$A$2:$ZZ$2573, 1042, MATCH($B$3, resultados!$A$1:$ZZ$1, 0))</f>
        <v/>
      </c>
    </row>
    <row r="1049">
      <c r="A1049">
        <f>INDEX(resultados!$A$2:$ZZ$2573, 1043, MATCH($B$1, resultados!$A$1:$ZZ$1, 0))</f>
        <v/>
      </c>
      <c r="B1049">
        <f>INDEX(resultados!$A$2:$ZZ$2573, 1043, MATCH($B$2, resultados!$A$1:$ZZ$1, 0))</f>
        <v/>
      </c>
      <c r="C1049">
        <f>INDEX(resultados!$A$2:$ZZ$2573, 1043, MATCH($B$3, resultados!$A$1:$ZZ$1, 0))</f>
        <v/>
      </c>
    </row>
    <row r="1050">
      <c r="A1050">
        <f>INDEX(resultados!$A$2:$ZZ$2573, 1044, MATCH($B$1, resultados!$A$1:$ZZ$1, 0))</f>
        <v/>
      </c>
      <c r="B1050">
        <f>INDEX(resultados!$A$2:$ZZ$2573, 1044, MATCH($B$2, resultados!$A$1:$ZZ$1, 0))</f>
        <v/>
      </c>
      <c r="C1050">
        <f>INDEX(resultados!$A$2:$ZZ$2573, 1044, MATCH($B$3, resultados!$A$1:$ZZ$1, 0))</f>
        <v/>
      </c>
    </row>
    <row r="1051">
      <c r="A1051">
        <f>INDEX(resultados!$A$2:$ZZ$2573, 1045, MATCH($B$1, resultados!$A$1:$ZZ$1, 0))</f>
        <v/>
      </c>
      <c r="B1051">
        <f>INDEX(resultados!$A$2:$ZZ$2573, 1045, MATCH($B$2, resultados!$A$1:$ZZ$1, 0))</f>
        <v/>
      </c>
      <c r="C1051">
        <f>INDEX(resultados!$A$2:$ZZ$2573, 1045, MATCH($B$3, resultados!$A$1:$ZZ$1, 0))</f>
        <v/>
      </c>
    </row>
    <row r="1052">
      <c r="A1052">
        <f>INDEX(resultados!$A$2:$ZZ$2573, 1046, MATCH($B$1, resultados!$A$1:$ZZ$1, 0))</f>
        <v/>
      </c>
      <c r="B1052">
        <f>INDEX(resultados!$A$2:$ZZ$2573, 1046, MATCH($B$2, resultados!$A$1:$ZZ$1, 0))</f>
        <v/>
      </c>
      <c r="C1052">
        <f>INDEX(resultados!$A$2:$ZZ$2573, 1046, MATCH($B$3, resultados!$A$1:$ZZ$1, 0))</f>
        <v/>
      </c>
    </row>
    <row r="1053">
      <c r="A1053">
        <f>INDEX(resultados!$A$2:$ZZ$2573, 1047, MATCH($B$1, resultados!$A$1:$ZZ$1, 0))</f>
        <v/>
      </c>
      <c r="B1053">
        <f>INDEX(resultados!$A$2:$ZZ$2573, 1047, MATCH($B$2, resultados!$A$1:$ZZ$1, 0))</f>
        <v/>
      </c>
      <c r="C1053">
        <f>INDEX(resultados!$A$2:$ZZ$2573, 1047, MATCH($B$3, resultados!$A$1:$ZZ$1, 0))</f>
        <v/>
      </c>
    </row>
    <row r="1054">
      <c r="A1054">
        <f>INDEX(resultados!$A$2:$ZZ$2573, 1048, MATCH($B$1, resultados!$A$1:$ZZ$1, 0))</f>
        <v/>
      </c>
      <c r="B1054">
        <f>INDEX(resultados!$A$2:$ZZ$2573, 1048, MATCH($B$2, resultados!$A$1:$ZZ$1, 0))</f>
        <v/>
      </c>
      <c r="C1054">
        <f>INDEX(resultados!$A$2:$ZZ$2573, 1048, MATCH($B$3, resultados!$A$1:$ZZ$1, 0))</f>
        <v/>
      </c>
    </row>
    <row r="1055">
      <c r="A1055">
        <f>INDEX(resultados!$A$2:$ZZ$2573, 1049, MATCH($B$1, resultados!$A$1:$ZZ$1, 0))</f>
        <v/>
      </c>
      <c r="B1055">
        <f>INDEX(resultados!$A$2:$ZZ$2573, 1049, MATCH($B$2, resultados!$A$1:$ZZ$1, 0))</f>
        <v/>
      </c>
      <c r="C1055">
        <f>INDEX(resultados!$A$2:$ZZ$2573, 1049, MATCH($B$3, resultados!$A$1:$ZZ$1, 0))</f>
        <v/>
      </c>
    </row>
    <row r="1056">
      <c r="A1056">
        <f>INDEX(resultados!$A$2:$ZZ$2573, 1050, MATCH($B$1, resultados!$A$1:$ZZ$1, 0))</f>
        <v/>
      </c>
      <c r="B1056">
        <f>INDEX(resultados!$A$2:$ZZ$2573, 1050, MATCH($B$2, resultados!$A$1:$ZZ$1, 0))</f>
        <v/>
      </c>
      <c r="C1056">
        <f>INDEX(resultados!$A$2:$ZZ$2573, 1050, MATCH($B$3, resultados!$A$1:$ZZ$1, 0))</f>
        <v/>
      </c>
    </row>
    <row r="1057">
      <c r="A1057">
        <f>INDEX(resultados!$A$2:$ZZ$2573, 1051, MATCH($B$1, resultados!$A$1:$ZZ$1, 0))</f>
        <v/>
      </c>
      <c r="B1057">
        <f>INDEX(resultados!$A$2:$ZZ$2573, 1051, MATCH($B$2, resultados!$A$1:$ZZ$1, 0))</f>
        <v/>
      </c>
      <c r="C1057">
        <f>INDEX(resultados!$A$2:$ZZ$2573, 1051, MATCH($B$3, resultados!$A$1:$ZZ$1, 0))</f>
        <v/>
      </c>
    </row>
    <row r="1058">
      <c r="A1058">
        <f>INDEX(resultados!$A$2:$ZZ$2573, 1052, MATCH($B$1, resultados!$A$1:$ZZ$1, 0))</f>
        <v/>
      </c>
      <c r="B1058">
        <f>INDEX(resultados!$A$2:$ZZ$2573, 1052, MATCH($B$2, resultados!$A$1:$ZZ$1, 0))</f>
        <v/>
      </c>
      <c r="C1058">
        <f>INDEX(resultados!$A$2:$ZZ$2573, 1052, MATCH($B$3, resultados!$A$1:$ZZ$1, 0))</f>
        <v/>
      </c>
    </row>
    <row r="1059">
      <c r="A1059">
        <f>INDEX(resultados!$A$2:$ZZ$2573, 1053, MATCH($B$1, resultados!$A$1:$ZZ$1, 0))</f>
        <v/>
      </c>
      <c r="B1059">
        <f>INDEX(resultados!$A$2:$ZZ$2573, 1053, MATCH($B$2, resultados!$A$1:$ZZ$1, 0))</f>
        <v/>
      </c>
      <c r="C1059">
        <f>INDEX(resultados!$A$2:$ZZ$2573, 1053, MATCH($B$3, resultados!$A$1:$ZZ$1, 0))</f>
        <v/>
      </c>
    </row>
    <row r="1060">
      <c r="A1060">
        <f>INDEX(resultados!$A$2:$ZZ$2573, 1054, MATCH($B$1, resultados!$A$1:$ZZ$1, 0))</f>
        <v/>
      </c>
      <c r="B1060">
        <f>INDEX(resultados!$A$2:$ZZ$2573, 1054, MATCH($B$2, resultados!$A$1:$ZZ$1, 0))</f>
        <v/>
      </c>
      <c r="C1060">
        <f>INDEX(resultados!$A$2:$ZZ$2573, 1054, MATCH($B$3, resultados!$A$1:$ZZ$1, 0))</f>
        <v/>
      </c>
    </row>
    <row r="1061">
      <c r="A1061">
        <f>INDEX(resultados!$A$2:$ZZ$2573, 1055, MATCH($B$1, resultados!$A$1:$ZZ$1, 0))</f>
        <v/>
      </c>
      <c r="B1061">
        <f>INDEX(resultados!$A$2:$ZZ$2573, 1055, MATCH($B$2, resultados!$A$1:$ZZ$1, 0))</f>
        <v/>
      </c>
      <c r="C1061">
        <f>INDEX(resultados!$A$2:$ZZ$2573, 1055, MATCH($B$3, resultados!$A$1:$ZZ$1, 0))</f>
        <v/>
      </c>
    </row>
    <row r="1062">
      <c r="A1062">
        <f>INDEX(resultados!$A$2:$ZZ$2573, 1056, MATCH($B$1, resultados!$A$1:$ZZ$1, 0))</f>
        <v/>
      </c>
      <c r="B1062">
        <f>INDEX(resultados!$A$2:$ZZ$2573, 1056, MATCH($B$2, resultados!$A$1:$ZZ$1, 0))</f>
        <v/>
      </c>
      <c r="C1062">
        <f>INDEX(resultados!$A$2:$ZZ$2573, 1056, MATCH($B$3, resultados!$A$1:$ZZ$1, 0))</f>
        <v/>
      </c>
    </row>
    <row r="1063">
      <c r="A1063">
        <f>INDEX(resultados!$A$2:$ZZ$2573, 1057, MATCH($B$1, resultados!$A$1:$ZZ$1, 0))</f>
        <v/>
      </c>
      <c r="B1063">
        <f>INDEX(resultados!$A$2:$ZZ$2573, 1057, MATCH($B$2, resultados!$A$1:$ZZ$1, 0))</f>
        <v/>
      </c>
      <c r="C1063">
        <f>INDEX(resultados!$A$2:$ZZ$2573, 1057, MATCH($B$3, resultados!$A$1:$ZZ$1, 0))</f>
        <v/>
      </c>
    </row>
    <row r="1064">
      <c r="A1064">
        <f>INDEX(resultados!$A$2:$ZZ$2573, 1058, MATCH($B$1, resultados!$A$1:$ZZ$1, 0))</f>
        <v/>
      </c>
      <c r="B1064">
        <f>INDEX(resultados!$A$2:$ZZ$2573, 1058, MATCH($B$2, resultados!$A$1:$ZZ$1, 0))</f>
        <v/>
      </c>
      <c r="C1064">
        <f>INDEX(resultados!$A$2:$ZZ$2573, 1058, MATCH($B$3, resultados!$A$1:$ZZ$1, 0))</f>
        <v/>
      </c>
    </row>
    <row r="1065">
      <c r="A1065">
        <f>INDEX(resultados!$A$2:$ZZ$2573, 1059, MATCH($B$1, resultados!$A$1:$ZZ$1, 0))</f>
        <v/>
      </c>
      <c r="B1065">
        <f>INDEX(resultados!$A$2:$ZZ$2573, 1059, MATCH($B$2, resultados!$A$1:$ZZ$1, 0))</f>
        <v/>
      </c>
      <c r="C1065">
        <f>INDEX(resultados!$A$2:$ZZ$2573, 1059, MATCH($B$3, resultados!$A$1:$ZZ$1, 0))</f>
        <v/>
      </c>
    </row>
    <row r="1066">
      <c r="A1066">
        <f>INDEX(resultados!$A$2:$ZZ$2573, 1060, MATCH($B$1, resultados!$A$1:$ZZ$1, 0))</f>
        <v/>
      </c>
      <c r="B1066">
        <f>INDEX(resultados!$A$2:$ZZ$2573, 1060, MATCH($B$2, resultados!$A$1:$ZZ$1, 0))</f>
        <v/>
      </c>
      <c r="C1066">
        <f>INDEX(resultados!$A$2:$ZZ$2573, 1060, MATCH($B$3, resultados!$A$1:$ZZ$1, 0))</f>
        <v/>
      </c>
    </row>
    <row r="1067">
      <c r="A1067">
        <f>INDEX(resultados!$A$2:$ZZ$2573, 1061, MATCH($B$1, resultados!$A$1:$ZZ$1, 0))</f>
        <v/>
      </c>
      <c r="B1067">
        <f>INDEX(resultados!$A$2:$ZZ$2573, 1061, MATCH($B$2, resultados!$A$1:$ZZ$1, 0))</f>
        <v/>
      </c>
      <c r="C1067">
        <f>INDEX(resultados!$A$2:$ZZ$2573, 1061, MATCH($B$3, resultados!$A$1:$ZZ$1, 0))</f>
        <v/>
      </c>
    </row>
    <row r="1068">
      <c r="A1068">
        <f>INDEX(resultados!$A$2:$ZZ$2573, 1062, MATCH($B$1, resultados!$A$1:$ZZ$1, 0))</f>
        <v/>
      </c>
      <c r="B1068">
        <f>INDEX(resultados!$A$2:$ZZ$2573, 1062, MATCH($B$2, resultados!$A$1:$ZZ$1, 0))</f>
        <v/>
      </c>
      <c r="C1068">
        <f>INDEX(resultados!$A$2:$ZZ$2573, 1062, MATCH($B$3, resultados!$A$1:$ZZ$1, 0))</f>
        <v/>
      </c>
    </row>
    <row r="1069">
      <c r="A1069">
        <f>INDEX(resultados!$A$2:$ZZ$2573, 1063, MATCH($B$1, resultados!$A$1:$ZZ$1, 0))</f>
        <v/>
      </c>
      <c r="B1069">
        <f>INDEX(resultados!$A$2:$ZZ$2573, 1063, MATCH($B$2, resultados!$A$1:$ZZ$1, 0))</f>
        <v/>
      </c>
      <c r="C1069">
        <f>INDEX(resultados!$A$2:$ZZ$2573, 1063, MATCH($B$3, resultados!$A$1:$ZZ$1, 0))</f>
        <v/>
      </c>
    </row>
    <row r="1070">
      <c r="A1070">
        <f>INDEX(resultados!$A$2:$ZZ$2573, 1064, MATCH($B$1, resultados!$A$1:$ZZ$1, 0))</f>
        <v/>
      </c>
      <c r="B1070">
        <f>INDEX(resultados!$A$2:$ZZ$2573, 1064, MATCH($B$2, resultados!$A$1:$ZZ$1, 0))</f>
        <v/>
      </c>
      <c r="C1070">
        <f>INDEX(resultados!$A$2:$ZZ$2573, 1064, MATCH($B$3, resultados!$A$1:$ZZ$1, 0))</f>
        <v/>
      </c>
    </row>
    <row r="1071">
      <c r="A1071">
        <f>INDEX(resultados!$A$2:$ZZ$2573, 1065, MATCH($B$1, resultados!$A$1:$ZZ$1, 0))</f>
        <v/>
      </c>
      <c r="B1071">
        <f>INDEX(resultados!$A$2:$ZZ$2573, 1065, MATCH($B$2, resultados!$A$1:$ZZ$1, 0))</f>
        <v/>
      </c>
      <c r="C1071">
        <f>INDEX(resultados!$A$2:$ZZ$2573, 1065, MATCH($B$3, resultados!$A$1:$ZZ$1, 0))</f>
        <v/>
      </c>
    </row>
    <row r="1072">
      <c r="A1072">
        <f>INDEX(resultados!$A$2:$ZZ$2573, 1066, MATCH($B$1, resultados!$A$1:$ZZ$1, 0))</f>
        <v/>
      </c>
      <c r="B1072">
        <f>INDEX(resultados!$A$2:$ZZ$2573, 1066, MATCH($B$2, resultados!$A$1:$ZZ$1, 0))</f>
        <v/>
      </c>
      <c r="C1072">
        <f>INDEX(resultados!$A$2:$ZZ$2573, 1066, MATCH($B$3, resultados!$A$1:$ZZ$1, 0))</f>
        <v/>
      </c>
    </row>
    <row r="1073">
      <c r="A1073">
        <f>INDEX(resultados!$A$2:$ZZ$2573, 1067, MATCH($B$1, resultados!$A$1:$ZZ$1, 0))</f>
        <v/>
      </c>
      <c r="B1073">
        <f>INDEX(resultados!$A$2:$ZZ$2573, 1067, MATCH($B$2, resultados!$A$1:$ZZ$1, 0))</f>
        <v/>
      </c>
      <c r="C1073">
        <f>INDEX(resultados!$A$2:$ZZ$2573, 1067, MATCH($B$3, resultados!$A$1:$ZZ$1, 0))</f>
        <v/>
      </c>
    </row>
    <row r="1074">
      <c r="A1074">
        <f>INDEX(resultados!$A$2:$ZZ$2573, 1068, MATCH($B$1, resultados!$A$1:$ZZ$1, 0))</f>
        <v/>
      </c>
      <c r="B1074">
        <f>INDEX(resultados!$A$2:$ZZ$2573, 1068, MATCH($B$2, resultados!$A$1:$ZZ$1, 0))</f>
        <v/>
      </c>
      <c r="C1074">
        <f>INDEX(resultados!$A$2:$ZZ$2573, 1068, MATCH($B$3, resultados!$A$1:$ZZ$1, 0))</f>
        <v/>
      </c>
    </row>
    <row r="1075">
      <c r="A1075">
        <f>INDEX(resultados!$A$2:$ZZ$2573, 1069, MATCH($B$1, resultados!$A$1:$ZZ$1, 0))</f>
        <v/>
      </c>
      <c r="B1075">
        <f>INDEX(resultados!$A$2:$ZZ$2573, 1069, MATCH($B$2, resultados!$A$1:$ZZ$1, 0))</f>
        <v/>
      </c>
      <c r="C1075">
        <f>INDEX(resultados!$A$2:$ZZ$2573, 1069, MATCH($B$3, resultados!$A$1:$ZZ$1, 0))</f>
        <v/>
      </c>
    </row>
    <row r="1076">
      <c r="A1076">
        <f>INDEX(resultados!$A$2:$ZZ$2573, 1070, MATCH($B$1, resultados!$A$1:$ZZ$1, 0))</f>
        <v/>
      </c>
      <c r="B1076">
        <f>INDEX(resultados!$A$2:$ZZ$2573, 1070, MATCH($B$2, resultados!$A$1:$ZZ$1, 0))</f>
        <v/>
      </c>
      <c r="C1076">
        <f>INDEX(resultados!$A$2:$ZZ$2573, 1070, MATCH($B$3, resultados!$A$1:$ZZ$1, 0))</f>
        <v/>
      </c>
    </row>
    <row r="1077">
      <c r="A1077">
        <f>INDEX(resultados!$A$2:$ZZ$2573, 1071, MATCH($B$1, resultados!$A$1:$ZZ$1, 0))</f>
        <v/>
      </c>
      <c r="B1077">
        <f>INDEX(resultados!$A$2:$ZZ$2573, 1071, MATCH($B$2, resultados!$A$1:$ZZ$1, 0))</f>
        <v/>
      </c>
      <c r="C1077">
        <f>INDEX(resultados!$A$2:$ZZ$2573, 1071, MATCH($B$3, resultados!$A$1:$ZZ$1, 0))</f>
        <v/>
      </c>
    </row>
    <row r="1078">
      <c r="A1078">
        <f>INDEX(resultados!$A$2:$ZZ$2573, 1072, MATCH($B$1, resultados!$A$1:$ZZ$1, 0))</f>
        <v/>
      </c>
      <c r="B1078">
        <f>INDEX(resultados!$A$2:$ZZ$2573, 1072, MATCH($B$2, resultados!$A$1:$ZZ$1, 0))</f>
        <v/>
      </c>
      <c r="C1078">
        <f>INDEX(resultados!$A$2:$ZZ$2573, 1072, MATCH($B$3, resultados!$A$1:$ZZ$1, 0))</f>
        <v/>
      </c>
    </row>
    <row r="1079">
      <c r="A1079">
        <f>INDEX(resultados!$A$2:$ZZ$2573, 1073, MATCH($B$1, resultados!$A$1:$ZZ$1, 0))</f>
        <v/>
      </c>
      <c r="B1079">
        <f>INDEX(resultados!$A$2:$ZZ$2573, 1073, MATCH($B$2, resultados!$A$1:$ZZ$1, 0))</f>
        <v/>
      </c>
      <c r="C1079">
        <f>INDEX(resultados!$A$2:$ZZ$2573, 1073, MATCH($B$3, resultados!$A$1:$ZZ$1, 0))</f>
        <v/>
      </c>
    </row>
    <row r="1080">
      <c r="A1080">
        <f>INDEX(resultados!$A$2:$ZZ$2573, 1074, MATCH($B$1, resultados!$A$1:$ZZ$1, 0))</f>
        <v/>
      </c>
      <c r="B1080">
        <f>INDEX(resultados!$A$2:$ZZ$2573, 1074, MATCH($B$2, resultados!$A$1:$ZZ$1, 0))</f>
        <v/>
      </c>
      <c r="C1080">
        <f>INDEX(resultados!$A$2:$ZZ$2573, 1074, MATCH($B$3, resultados!$A$1:$ZZ$1, 0))</f>
        <v/>
      </c>
    </row>
    <row r="1081">
      <c r="A1081">
        <f>INDEX(resultados!$A$2:$ZZ$2573, 1075, MATCH($B$1, resultados!$A$1:$ZZ$1, 0))</f>
        <v/>
      </c>
      <c r="B1081">
        <f>INDEX(resultados!$A$2:$ZZ$2573, 1075, MATCH($B$2, resultados!$A$1:$ZZ$1, 0))</f>
        <v/>
      </c>
      <c r="C1081">
        <f>INDEX(resultados!$A$2:$ZZ$2573, 1075, MATCH($B$3, resultados!$A$1:$ZZ$1, 0))</f>
        <v/>
      </c>
    </row>
    <row r="1082">
      <c r="A1082">
        <f>INDEX(resultados!$A$2:$ZZ$2573, 1076, MATCH($B$1, resultados!$A$1:$ZZ$1, 0))</f>
        <v/>
      </c>
      <c r="B1082">
        <f>INDEX(resultados!$A$2:$ZZ$2573, 1076, MATCH($B$2, resultados!$A$1:$ZZ$1, 0))</f>
        <v/>
      </c>
      <c r="C1082">
        <f>INDEX(resultados!$A$2:$ZZ$2573, 1076, MATCH($B$3, resultados!$A$1:$ZZ$1, 0))</f>
        <v/>
      </c>
    </row>
    <row r="1083">
      <c r="A1083">
        <f>INDEX(resultados!$A$2:$ZZ$2573, 1077, MATCH($B$1, resultados!$A$1:$ZZ$1, 0))</f>
        <v/>
      </c>
      <c r="B1083">
        <f>INDEX(resultados!$A$2:$ZZ$2573, 1077, MATCH($B$2, resultados!$A$1:$ZZ$1, 0))</f>
        <v/>
      </c>
      <c r="C1083">
        <f>INDEX(resultados!$A$2:$ZZ$2573, 1077, MATCH($B$3, resultados!$A$1:$ZZ$1, 0))</f>
        <v/>
      </c>
    </row>
    <row r="1084">
      <c r="A1084">
        <f>INDEX(resultados!$A$2:$ZZ$2573, 1078, MATCH($B$1, resultados!$A$1:$ZZ$1, 0))</f>
        <v/>
      </c>
      <c r="B1084">
        <f>INDEX(resultados!$A$2:$ZZ$2573, 1078, MATCH($B$2, resultados!$A$1:$ZZ$1, 0))</f>
        <v/>
      </c>
      <c r="C1084">
        <f>INDEX(resultados!$A$2:$ZZ$2573, 1078, MATCH($B$3, resultados!$A$1:$ZZ$1, 0))</f>
        <v/>
      </c>
    </row>
    <row r="1085">
      <c r="A1085">
        <f>INDEX(resultados!$A$2:$ZZ$2573, 1079, MATCH($B$1, resultados!$A$1:$ZZ$1, 0))</f>
        <v/>
      </c>
      <c r="B1085">
        <f>INDEX(resultados!$A$2:$ZZ$2573, 1079, MATCH($B$2, resultados!$A$1:$ZZ$1, 0))</f>
        <v/>
      </c>
      <c r="C1085">
        <f>INDEX(resultados!$A$2:$ZZ$2573, 1079, MATCH($B$3, resultados!$A$1:$ZZ$1, 0))</f>
        <v/>
      </c>
    </row>
    <row r="1086">
      <c r="A1086">
        <f>INDEX(resultados!$A$2:$ZZ$2573, 1080, MATCH($B$1, resultados!$A$1:$ZZ$1, 0))</f>
        <v/>
      </c>
      <c r="B1086">
        <f>INDEX(resultados!$A$2:$ZZ$2573, 1080, MATCH($B$2, resultados!$A$1:$ZZ$1, 0))</f>
        <v/>
      </c>
      <c r="C1086">
        <f>INDEX(resultados!$A$2:$ZZ$2573, 1080, MATCH($B$3, resultados!$A$1:$ZZ$1, 0))</f>
        <v/>
      </c>
    </row>
    <row r="1087">
      <c r="A1087">
        <f>INDEX(resultados!$A$2:$ZZ$2573, 1081, MATCH($B$1, resultados!$A$1:$ZZ$1, 0))</f>
        <v/>
      </c>
      <c r="B1087">
        <f>INDEX(resultados!$A$2:$ZZ$2573, 1081, MATCH($B$2, resultados!$A$1:$ZZ$1, 0))</f>
        <v/>
      </c>
      <c r="C1087">
        <f>INDEX(resultados!$A$2:$ZZ$2573, 1081, MATCH($B$3, resultados!$A$1:$ZZ$1, 0))</f>
        <v/>
      </c>
    </row>
    <row r="1088">
      <c r="A1088">
        <f>INDEX(resultados!$A$2:$ZZ$2573, 1082, MATCH($B$1, resultados!$A$1:$ZZ$1, 0))</f>
        <v/>
      </c>
      <c r="B1088">
        <f>INDEX(resultados!$A$2:$ZZ$2573, 1082, MATCH($B$2, resultados!$A$1:$ZZ$1, 0))</f>
        <v/>
      </c>
      <c r="C1088">
        <f>INDEX(resultados!$A$2:$ZZ$2573, 1082, MATCH($B$3, resultados!$A$1:$ZZ$1, 0))</f>
        <v/>
      </c>
    </row>
    <row r="1089">
      <c r="A1089">
        <f>INDEX(resultados!$A$2:$ZZ$2573, 1083, MATCH($B$1, resultados!$A$1:$ZZ$1, 0))</f>
        <v/>
      </c>
      <c r="B1089">
        <f>INDEX(resultados!$A$2:$ZZ$2573, 1083, MATCH($B$2, resultados!$A$1:$ZZ$1, 0))</f>
        <v/>
      </c>
      <c r="C1089">
        <f>INDEX(resultados!$A$2:$ZZ$2573, 1083, MATCH($B$3, resultados!$A$1:$ZZ$1, 0))</f>
        <v/>
      </c>
    </row>
    <row r="1090">
      <c r="A1090">
        <f>INDEX(resultados!$A$2:$ZZ$2573, 1084, MATCH($B$1, resultados!$A$1:$ZZ$1, 0))</f>
        <v/>
      </c>
      <c r="B1090">
        <f>INDEX(resultados!$A$2:$ZZ$2573, 1084, MATCH($B$2, resultados!$A$1:$ZZ$1, 0))</f>
        <v/>
      </c>
      <c r="C1090">
        <f>INDEX(resultados!$A$2:$ZZ$2573, 1084, MATCH($B$3, resultados!$A$1:$ZZ$1, 0))</f>
        <v/>
      </c>
    </row>
    <row r="1091">
      <c r="A1091">
        <f>INDEX(resultados!$A$2:$ZZ$2573, 1085, MATCH($B$1, resultados!$A$1:$ZZ$1, 0))</f>
        <v/>
      </c>
      <c r="B1091">
        <f>INDEX(resultados!$A$2:$ZZ$2573, 1085, MATCH($B$2, resultados!$A$1:$ZZ$1, 0))</f>
        <v/>
      </c>
      <c r="C1091">
        <f>INDEX(resultados!$A$2:$ZZ$2573, 1085, MATCH($B$3, resultados!$A$1:$ZZ$1, 0))</f>
        <v/>
      </c>
    </row>
    <row r="1092">
      <c r="A1092">
        <f>INDEX(resultados!$A$2:$ZZ$2573, 1086, MATCH($B$1, resultados!$A$1:$ZZ$1, 0))</f>
        <v/>
      </c>
      <c r="B1092">
        <f>INDEX(resultados!$A$2:$ZZ$2573, 1086, MATCH($B$2, resultados!$A$1:$ZZ$1, 0))</f>
        <v/>
      </c>
      <c r="C1092">
        <f>INDEX(resultados!$A$2:$ZZ$2573, 1086, MATCH($B$3, resultados!$A$1:$ZZ$1, 0))</f>
        <v/>
      </c>
    </row>
    <row r="1093">
      <c r="A1093">
        <f>INDEX(resultados!$A$2:$ZZ$2573, 1087, MATCH($B$1, resultados!$A$1:$ZZ$1, 0))</f>
        <v/>
      </c>
      <c r="B1093">
        <f>INDEX(resultados!$A$2:$ZZ$2573, 1087, MATCH($B$2, resultados!$A$1:$ZZ$1, 0))</f>
        <v/>
      </c>
      <c r="C1093">
        <f>INDEX(resultados!$A$2:$ZZ$2573, 1087, MATCH($B$3, resultados!$A$1:$ZZ$1, 0))</f>
        <v/>
      </c>
    </row>
    <row r="1094">
      <c r="A1094">
        <f>INDEX(resultados!$A$2:$ZZ$2573, 1088, MATCH($B$1, resultados!$A$1:$ZZ$1, 0))</f>
        <v/>
      </c>
      <c r="B1094">
        <f>INDEX(resultados!$A$2:$ZZ$2573, 1088, MATCH($B$2, resultados!$A$1:$ZZ$1, 0))</f>
        <v/>
      </c>
      <c r="C1094">
        <f>INDEX(resultados!$A$2:$ZZ$2573, 1088, MATCH($B$3, resultados!$A$1:$ZZ$1, 0))</f>
        <v/>
      </c>
    </row>
    <row r="1095">
      <c r="A1095">
        <f>INDEX(resultados!$A$2:$ZZ$2573, 1089, MATCH($B$1, resultados!$A$1:$ZZ$1, 0))</f>
        <v/>
      </c>
      <c r="B1095">
        <f>INDEX(resultados!$A$2:$ZZ$2573, 1089, MATCH($B$2, resultados!$A$1:$ZZ$1, 0))</f>
        <v/>
      </c>
      <c r="C1095">
        <f>INDEX(resultados!$A$2:$ZZ$2573, 1089, MATCH($B$3, resultados!$A$1:$ZZ$1, 0))</f>
        <v/>
      </c>
    </row>
    <row r="1096">
      <c r="A1096">
        <f>INDEX(resultados!$A$2:$ZZ$2573, 1090, MATCH($B$1, resultados!$A$1:$ZZ$1, 0))</f>
        <v/>
      </c>
      <c r="B1096">
        <f>INDEX(resultados!$A$2:$ZZ$2573, 1090, MATCH($B$2, resultados!$A$1:$ZZ$1, 0))</f>
        <v/>
      </c>
      <c r="C1096">
        <f>INDEX(resultados!$A$2:$ZZ$2573, 1090, MATCH($B$3, resultados!$A$1:$ZZ$1, 0))</f>
        <v/>
      </c>
    </row>
    <row r="1097">
      <c r="A1097">
        <f>INDEX(resultados!$A$2:$ZZ$2573, 1091, MATCH($B$1, resultados!$A$1:$ZZ$1, 0))</f>
        <v/>
      </c>
      <c r="B1097">
        <f>INDEX(resultados!$A$2:$ZZ$2573, 1091, MATCH($B$2, resultados!$A$1:$ZZ$1, 0))</f>
        <v/>
      </c>
      <c r="C1097">
        <f>INDEX(resultados!$A$2:$ZZ$2573, 1091, MATCH($B$3, resultados!$A$1:$ZZ$1, 0))</f>
        <v/>
      </c>
    </row>
    <row r="1098">
      <c r="A1098">
        <f>INDEX(resultados!$A$2:$ZZ$2573, 1092, MATCH($B$1, resultados!$A$1:$ZZ$1, 0))</f>
        <v/>
      </c>
      <c r="B1098">
        <f>INDEX(resultados!$A$2:$ZZ$2573, 1092, MATCH($B$2, resultados!$A$1:$ZZ$1, 0))</f>
        <v/>
      </c>
      <c r="C1098">
        <f>INDEX(resultados!$A$2:$ZZ$2573, 1092, MATCH($B$3, resultados!$A$1:$ZZ$1, 0))</f>
        <v/>
      </c>
    </row>
    <row r="1099">
      <c r="A1099">
        <f>INDEX(resultados!$A$2:$ZZ$2573, 1093, MATCH($B$1, resultados!$A$1:$ZZ$1, 0))</f>
        <v/>
      </c>
      <c r="B1099">
        <f>INDEX(resultados!$A$2:$ZZ$2573, 1093, MATCH($B$2, resultados!$A$1:$ZZ$1, 0))</f>
        <v/>
      </c>
      <c r="C1099">
        <f>INDEX(resultados!$A$2:$ZZ$2573, 1093, MATCH($B$3, resultados!$A$1:$ZZ$1, 0))</f>
        <v/>
      </c>
    </row>
    <row r="1100">
      <c r="A1100">
        <f>INDEX(resultados!$A$2:$ZZ$2573, 1094, MATCH($B$1, resultados!$A$1:$ZZ$1, 0))</f>
        <v/>
      </c>
      <c r="B1100">
        <f>INDEX(resultados!$A$2:$ZZ$2573, 1094, MATCH($B$2, resultados!$A$1:$ZZ$1, 0))</f>
        <v/>
      </c>
      <c r="C1100">
        <f>INDEX(resultados!$A$2:$ZZ$2573, 1094, MATCH($B$3, resultados!$A$1:$ZZ$1, 0))</f>
        <v/>
      </c>
    </row>
    <row r="1101">
      <c r="A1101">
        <f>INDEX(resultados!$A$2:$ZZ$2573, 1095, MATCH($B$1, resultados!$A$1:$ZZ$1, 0))</f>
        <v/>
      </c>
      <c r="B1101">
        <f>INDEX(resultados!$A$2:$ZZ$2573, 1095, MATCH($B$2, resultados!$A$1:$ZZ$1, 0))</f>
        <v/>
      </c>
      <c r="C1101">
        <f>INDEX(resultados!$A$2:$ZZ$2573, 1095, MATCH($B$3, resultados!$A$1:$ZZ$1, 0))</f>
        <v/>
      </c>
    </row>
    <row r="1102">
      <c r="A1102">
        <f>INDEX(resultados!$A$2:$ZZ$2573, 1096, MATCH($B$1, resultados!$A$1:$ZZ$1, 0))</f>
        <v/>
      </c>
      <c r="B1102">
        <f>INDEX(resultados!$A$2:$ZZ$2573, 1096, MATCH($B$2, resultados!$A$1:$ZZ$1, 0))</f>
        <v/>
      </c>
      <c r="C1102">
        <f>INDEX(resultados!$A$2:$ZZ$2573, 1096, MATCH($B$3, resultados!$A$1:$ZZ$1, 0))</f>
        <v/>
      </c>
    </row>
    <row r="1103">
      <c r="A1103">
        <f>INDEX(resultados!$A$2:$ZZ$2573, 1097, MATCH($B$1, resultados!$A$1:$ZZ$1, 0))</f>
        <v/>
      </c>
      <c r="B1103">
        <f>INDEX(resultados!$A$2:$ZZ$2573, 1097, MATCH($B$2, resultados!$A$1:$ZZ$1, 0))</f>
        <v/>
      </c>
      <c r="C1103">
        <f>INDEX(resultados!$A$2:$ZZ$2573, 1097, MATCH($B$3, resultados!$A$1:$ZZ$1, 0))</f>
        <v/>
      </c>
    </row>
    <row r="1104">
      <c r="A1104">
        <f>INDEX(resultados!$A$2:$ZZ$2573, 1098, MATCH($B$1, resultados!$A$1:$ZZ$1, 0))</f>
        <v/>
      </c>
      <c r="B1104">
        <f>INDEX(resultados!$A$2:$ZZ$2573, 1098, MATCH($B$2, resultados!$A$1:$ZZ$1, 0))</f>
        <v/>
      </c>
      <c r="C1104">
        <f>INDEX(resultados!$A$2:$ZZ$2573, 1098, MATCH($B$3, resultados!$A$1:$ZZ$1, 0))</f>
        <v/>
      </c>
    </row>
    <row r="1105">
      <c r="A1105">
        <f>INDEX(resultados!$A$2:$ZZ$2573, 1099, MATCH($B$1, resultados!$A$1:$ZZ$1, 0))</f>
        <v/>
      </c>
      <c r="B1105">
        <f>INDEX(resultados!$A$2:$ZZ$2573, 1099, MATCH($B$2, resultados!$A$1:$ZZ$1, 0))</f>
        <v/>
      </c>
      <c r="C1105">
        <f>INDEX(resultados!$A$2:$ZZ$2573, 1099, MATCH($B$3, resultados!$A$1:$ZZ$1, 0))</f>
        <v/>
      </c>
    </row>
    <row r="1106">
      <c r="A1106">
        <f>INDEX(resultados!$A$2:$ZZ$2573, 1100, MATCH($B$1, resultados!$A$1:$ZZ$1, 0))</f>
        <v/>
      </c>
      <c r="B1106">
        <f>INDEX(resultados!$A$2:$ZZ$2573, 1100, MATCH($B$2, resultados!$A$1:$ZZ$1, 0))</f>
        <v/>
      </c>
      <c r="C1106">
        <f>INDEX(resultados!$A$2:$ZZ$2573, 1100, MATCH($B$3, resultados!$A$1:$ZZ$1, 0))</f>
        <v/>
      </c>
    </row>
    <row r="1107">
      <c r="A1107">
        <f>INDEX(resultados!$A$2:$ZZ$2573, 1101, MATCH($B$1, resultados!$A$1:$ZZ$1, 0))</f>
        <v/>
      </c>
      <c r="B1107">
        <f>INDEX(resultados!$A$2:$ZZ$2573, 1101, MATCH($B$2, resultados!$A$1:$ZZ$1, 0))</f>
        <v/>
      </c>
      <c r="C1107">
        <f>INDEX(resultados!$A$2:$ZZ$2573, 1101, MATCH($B$3, resultados!$A$1:$ZZ$1, 0))</f>
        <v/>
      </c>
    </row>
    <row r="1108">
      <c r="A1108">
        <f>INDEX(resultados!$A$2:$ZZ$2573, 1102, MATCH($B$1, resultados!$A$1:$ZZ$1, 0))</f>
        <v/>
      </c>
      <c r="B1108">
        <f>INDEX(resultados!$A$2:$ZZ$2573, 1102, MATCH($B$2, resultados!$A$1:$ZZ$1, 0))</f>
        <v/>
      </c>
      <c r="C1108">
        <f>INDEX(resultados!$A$2:$ZZ$2573, 1102, MATCH($B$3, resultados!$A$1:$ZZ$1, 0))</f>
        <v/>
      </c>
    </row>
    <row r="1109">
      <c r="A1109">
        <f>INDEX(resultados!$A$2:$ZZ$2573, 1103, MATCH($B$1, resultados!$A$1:$ZZ$1, 0))</f>
        <v/>
      </c>
      <c r="B1109">
        <f>INDEX(resultados!$A$2:$ZZ$2573, 1103, MATCH($B$2, resultados!$A$1:$ZZ$1, 0))</f>
        <v/>
      </c>
      <c r="C1109">
        <f>INDEX(resultados!$A$2:$ZZ$2573, 1103, MATCH($B$3, resultados!$A$1:$ZZ$1, 0))</f>
        <v/>
      </c>
    </row>
    <row r="1110">
      <c r="A1110">
        <f>INDEX(resultados!$A$2:$ZZ$2573, 1104, MATCH($B$1, resultados!$A$1:$ZZ$1, 0))</f>
        <v/>
      </c>
      <c r="B1110">
        <f>INDEX(resultados!$A$2:$ZZ$2573, 1104, MATCH($B$2, resultados!$A$1:$ZZ$1, 0))</f>
        <v/>
      </c>
      <c r="C1110">
        <f>INDEX(resultados!$A$2:$ZZ$2573, 1104, MATCH($B$3, resultados!$A$1:$ZZ$1, 0))</f>
        <v/>
      </c>
    </row>
    <row r="1111">
      <c r="A1111">
        <f>INDEX(resultados!$A$2:$ZZ$2573, 1105, MATCH($B$1, resultados!$A$1:$ZZ$1, 0))</f>
        <v/>
      </c>
      <c r="B1111">
        <f>INDEX(resultados!$A$2:$ZZ$2573, 1105, MATCH($B$2, resultados!$A$1:$ZZ$1, 0))</f>
        <v/>
      </c>
      <c r="C1111">
        <f>INDEX(resultados!$A$2:$ZZ$2573, 1105, MATCH($B$3, resultados!$A$1:$ZZ$1, 0))</f>
        <v/>
      </c>
    </row>
    <row r="1112">
      <c r="A1112">
        <f>INDEX(resultados!$A$2:$ZZ$2573, 1106, MATCH($B$1, resultados!$A$1:$ZZ$1, 0))</f>
        <v/>
      </c>
      <c r="B1112">
        <f>INDEX(resultados!$A$2:$ZZ$2573, 1106, MATCH($B$2, resultados!$A$1:$ZZ$1, 0))</f>
        <v/>
      </c>
      <c r="C1112">
        <f>INDEX(resultados!$A$2:$ZZ$2573, 1106, MATCH($B$3, resultados!$A$1:$ZZ$1, 0))</f>
        <v/>
      </c>
    </row>
    <row r="1113">
      <c r="A1113">
        <f>INDEX(resultados!$A$2:$ZZ$2573, 1107, MATCH($B$1, resultados!$A$1:$ZZ$1, 0))</f>
        <v/>
      </c>
      <c r="B1113">
        <f>INDEX(resultados!$A$2:$ZZ$2573, 1107, MATCH($B$2, resultados!$A$1:$ZZ$1, 0))</f>
        <v/>
      </c>
      <c r="C1113">
        <f>INDEX(resultados!$A$2:$ZZ$2573, 1107, MATCH($B$3, resultados!$A$1:$ZZ$1, 0))</f>
        <v/>
      </c>
    </row>
    <row r="1114">
      <c r="A1114">
        <f>INDEX(resultados!$A$2:$ZZ$2573, 1108, MATCH($B$1, resultados!$A$1:$ZZ$1, 0))</f>
        <v/>
      </c>
      <c r="B1114">
        <f>INDEX(resultados!$A$2:$ZZ$2573, 1108, MATCH($B$2, resultados!$A$1:$ZZ$1, 0))</f>
        <v/>
      </c>
      <c r="C1114">
        <f>INDEX(resultados!$A$2:$ZZ$2573, 1108, MATCH($B$3, resultados!$A$1:$ZZ$1, 0))</f>
        <v/>
      </c>
    </row>
    <row r="1115">
      <c r="A1115">
        <f>INDEX(resultados!$A$2:$ZZ$2573, 1109, MATCH($B$1, resultados!$A$1:$ZZ$1, 0))</f>
        <v/>
      </c>
      <c r="B1115">
        <f>INDEX(resultados!$A$2:$ZZ$2573, 1109, MATCH($B$2, resultados!$A$1:$ZZ$1, 0))</f>
        <v/>
      </c>
      <c r="C1115">
        <f>INDEX(resultados!$A$2:$ZZ$2573, 1109, MATCH($B$3, resultados!$A$1:$ZZ$1, 0))</f>
        <v/>
      </c>
    </row>
    <row r="1116">
      <c r="A1116">
        <f>INDEX(resultados!$A$2:$ZZ$2573, 1110, MATCH($B$1, resultados!$A$1:$ZZ$1, 0))</f>
        <v/>
      </c>
      <c r="B1116">
        <f>INDEX(resultados!$A$2:$ZZ$2573, 1110, MATCH($B$2, resultados!$A$1:$ZZ$1, 0))</f>
        <v/>
      </c>
      <c r="C1116">
        <f>INDEX(resultados!$A$2:$ZZ$2573, 1110, MATCH($B$3, resultados!$A$1:$ZZ$1, 0))</f>
        <v/>
      </c>
    </row>
    <row r="1117">
      <c r="A1117">
        <f>INDEX(resultados!$A$2:$ZZ$2573, 1111, MATCH($B$1, resultados!$A$1:$ZZ$1, 0))</f>
        <v/>
      </c>
      <c r="B1117">
        <f>INDEX(resultados!$A$2:$ZZ$2573, 1111, MATCH($B$2, resultados!$A$1:$ZZ$1, 0))</f>
        <v/>
      </c>
      <c r="C1117">
        <f>INDEX(resultados!$A$2:$ZZ$2573, 1111, MATCH($B$3, resultados!$A$1:$ZZ$1, 0))</f>
        <v/>
      </c>
    </row>
    <row r="1118">
      <c r="A1118">
        <f>INDEX(resultados!$A$2:$ZZ$2573, 1112, MATCH($B$1, resultados!$A$1:$ZZ$1, 0))</f>
        <v/>
      </c>
      <c r="B1118">
        <f>INDEX(resultados!$A$2:$ZZ$2573, 1112, MATCH($B$2, resultados!$A$1:$ZZ$1, 0))</f>
        <v/>
      </c>
      <c r="C1118">
        <f>INDEX(resultados!$A$2:$ZZ$2573, 1112, MATCH($B$3, resultados!$A$1:$ZZ$1, 0))</f>
        <v/>
      </c>
    </row>
    <row r="1119">
      <c r="A1119">
        <f>INDEX(resultados!$A$2:$ZZ$2573, 1113, MATCH($B$1, resultados!$A$1:$ZZ$1, 0))</f>
        <v/>
      </c>
      <c r="B1119">
        <f>INDEX(resultados!$A$2:$ZZ$2573, 1113, MATCH($B$2, resultados!$A$1:$ZZ$1, 0))</f>
        <v/>
      </c>
      <c r="C1119">
        <f>INDEX(resultados!$A$2:$ZZ$2573, 1113, MATCH($B$3, resultados!$A$1:$ZZ$1, 0))</f>
        <v/>
      </c>
    </row>
    <row r="1120">
      <c r="A1120">
        <f>INDEX(resultados!$A$2:$ZZ$2573, 1114, MATCH($B$1, resultados!$A$1:$ZZ$1, 0))</f>
        <v/>
      </c>
      <c r="B1120">
        <f>INDEX(resultados!$A$2:$ZZ$2573, 1114, MATCH($B$2, resultados!$A$1:$ZZ$1, 0))</f>
        <v/>
      </c>
      <c r="C1120">
        <f>INDEX(resultados!$A$2:$ZZ$2573, 1114, MATCH($B$3, resultados!$A$1:$ZZ$1, 0))</f>
        <v/>
      </c>
    </row>
    <row r="1121">
      <c r="A1121">
        <f>INDEX(resultados!$A$2:$ZZ$2573, 1115, MATCH($B$1, resultados!$A$1:$ZZ$1, 0))</f>
        <v/>
      </c>
      <c r="B1121">
        <f>INDEX(resultados!$A$2:$ZZ$2573, 1115, MATCH($B$2, resultados!$A$1:$ZZ$1, 0))</f>
        <v/>
      </c>
      <c r="C1121">
        <f>INDEX(resultados!$A$2:$ZZ$2573, 1115, MATCH($B$3, resultados!$A$1:$ZZ$1, 0))</f>
        <v/>
      </c>
    </row>
    <row r="1122">
      <c r="A1122">
        <f>INDEX(resultados!$A$2:$ZZ$2573, 1116, MATCH($B$1, resultados!$A$1:$ZZ$1, 0))</f>
        <v/>
      </c>
      <c r="B1122">
        <f>INDEX(resultados!$A$2:$ZZ$2573, 1116, MATCH($B$2, resultados!$A$1:$ZZ$1, 0))</f>
        <v/>
      </c>
      <c r="C1122">
        <f>INDEX(resultados!$A$2:$ZZ$2573, 1116, MATCH($B$3, resultados!$A$1:$ZZ$1, 0))</f>
        <v/>
      </c>
    </row>
    <row r="1123">
      <c r="A1123">
        <f>INDEX(resultados!$A$2:$ZZ$2573, 1117, MATCH($B$1, resultados!$A$1:$ZZ$1, 0))</f>
        <v/>
      </c>
      <c r="B1123">
        <f>INDEX(resultados!$A$2:$ZZ$2573, 1117, MATCH($B$2, resultados!$A$1:$ZZ$1, 0))</f>
        <v/>
      </c>
      <c r="C1123">
        <f>INDEX(resultados!$A$2:$ZZ$2573, 1117, MATCH($B$3, resultados!$A$1:$ZZ$1, 0))</f>
        <v/>
      </c>
    </row>
    <row r="1124">
      <c r="A1124">
        <f>INDEX(resultados!$A$2:$ZZ$2573, 1118, MATCH($B$1, resultados!$A$1:$ZZ$1, 0))</f>
        <v/>
      </c>
      <c r="B1124">
        <f>INDEX(resultados!$A$2:$ZZ$2573, 1118, MATCH($B$2, resultados!$A$1:$ZZ$1, 0))</f>
        <v/>
      </c>
      <c r="C1124">
        <f>INDEX(resultados!$A$2:$ZZ$2573, 1118, MATCH($B$3, resultados!$A$1:$ZZ$1, 0))</f>
        <v/>
      </c>
    </row>
    <row r="1125">
      <c r="A1125">
        <f>INDEX(resultados!$A$2:$ZZ$2573, 1119, MATCH($B$1, resultados!$A$1:$ZZ$1, 0))</f>
        <v/>
      </c>
      <c r="B1125">
        <f>INDEX(resultados!$A$2:$ZZ$2573, 1119, MATCH($B$2, resultados!$A$1:$ZZ$1, 0))</f>
        <v/>
      </c>
      <c r="C1125">
        <f>INDEX(resultados!$A$2:$ZZ$2573, 1119, MATCH($B$3, resultados!$A$1:$ZZ$1, 0))</f>
        <v/>
      </c>
    </row>
    <row r="1126">
      <c r="A1126">
        <f>INDEX(resultados!$A$2:$ZZ$2573, 1120, MATCH($B$1, resultados!$A$1:$ZZ$1, 0))</f>
        <v/>
      </c>
      <c r="B1126">
        <f>INDEX(resultados!$A$2:$ZZ$2573, 1120, MATCH($B$2, resultados!$A$1:$ZZ$1, 0))</f>
        <v/>
      </c>
      <c r="C1126">
        <f>INDEX(resultados!$A$2:$ZZ$2573, 1120, MATCH($B$3, resultados!$A$1:$ZZ$1, 0))</f>
        <v/>
      </c>
    </row>
    <row r="1127">
      <c r="A1127">
        <f>INDEX(resultados!$A$2:$ZZ$2573, 1121, MATCH($B$1, resultados!$A$1:$ZZ$1, 0))</f>
        <v/>
      </c>
      <c r="B1127">
        <f>INDEX(resultados!$A$2:$ZZ$2573, 1121, MATCH($B$2, resultados!$A$1:$ZZ$1, 0))</f>
        <v/>
      </c>
      <c r="C1127">
        <f>INDEX(resultados!$A$2:$ZZ$2573, 1121, MATCH($B$3, resultados!$A$1:$ZZ$1, 0))</f>
        <v/>
      </c>
    </row>
    <row r="1128">
      <c r="A1128">
        <f>INDEX(resultados!$A$2:$ZZ$2573, 1122, MATCH($B$1, resultados!$A$1:$ZZ$1, 0))</f>
        <v/>
      </c>
      <c r="B1128">
        <f>INDEX(resultados!$A$2:$ZZ$2573, 1122, MATCH($B$2, resultados!$A$1:$ZZ$1, 0))</f>
        <v/>
      </c>
      <c r="C1128">
        <f>INDEX(resultados!$A$2:$ZZ$2573, 1122, MATCH($B$3, resultados!$A$1:$ZZ$1, 0))</f>
        <v/>
      </c>
    </row>
    <row r="1129">
      <c r="A1129">
        <f>INDEX(resultados!$A$2:$ZZ$2573, 1123, MATCH($B$1, resultados!$A$1:$ZZ$1, 0))</f>
        <v/>
      </c>
      <c r="B1129">
        <f>INDEX(resultados!$A$2:$ZZ$2573, 1123, MATCH($B$2, resultados!$A$1:$ZZ$1, 0))</f>
        <v/>
      </c>
      <c r="C1129">
        <f>INDEX(resultados!$A$2:$ZZ$2573, 1123, MATCH($B$3, resultados!$A$1:$ZZ$1, 0))</f>
        <v/>
      </c>
    </row>
    <row r="1130">
      <c r="A1130">
        <f>INDEX(resultados!$A$2:$ZZ$2573, 1124, MATCH($B$1, resultados!$A$1:$ZZ$1, 0))</f>
        <v/>
      </c>
      <c r="B1130">
        <f>INDEX(resultados!$A$2:$ZZ$2573, 1124, MATCH($B$2, resultados!$A$1:$ZZ$1, 0))</f>
        <v/>
      </c>
      <c r="C1130">
        <f>INDEX(resultados!$A$2:$ZZ$2573, 1124, MATCH($B$3, resultados!$A$1:$ZZ$1, 0))</f>
        <v/>
      </c>
    </row>
    <row r="1131">
      <c r="A1131">
        <f>INDEX(resultados!$A$2:$ZZ$2573, 1125, MATCH($B$1, resultados!$A$1:$ZZ$1, 0))</f>
        <v/>
      </c>
      <c r="B1131">
        <f>INDEX(resultados!$A$2:$ZZ$2573, 1125, MATCH($B$2, resultados!$A$1:$ZZ$1, 0))</f>
        <v/>
      </c>
      <c r="C1131">
        <f>INDEX(resultados!$A$2:$ZZ$2573, 1125, MATCH($B$3, resultados!$A$1:$ZZ$1, 0))</f>
        <v/>
      </c>
    </row>
    <row r="1132">
      <c r="A1132">
        <f>INDEX(resultados!$A$2:$ZZ$2573, 1126, MATCH($B$1, resultados!$A$1:$ZZ$1, 0))</f>
        <v/>
      </c>
      <c r="B1132">
        <f>INDEX(resultados!$A$2:$ZZ$2573, 1126, MATCH($B$2, resultados!$A$1:$ZZ$1, 0))</f>
        <v/>
      </c>
      <c r="C1132">
        <f>INDEX(resultados!$A$2:$ZZ$2573, 1126, MATCH($B$3, resultados!$A$1:$ZZ$1, 0))</f>
        <v/>
      </c>
    </row>
    <row r="1133">
      <c r="A1133">
        <f>INDEX(resultados!$A$2:$ZZ$2573, 1127, MATCH($B$1, resultados!$A$1:$ZZ$1, 0))</f>
        <v/>
      </c>
      <c r="B1133">
        <f>INDEX(resultados!$A$2:$ZZ$2573, 1127, MATCH($B$2, resultados!$A$1:$ZZ$1, 0))</f>
        <v/>
      </c>
      <c r="C1133">
        <f>INDEX(resultados!$A$2:$ZZ$2573, 1127, MATCH($B$3, resultados!$A$1:$ZZ$1, 0))</f>
        <v/>
      </c>
    </row>
    <row r="1134">
      <c r="A1134">
        <f>INDEX(resultados!$A$2:$ZZ$2573, 1128, MATCH($B$1, resultados!$A$1:$ZZ$1, 0))</f>
        <v/>
      </c>
      <c r="B1134">
        <f>INDEX(resultados!$A$2:$ZZ$2573, 1128, MATCH($B$2, resultados!$A$1:$ZZ$1, 0))</f>
        <v/>
      </c>
      <c r="C1134">
        <f>INDEX(resultados!$A$2:$ZZ$2573, 1128, MATCH($B$3, resultados!$A$1:$ZZ$1, 0))</f>
        <v/>
      </c>
    </row>
    <row r="1135">
      <c r="A1135">
        <f>INDEX(resultados!$A$2:$ZZ$2573, 1129, MATCH($B$1, resultados!$A$1:$ZZ$1, 0))</f>
        <v/>
      </c>
      <c r="B1135">
        <f>INDEX(resultados!$A$2:$ZZ$2573, 1129, MATCH($B$2, resultados!$A$1:$ZZ$1, 0))</f>
        <v/>
      </c>
      <c r="C1135">
        <f>INDEX(resultados!$A$2:$ZZ$2573, 1129, MATCH($B$3, resultados!$A$1:$ZZ$1, 0))</f>
        <v/>
      </c>
    </row>
    <row r="1136">
      <c r="A1136">
        <f>INDEX(resultados!$A$2:$ZZ$2573, 1130, MATCH($B$1, resultados!$A$1:$ZZ$1, 0))</f>
        <v/>
      </c>
      <c r="B1136">
        <f>INDEX(resultados!$A$2:$ZZ$2573, 1130, MATCH($B$2, resultados!$A$1:$ZZ$1, 0))</f>
        <v/>
      </c>
      <c r="C1136">
        <f>INDEX(resultados!$A$2:$ZZ$2573, 1130, MATCH($B$3, resultados!$A$1:$ZZ$1, 0))</f>
        <v/>
      </c>
    </row>
    <row r="1137">
      <c r="A1137">
        <f>INDEX(resultados!$A$2:$ZZ$2573, 1131, MATCH($B$1, resultados!$A$1:$ZZ$1, 0))</f>
        <v/>
      </c>
      <c r="B1137">
        <f>INDEX(resultados!$A$2:$ZZ$2573, 1131, MATCH($B$2, resultados!$A$1:$ZZ$1, 0))</f>
        <v/>
      </c>
      <c r="C1137">
        <f>INDEX(resultados!$A$2:$ZZ$2573, 1131, MATCH($B$3, resultados!$A$1:$ZZ$1, 0))</f>
        <v/>
      </c>
    </row>
    <row r="1138">
      <c r="A1138">
        <f>INDEX(resultados!$A$2:$ZZ$2573, 1132, MATCH($B$1, resultados!$A$1:$ZZ$1, 0))</f>
        <v/>
      </c>
      <c r="B1138">
        <f>INDEX(resultados!$A$2:$ZZ$2573, 1132, MATCH($B$2, resultados!$A$1:$ZZ$1, 0))</f>
        <v/>
      </c>
      <c r="C1138">
        <f>INDEX(resultados!$A$2:$ZZ$2573, 1132, MATCH($B$3, resultados!$A$1:$ZZ$1, 0))</f>
        <v/>
      </c>
    </row>
    <row r="1139">
      <c r="A1139">
        <f>INDEX(resultados!$A$2:$ZZ$2573, 1133, MATCH($B$1, resultados!$A$1:$ZZ$1, 0))</f>
        <v/>
      </c>
      <c r="B1139">
        <f>INDEX(resultados!$A$2:$ZZ$2573, 1133, MATCH($B$2, resultados!$A$1:$ZZ$1, 0))</f>
        <v/>
      </c>
      <c r="C1139">
        <f>INDEX(resultados!$A$2:$ZZ$2573, 1133, MATCH($B$3, resultados!$A$1:$ZZ$1, 0))</f>
        <v/>
      </c>
    </row>
    <row r="1140">
      <c r="A1140">
        <f>INDEX(resultados!$A$2:$ZZ$2573, 1134, MATCH($B$1, resultados!$A$1:$ZZ$1, 0))</f>
        <v/>
      </c>
      <c r="B1140">
        <f>INDEX(resultados!$A$2:$ZZ$2573, 1134, MATCH($B$2, resultados!$A$1:$ZZ$1, 0))</f>
        <v/>
      </c>
      <c r="C1140">
        <f>INDEX(resultados!$A$2:$ZZ$2573, 1134, MATCH($B$3, resultados!$A$1:$ZZ$1, 0))</f>
        <v/>
      </c>
    </row>
    <row r="1141">
      <c r="A1141">
        <f>INDEX(resultados!$A$2:$ZZ$2573, 1135, MATCH($B$1, resultados!$A$1:$ZZ$1, 0))</f>
        <v/>
      </c>
      <c r="B1141">
        <f>INDEX(resultados!$A$2:$ZZ$2573, 1135, MATCH($B$2, resultados!$A$1:$ZZ$1, 0))</f>
        <v/>
      </c>
      <c r="C1141">
        <f>INDEX(resultados!$A$2:$ZZ$2573, 1135, MATCH($B$3, resultados!$A$1:$ZZ$1, 0))</f>
        <v/>
      </c>
    </row>
    <row r="1142">
      <c r="A1142">
        <f>INDEX(resultados!$A$2:$ZZ$2573, 1136, MATCH($B$1, resultados!$A$1:$ZZ$1, 0))</f>
        <v/>
      </c>
      <c r="B1142">
        <f>INDEX(resultados!$A$2:$ZZ$2573, 1136, MATCH($B$2, resultados!$A$1:$ZZ$1, 0))</f>
        <v/>
      </c>
      <c r="C1142">
        <f>INDEX(resultados!$A$2:$ZZ$2573, 1136, MATCH($B$3, resultados!$A$1:$ZZ$1, 0))</f>
        <v/>
      </c>
    </row>
    <row r="1143">
      <c r="A1143">
        <f>INDEX(resultados!$A$2:$ZZ$2573, 1137, MATCH($B$1, resultados!$A$1:$ZZ$1, 0))</f>
        <v/>
      </c>
      <c r="B1143">
        <f>INDEX(resultados!$A$2:$ZZ$2573, 1137, MATCH($B$2, resultados!$A$1:$ZZ$1, 0))</f>
        <v/>
      </c>
      <c r="C1143">
        <f>INDEX(resultados!$A$2:$ZZ$2573, 1137, MATCH($B$3, resultados!$A$1:$ZZ$1, 0))</f>
        <v/>
      </c>
    </row>
    <row r="1144">
      <c r="A1144">
        <f>INDEX(resultados!$A$2:$ZZ$2573, 1138, MATCH($B$1, resultados!$A$1:$ZZ$1, 0))</f>
        <v/>
      </c>
      <c r="B1144">
        <f>INDEX(resultados!$A$2:$ZZ$2573, 1138, MATCH($B$2, resultados!$A$1:$ZZ$1, 0))</f>
        <v/>
      </c>
      <c r="C1144">
        <f>INDEX(resultados!$A$2:$ZZ$2573, 1138, MATCH($B$3, resultados!$A$1:$ZZ$1, 0))</f>
        <v/>
      </c>
    </row>
    <row r="1145">
      <c r="A1145">
        <f>INDEX(resultados!$A$2:$ZZ$2573, 1139, MATCH($B$1, resultados!$A$1:$ZZ$1, 0))</f>
        <v/>
      </c>
      <c r="B1145">
        <f>INDEX(resultados!$A$2:$ZZ$2573, 1139, MATCH($B$2, resultados!$A$1:$ZZ$1, 0))</f>
        <v/>
      </c>
      <c r="C1145">
        <f>INDEX(resultados!$A$2:$ZZ$2573, 1139, MATCH($B$3, resultados!$A$1:$ZZ$1, 0))</f>
        <v/>
      </c>
    </row>
    <row r="1146">
      <c r="A1146">
        <f>INDEX(resultados!$A$2:$ZZ$2573, 1140, MATCH($B$1, resultados!$A$1:$ZZ$1, 0))</f>
        <v/>
      </c>
      <c r="B1146">
        <f>INDEX(resultados!$A$2:$ZZ$2573, 1140, MATCH($B$2, resultados!$A$1:$ZZ$1, 0))</f>
        <v/>
      </c>
      <c r="C1146">
        <f>INDEX(resultados!$A$2:$ZZ$2573, 1140, MATCH($B$3, resultados!$A$1:$ZZ$1, 0))</f>
        <v/>
      </c>
    </row>
    <row r="1147">
      <c r="A1147">
        <f>INDEX(resultados!$A$2:$ZZ$2573, 1141, MATCH($B$1, resultados!$A$1:$ZZ$1, 0))</f>
        <v/>
      </c>
      <c r="B1147">
        <f>INDEX(resultados!$A$2:$ZZ$2573, 1141, MATCH($B$2, resultados!$A$1:$ZZ$1, 0))</f>
        <v/>
      </c>
      <c r="C1147">
        <f>INDEX(resultados!$A$2:$ZZ$2573, 1141, MATCH($B$3, resultados!$A$1:$ZZ$1, 0))</f>
        <v/>
      </c>
    </row>
    <row r="1148">
      <c r="A1148">
        <f>INDEX(resultados!$A$2:$ZZ$2573, 1142, MATCH($B$1, resultados!$A$1:$ZZ$1, 0))</f>
        <v/>
      </c>
      <c r="B1148">
        <f>INDEX(resultados!$A$2:$ZZ$2573, 1142, MATCH($B$2, resultados!$A$1:$ZZ$1, 0))</f>
        <v/>
      </c>
      <c r="C1148">
        <f>INDEX(resultados!$A$2:$ZZ$2573, 1142, MATCH($B$3, resultados!$A$1:$ZZ$1, 0))</f>
        <v/>
      </c>
    </row>
    <row r="1149">
      <c r="A1149">
        <f>INDEX(resultados!$A$2:$ZZ$2573, 1143, MATCH($B$1, resultados!$A$1:$ZZ$1, 0))</f>
        <v/>
      </c>
      <c r="B1149">
        <f>INDEX(resultados!$A$2:$ZZ$2573, 1143, MATCH($B$2, resultados!$A$1:$ZZ$1, 0))</f>
        <v/>
      </c>
      <c r="C1149">
        <f>INDEX(resultados!$A$2:$ZZ$2573, 1143, MATCH($B$3, resultados!$A$1:$ZZ$1, 0))</f>
        <v/>
      </c>
    </row>
    <row r="1150">
      <c r="A1150">
        <f>INDEX(resultados!$A$2:$ZZ$2573, 1144, MATCH($B$1, resultados!$A$1:$ZZ$1, 0))</f>
        <v/>
      </c>
      <c r="B1150">
        <f>INDEX(resultados!$A$2:$ZZ$2573, 1144, MATCH($B$2, resultados!$A$1:$ZZ$1, 0))</f>
        <v/>
      </c>
      <c r="C1150">
        <f>INDEX(resultados!$A$2:$ZZ$2573, 1144, MATCH($B$3, resultados!$A$1:$ZZ$1, 0))</f>
        <v/>
      </c>
    </row>
    <row r="1151">
      <c r="A1151">
        <f>INDEX(resultados!$A$2:$ZZ$2573, 1145, MATCH($B$1, resultados!$A$1:$ZZ$1, 0))</f>
        <v/>
      </c>
      <c r="B1151">
        <f>INDEX(resultados!$A$2:$ZZ$2573, 1145, MATCH($B$2, resultados!$A$1:$ZZ$1, 0))</f>
        <v/>
      </c>
      <c r="C1151">
        <f>INDEX(resultados!$A$2:$ZZ$2573, 1145, MATCH($B$3, resultados!$A$1:$ZZ$1, 0))</f>
        <v/>
      </c>
    </row>
    <row r="1152">
      <c r="A1152">
        <f>INDEX(resultados!$A$2:$ZZ$2573, 1146, MATCH($B$1, resultados!$A$1:$ZZ$1, 0))</f>
        <v/>
      </c>
      <c r="B1152">
        <f>INDEX(resultados!$A$2:$ZZ$2573, 1146, MATCH($B$2, resultados!$A$1:$ZZ$1, 0))</f>
        <v/>
      </c>
      <c r="C1152">
        <f>INDEX(resultados!$A$2:$ZZ$2573, 1146, MATCH($B$3, resultados!$A$1:$ZZ$1, 0))</f>
        <v/>
      </c>
    </row>
    <row r="1153">
      <c r="A1153">
        <f>INDEX(resultados!$A$2:$ZZ$2573, 1147, MATCH($B$1, resultados!$A$1:$ZZ$1, 0))</f>
        <v/>
      </c>
      <c r="B1153">
        <f>INDEX(resultados!$A$2:$ZZ$2573, 1147, MATCH($B$2, resultados!$A$1:$ZZ$1, 0))</f>
        <v/>
      </c>
      <c r="C1153">
        <f>INDEX(resultados!$A$2:$ZZ$2573, 1147, MATCH($B$3, resultados!$A$1:$ZZ$1, 0))</f>
        <v/>
      </c>
    </row>
    <row r="1154">
      <c r="A1154">
        <f>INDEX(resultados!$A$2:$ZZ$2573, 1148, MATCH($B$1, resultados!$A$1:$ZZ$1, 0))</f>
        <v/>
      </c>
      <c r="B1154">
        <f>INDEX(resultados!$A$2:$ZZ$2573, 1148, MATCH($B$2, resultados!$A$1:$ZZ$1, 0))</f>
        <v/>
      </c>
      <c r="C1154">
        <f>INDEX(resultados!$A$2:$ZZ$2573, 1148, MATCH($B$3, resultados!$A$1:$ZZ$1, 0))</f>
        <v/>
      </c>
    </row>
    <row r="1155">
      <c r="A1155">
        <f>INDEX(resultados!$A$2:$ZZ$2573, 1149, MATCH($B$1, resultados!$A$1:$ZZ$1, 0))</f>
        <v/>
      </c>
      <c r="B1155">
        <f>INDEX(resultados!$A$2:$ZZ$2573, 1149, MATCH($B$2, resultados!$A$1:$ZZ$1, 0))</f>
        <v/>
      </c>
      <c r="C1155">
        <f>INDEX(resultados!$A$2:$ZZ$2573, 1149, MATCH($B$3, resultados!$A$1:$ZZ$1, 0))</f>
        <v/>
      </c>
    </row>
    <row r="1156">
      <c r="A1156">
        <f>INDEX(resultados!$A$2:$ZZ$2573, 1150, MATCH($B$1, resultados!$A$1:$ZZ$1, 0))</f>
        <v/>
      </c>
      <c r="B1156">
        <f>INDEX(resultados!$A$2:$ZZ$2573, 1150, MATCH($B$2, resultados!$A$1:$ZZ$1, 0))</f>
        <v/>
      </c>
      <c r="C1156">
        <f>INDEX(resultados!$A$2:$ZZ$2573, 1150, MATCH($B$3, resultados!$A$1:$ZZ$1, 0))</f>
        <v/>
      </c>
    </row>
    <row r="1157">
      <c r="A1157">
        <f>INDEX(resultados!$A$2:$ZZ$2573, 1151, MATCH($B$1, resultados!$A$1:$ZZ$1, 0))</f>
        <v/>
      </c>
      <c r="B1157">
        <f>INDEX(resultados!$A$2:$ZZ$2573, 1151, MATCH($B$2, resultados!$A$1:$ZZ$1, 0))</f>
        <v/>
      </c>
      <c r="C1157">
        <f>INDEX(resultados!$A$2:$ZZ$2573, 1151, MATCH($B$3, resultados!$A$1:$ZZ$1, 0))</f>
        <v/>
      </c>
    </row>
    <row r="1158">
      <c r="A1158">
        <f>INDEX(resultados!$A$2:$ZZ$2573, 1152, MATCH($B$1, resultados!$A$1:$ZZ$1, 0))</f>
        <v/>
      </c>
      <c r="B1158">
        <f>INDEX(resultados!$A$2:$ZZ$2573, 1152, MATCH($B$2, resultados!$A$1:$ZZ$1, 0))</f>
        <v/>
      </c>
      <c r="C1158">
        <f>INDEX(resultados!$A$2:$ZZ$2573, 1152, MATCH($B$3, resultados!$A$1:$ZZ$1, 0))</f>
        <v/>
      </c>
    </row>
    <row r="1159">
      <c r="A1159">
        <f>INDEX(resultados!$A$2:$ZZ$2573, 1153, MATCH($B$1, resultados!$A$1:$ZZ$1, 0))</f>
        <v/>
      </c>
      <c r="B1159">
        <f>INDEX(resultados!$A$2:$ZZ$2573, 1153, MATCH($B$2, resultados!$A$1:$ZZ$1, 0))</f>
        <v/>
      </c>
      <c r="C1159">
        <f>INDEX(resultados!$A$2:$ZZ$2573, 1153, MATCH($B$3, resultados!$A$1:$ZZ$1, 0))</f>
        <v/>
      </c>
    </row>
    <row r="1160">
      <c r="A1160">
        <f>INDEX(resultados!$A$2:$ZZ$2573, 1154, MATCH($B$1, resultados!$A$1:$ZZ$1, 0))</f>
        <v/>
      </c>
      <c r="B1160">
        <f>INDEX(resultados!$A$2:$ZZ$2573, 1154, MATCH($B$2, resultados!$A$1:$ZZ$1, 0))</f>
        <v/>
      </c>
      <c r="C1160">
        <f>INDEX(resultados!$A$2:$ZZ$2573, 1154, MATCH($B$3, resultados!$A$1:$ZZ$1, 0))</f>
        <v/>
      </c>
    </row>
    <row r="1161">
      <c r="A1161">
        <f>INDEX(resultados!$A$2:$ZZ$2573, 1155, MATCH($B$1, resultados!$A$1:$ZZ$1, 0))</f>
        <v/>
      </c>
      <c r="B1161">
        <f>INDEX(resultados!$A$2:$ZZ$2573, 1155, MATCH($B$2, resultados!$A$1:$ZZ$1, 0))</f>
        <v/>
      </c>
      <c r="C1161">
        <f>INDEX(resultados!$A$2:$ZZ$2573, 1155, MATCH($B$3, resultados!$A$1:$ZZ$1, 0))</f>
        <v/>
      </c>
    </row>
    <row r="1162">
      <c r="A1162">
        <f>INDEX(resultados!$A$2:$ZZ$2573, 1156, MATCH($B$1, resultados!$A$1:$ZZ$1, 0))</f>
        <v/>
      </c>
      <c r="B1162">
        <f>INDEX(resultados!$A$2:$ZZ$2573, 1156, MATCH($B$2, resultados!$A$1:$ZZ$1, 0))</f>
        <v/>
      </c>
      <c r="C1162">
        <f>INDEX(resultados!$A$2:$ZZ$2573, 1156, MATCH($B$3, resultados!$A$1:$ZZ$1, 0))</f>
        <v/>
      </c>
    </row>
    <row r="1163">
      <c r="A1163">
        <f>INDEX(resultados!$A$2:$ZZ$2573, 1157, MATCH($B$1, resultados!$A$1:$ZZ$1, 0))</f>
        <v/>
      </c>
      <c r="B1163">
        <f>INDEX(resultados!$A$2:$ZZ$2573, 1157, MATCH($B$2, resultados!$A$1:$ZZ$1, 0))</f>
        <v/>
      </c>
      <c r="C1163">
        <f>INDEX(resultados!$A$2:$ZZ$2573, 1157, MATCH($B$3, resultados!$A$1:$ZZ$1, 0))</f>
        <v/>
      </c>
    </row>
    <row r="1164">
      <c r="A1164">
        <f>INDEX(resultados!$A$2:$ZZ$2573, 1158, MATCH($B$1, resultados!$A$1:$ZZ$1, 0))</f>
        <v/>
      </c>
      <c r="B1164">
        <f>INDEX(resultados!$A$2:$ZZ$2573, 1158, MATCH($B$2, resultados!$A$1:$ZZ$1, 0))</f>
        <v/>
      </c>
      <c r="C1164">
        <f>INDEX(resultados!$A$2:$ZZ$2573, 1158, MATCH($B$3, resultados!$A$1:$ZZ$1, 0))</f>
        <v/>
      </c>
    </row>
    <row r="1165">
      <c r="A1165">
        <f>INDEX(resultados!$A$2:$ZZ$2573, 1159, MATCH($B$1, resultados!$A$1:$ZZ$1, 0))</f>
        <v/>
      </c>
      <c r="B1165">
        <f>INDEX(resultados!$A$2:$ZZ$2573, 1159, MATCH($B$2, resultados!$A$1:$ZZ$1, 0))</f>
        <v/>
      </c>
      <c r="C1165">
        <f>INDEX(resultados!$A$2:$ZZ$2573, 1159, MATCH($B$3, resultados!$A$1:$ZZ$1, 0))</f>
        <v/>
      </c>
    </row>
    <row r="1166">
      <c r="A1166">
        <f>INDEX(resultados!$A$2:$ZZ$2573, 1160, MATCH($B$1, resultados!$A$1:$ZZ$1, 0))</f>
        <v/>
      </c>
      <c r="B1166">
        <f>INDEX(resultados!$A$2:$ZZ$2573, 1160, MATCH($B$2, resultados!$A$1:$ZZ$1, 0))</f>
        <v/>
      </c>
      <c r="C1166">
        <f>INDEX(resultados!$A$2:$ZZ$2573, 1160, MATCH($B$3, resultados!$A$1:$ZZ$1, 0))</f>
        <v/>
      </c>
    </row>
    <row r="1167">
      <c r="A1167">
        <f>INDEX(resultados!$A$2:$ZZ$2573, 1161, MATCH($B$1, resultados!$A$1:$ZZ$1, 0))</f>
        <v/>
      </c>
      <c r="B1167">
        <f>INDEX(resultados!$A$2:$ZZ$2573, 1161, MATCH($B$2, resultados!$A$1:$ZZ$1, 0))</f>
        <v/>
      </c>
      <c r="C1167">
        <f>INDEX(resultados!$A$2:$ZZ$2573, 1161, MATCH($B$3, resultados!$A$1:$ZZ$1, 0))</f>
        <v/>
      </c>
    </row>
    <row r="1168">
      <c r="A1168">
        <f>INDEX(resultados!$A$2:$ZZ$2573, 1162, MATCH($B$1, resultados!$A$1:$ZZ$1, 0))</f>
        <v/>
      </c>
      <c r="B1168">
        <f>INDEX(resultados!$A$2:$ZZ$2573, 1162, MATCH($B$2, resultados!$A$1:$ZZ$1, 0))</f>
        <v/>
      </c>
      <c r="C1168">
        <f>INDEX(resultados!$A$2:$ZZ$2573, 1162, MATCH($B$3, resultados!$A$1:$ZZ$1, 0))</f>
        <v/>
      </c>
    </row>
    <row r="1169">
      <c r="A1169">
        <f>INDEX(resultados!$A$2:$ZZ$2573, 1163, MATCH($B$1, resultados!$A$1:$ZZ$1, 0))</f>
        <v/>
      </c>
      <c r="B1169">
        <f>INDEX(resultados!$A$2:$ZZ$2573, 1163, MATCH($B$2, resultados!$A$1:$ZZ$1, 0))</f>
        <v/>
      </c>
      <c r="C1169">
        <f>INDEX(resultados!$A$2:$ZZ$2573, 1163, MATCH($B$3, resultados!$A$1:$ZZ$1, 0))</f>
        <v/>
      </c>
    </row>
    <row r="1170">
      <c r="A1170">
        <f>INDEX(resultados!$A$2:$ZZ$2573, 1164, MATCH($B$1, resultados!$A$1:$ZZ$1, 0))</f>
        <v/>
      </c>
      <c r="B1170">
        <f>INDEX(resultados!$A$2:$ZZ$2573, 1164, MATCH($B$2, resultados!$A$1:$ZZ$1, 0))</f>
        <v/>
      </c>
      <c r="C1170">
        <f>INDEX(resultados!$A$2:$ZZ$2573, 1164, MATCH($B$3, resultados!$A$1:$ZZ$1, 0))</f>
        <v/>
      </c>
    </row>
    <row r="1171">
      <c r="A1171">
        <f>INDEX(resultados!$A$2:$ZZ$2573, 1165, MATCH($B$1, resultados!$A$1:$ZZ$1, 0))</f>
        <v/>
      </c>
      <c r="B1171">
        <f>INDEX(resultados!$A$2:$ZZ$2573, 1165, MATCH($B$2, resultados!$A$1:$ZZ$1, 0))</f>
        <v/>
      </c>
      <c r="C1171">
        <f>INDEX(resultados!$A$2:$ZZ$2573, 1165, MATCH($B$3, resultados!$A$1:$ZZ$1, 0))</f>
        <v/>
      </c>
    </row>
    <row r="1172">
      <c r="A1172">
        <f>INDEX(resultados!$A$2:$ZZ$2573, 1166, MATCH($B$1, resultados!$A$1:$ZZ$1, 0))</f>
        <v/>
      </c>
      <c r="B1172">
        <f>INDEX(resultados!$A$2:$ZZ$2573, 1166, MATCH($B$2, resultados!$A$1:$ZZ$1, 0))</f>
        <v/>
      </c>
      <c r="C1172">
        <f>INDEX(resultados!$A$2:$ZZ$2573, 1166, MATCH($B$3, resultados!$A$1:$ZZ$1, 0))</f>
        <v/>
      </c>
    </row>
    <row r="1173">
      <c r="A1173">
        <f>INDEX(resultados!$A$2:$ZZ$2573, 1167, MATCH($B$1, resultados!$A$1:$ZZ$1, 0))</f>
        <v/>
      </c>
      <c r="B1173">
        <f>INDEX(resultados!$A$2:$ZZ$2573, 1167, MATCH($B$2, resultados!$A$1:$ZZ$1, 0))</f>
        <v/>
      </c>
      <c r="C1173">
        <f>INDEX(resultados!$A$2:$ZZ$2573, 1167, MATCH($B$3, resultados!$A$1:$ZZ$1, 0))</f>
        <v/>
      </c>
    </row>
    <row r="1174">
      <c r="A1174">
        <f>INDEX(resultados!$A$2:$ZZ$2573, 1168, MATCH($B$1, resultados!$A$1:$ZZ$1, 0))</f>
        <v/>
      </c>
      <c r="B1174">
        <f>INDEX(resultados!$A$2:$ZZ$2573, 1168, MATCH($B$2, resultados!$A$1:$ZZ$1, 0))</f>
        <v/>
      </c>
      <c r="C1174">
        <f>INDEX(resultados!$A$2:$ZZ$2573, 1168, MATCH($B$3, resultados!$A$1:$ZZ$1, 0))</f>
        <v/>
      </c>
    </row>
    <row r="1175">
      <c r="A1175">
        <f>INDEX(resultados!$A$2:$ZZ$2573, 1169, MATCH($B$1, resultados!$A$1:$ZZ$1, 0))</f>
        <v/>
      </c>
      <c r="B1175">
        <f>INDEX(resultados!$A$2:$ZZ$2573, 1169, MATCH($B$2, resultados!$A$1:$ZZ$1, 0))</f>
        <v/>
      </c>
      <c r="C1175">
        <f>INDEX(resultados!$A$2:$ZZ$2573, 1169, MATCH($B$3, resultados!$A$1:$ZZ$1, 0))</f>
        <v/>
      </c>
    </row>
    <row r="1176">
      <c r="A1176">
        <f>INDEX(resultados!$A$2:$ZZ$2573, 1170, MATCH($B$1, resultados!$A$1:$ZZ$1, 0))</f>
        <v/>
      </c>
      <c r="B1176">
        <f>INDEX(resultados!$A$2:$ZZ$2573, 1170, MATCH($B$2, resultados!$A$1:$ZZ$1, 0))</f>
        <v/>
      </c>
      <c r="C1176">
        <f>INDEX(resultados!$A$2:$ZZ$2573, 1170, MATCH($B$3, resultados!$A$1:$ZZ$1, 0))</f>
        <v/>
      </c>
    </row>
    <row r="1177">
      <c r="A1177">
        <f>INDEX(resultados!$A$2:$ZZ$2573, 1171, MATCH($B$1, resultados!$A$1:$ZZ$1, 0))</f>
        <v/>
      </c>
      <c r="B1177">
        <f>INDEX(resultados!$A$2:$ZZ$2573, 1171, MATCH($B$2, resultados!$A$1:$ZZ$1, 0))</f>
        <v/>
      </c>
      <c r="C1177">
        <f>INDEX(resultados!$A$2:$ZZ$2573, 1171, MATCH($B$3, resultados!$A$1:$ZZ$1, 0))</f>
        <v/>
      </c>
    </row>
    <row r="1178">
      <c r="A1178">
        <f>INDEX(resultados!$A$2:$ZZ$2573, 1172, MATCH($B$1, resultados!$A$1:$ZZ$1, 0))</f>
        <v/>
      </c>
      <c r="B1178">
        <f>INDEX(resultados!$A$2:$ZZ$2573, 1172, MATCH($B$2, resultados!$A$1:$ZZ$1, 0))</f>
        <v/>
      </c>
      <c r="C1178">
        <f>INDEX(resultados!$A$2:$ZZ$2573, 1172, MATCH($B$3, resultados!$A$1:$ZZ$1, 0))</f>
        <v/>
      </c>
    </row>
    <row r="1179">
      <c r="A1179">
        <f>INDEX(resultados!$A$2:$ZZ$2573, 1173, MATCH($B$1, resultados!$A$1:$ZZ$1, 0))</f>
        <v/>
      </c>
      <c r="B1179">
        <f>INDEX(resultados!$A$2:$ZZ$2573, 1173, MATCH($B$2, resultados!$A$1:$ZZ$1, 0))</f>
        <v/>
      </c>
      <c r="C1179">
        <f>INDEX(resultados!$A$2:$ZZ$2573, 1173, MATCH($B$3, resultados!$A$1:$ZZ$1, 0))</f>
        <v/>
      </c>
    </row>
    <row r="1180">
      <c r="A1180">
        <f>INDEX(resultados!$A$2:$ZZ$2573, 1174, MATCH($B$1, resultados!$A$1:$ZZ$1, 0))</f>
        <v/>
      </c>
      <c r="B1180">
        <f>INDEX(resultados!$A$2:$ZZ$2573, 1174, MATCH($B$2, resultados!$A$1:$ZZ$1, 0))</f>
        <v/>
      </c>
      <c r="C1180">
        <f>INDEX(resultados!$A$2:$ZZ$2573, 1174, MATCH($B$3, resultados!$A$1:$ZZ$1, 0))</f>
        <v/>
      </c>
    </row>
    <row r="1181">
      <c r="A1181">
        <f>INDEX(resultados!$A$2:$ZZ$2573, 1175, MATCH($B$1, resultados!$A$1:$ZZ$1, 0))</f>
        <v/>
      </c>
      <c r="B1181">
        <f>INDEX(resultados!$A$2:$ZZ$2573, 1175, MATCH($B$2, resultados!$A$1:$ZZ$1, 0))</f>
        <v/>
      </c>
      <c r="C1181">
        <f>INDEX(resultados!$A$2:$ZZ$2573, 1175, MATCH($B$3, resultados!$A$1:$ZZ$1, 0))</f>
        <v/>
      </c>
    </row>
    <row r="1182">
      <c r="A1182">
        <f>INDEX(resultados!$A$2:$ZZ$2573, 1176, MATCH($B$1, resultados!$A$1:$ZZ$1, 0))</f>
        <v/>
      </c>
      <c r="B1182">
        <f>INDEX(resultados!$A$2:$ZZ$2573, 1176, MATCH($B$2, resultados!$A$1:$ZZ$1, 0))</f>
        <v/>
      </c>
      <c r="C1182">
        <f>INDEX(resultados!$A$2:$ZZ$2573, 1176, MATCH($B$3, resultados!$A$1:$ZZ$1, 0))</f>
        <v/>
      </c>
    </row>
    <row r="1183">
      <c r="A1183">
        <f>INDEX(resultados!$A$2:$ZZ$2573, 1177, MATCH($B$1, resultados!$A$1:$ZZ$1, 0))</f>
        <v/>
      </c>
      <c r="B1183">
        <f>INDEX(resultados!$A$2:$ZZ$2573, 1177, MATCH($B$2, resultados!$A$1:$ZZ$1, 0))</f>
        <v/>
      </c>
      <c r="C1183">
        <f>INDEX(resultados!$A$2:$ZZ$2573, 1177, MATCH($B$3, resultados!$A$1:$ZZ$1, 0))</f>
        <v/>
      </c>
    </row>
    <row r="1184">
      <c r="A1184">
        <f>INDEX(resultados!$A$2:$ZZ$2573, 1178, MATCH($B$1, resultados!$A$1:$ZZ$1, 0))</f>
        <v/>
      </c>
      <c r="B1184">
        <f>INDEX(resultados!$A$2:$ZZ$2573, 1178, MATCH($B$2, resultados!$A$1:$ZZ$1, 0))</f>
        <v/>
      </c>
      <c r="C1184">
        <f>INDEX(resultados!$A$2:$ZZ$2573, 1178, MATCH($B$3, resultados!$A$1:$ZZ$1, 0))</f>
        <v/>
      </c>
    </row>
    <row r="1185">
      <c r="A1185">
        <f>INDEX(resultados!$A$2:$ZZ$2573, 1179, MATCH($B$1, resultados!$A$1:$ZZ$1, 0))</f>
        <v/>
      </c>
      <c r="B1185">
        <f>INDEX(resultados!$A$2:$ZZ$2573, 1179, MATCH($B$2, resultados!$A$1:$ZZ$1, 0))</f>
        <v/>
      </c>
      <c r="C1185">
        <f>INDEX(resultados!$A$2:$ZZ$2573, 1179, MATCH($B$3, resultados!$A$1:$ZZ$1, 0))</f>
        <v/>
      </c>
    </row>
    <row r="1186">
      <c r="A1186">
        <f>INDEX(resultados!$A$2:$ZZ$2573, 1180, MATCH($B$1, resultados!$A$1:$ZZ$1, 0))</f>
        <v/>
      </c>
      <c r="B1186">
        <f>INDEX(resultados!$A$2:$ZZ$2573, 1180, MATCH($B$2, resultados!$A$1:$ZZ$1, 0))</f>
        <v/>
      </c>
      <c r="C1186">
        <f>INDEX(resultados!$A$2:$ZZ$2573, 1180, MATCH($B$3, resultados!$A$1:$ZZ$1, 0))</f>
        <v/>
      </c>
    </row>
    <row r="1187">
      <c r="A1187">
        <f>INDEX(resultados!$A$2:$ZZ$2573, 1181, MATCH($B$1, resultados!$A$1:$ZZ$1, 0))</f>
        <v/>
      </c>
      <c r="B1187">
        <f>INDEX(resultados!$A$2:$ZZ$2573, 1181, MATCH($B$2, resultados!$A$1:$ZZ$1, 0))</f>
        <v/>
      </c>
      <c r="C1187">
        <f>INDEX(resultados!$A$2:$ZZ$2573, 1181, MATCH($B$3, resultados!$A$1:$ZZ$1, 0))</f>
        <v/>
      </c>
    </row>
    <row r="1188">
      <c r="A1188">
        <f>INDEX(resultados!$A$2:$ZZ$2573, 1182, MATCH($B$1, resultados!$A$1:$ZZ$1, 0))</f>
        <v/>
      </c>
      <c r="B1188">
        <f>INDEX(resultados!$A$2:$ZZ$2573, 1182, MATCH($B$2, resultados!$A$1:$ZZ$1, 0))</f>
        <v/>
      </c>
      <c r="C1188">
        <f>INDEX(resultados!$A$2:$ZZ$2573, 1182, MATCH($B$3, resultados!$A$1:$ZZ$1, 0))</f>
        <v/>
      </c>
    </row>
    <row r="1189">
      <c r="A1189">
        <f>INDEX(resultados!$A$2:$ZZ$2573, 1183, MATCH($B$1, resultados!$A$1:$ZZ$1, 0))</f>
        <v/>
      </c>
      <c r="B1189">
        <f>INDEX(resultados!$A$2:$ZZ$2573, 1183, MATCH($B$2, resultados!$A$1:$ZZ$1, 0))</f>
        <v/>
      </c>
      <c r="C1189">
        <f>INDEX(resultados!$A$2:$ZZ$2573, 1183, MATCH($B$3, resultados!$A$1:$ZZ$1, 0))</f>
        <v/>
      </c>
    </row>
    <row r="1190">
      <c r="A1190">
        <f>INDEX(resultados!$A$2:$ZZ$2573, 1184, MATCH($B$1, resultados!$A$1:$ZZ$1, 0))</f>
        <v/>
      </c>
      <c r="B1190">
        <f>INDEX(resultados!$A$2:$ZZ$2573, 1184, MATCH($B$2, resultados!$A$1:$ZZ$1, 0))</f>
        <v/>
      </c>
      <c r="C1190">
        <f>INDEX(resultados!$A$2:$ZZ$2573, 1184, MATCH($B$3, resultados!$A$1:$ZZ$1, 0))</f>
        <v/>
      </c>
    </row>
    <row r="1191">
      <c r="A1191">
        <f>INDEX(resultados!$A$2:$ZZ$2573, 1185, MATCH($B$1, resultados!$A$1:$ZZ$1, 0))</f>
        <v/>
      </c>
      <c r="B1191">
        <f>INDEX(resultados!$A$2:$ZZ$2573, 1185, MATCH($B$2, resultados!$A$1:$ZZ$1, 0))</f>
        <v/>
      </c>
      <c r="C1191">
        <f>INDEX(resultados!$A$2:$ZZ$2573, 1185, MATCH($B$3, resultados!$A$1:$ZZ$1, 0))</f>
        <v/>
      </c>
    </row>
    <row r="1192">
      <c r="A1192">
        <f>INDEX(resultados!$A$2:$ZZ$2573, 1186, MATCH($B$1, resultados!$A$1:$ZZ$1, 0))</f>
        <v/>
      </c>
      <c r="B1192">
        <f>INDEX(resultados!$A$2:$ZZ$2573, 1186, MATCH($B$2, resultados!$A$1:$ZZ$1, 0))</f>
        <v/>
      </c>
      <c r="C1192">
        <f>INDEX(resultados!$A$2:$ZZ$2573, 1186, MATCH($B$3, resultados!$A$1:$ZZ$1, 0))</f>
        <v/>
      </c>
    </row>
    <row r="1193">
      <c r="A1193">
        <f>INDEX(resultados!$A$2:$ZZ$2573, 1187, MATCH($B$1, resultados!$A$1:$ZZ$1, 0))</f>
        <v/>
      </c>
      <c r="B1193">
        <f>INDEX(resultados!$A$2:$ZZ$2573, 1187, MATCH($B$2, resultados!$A$1:$ZZ$1, 0))</f>
        <v/>
      </c>
      <c r="C1193">
        <f>INDEX(resultados!$A$2:$ZZ$2573, 1187, MATCH($B$3, resultados!$A$1:$ZZ$1, 0))</f>
        <v/>
      </c>
    </row>
    <row r="1194">
      <c r="A1194">
        <f>INDEX(resultados!$A$2:$ZZ$2573, 1188, MATCH($B$1, resultados!$A$1:$ZZ$1, 0))</f>
        <v/>
      </c>
      <c r="B1194">
        <f>INDEX(resultados!$A$2:$ZZ$2573, 1188, MATCH($B$2, resultados!$A$1:$ZZ$1, 0))</f>
        <v/>
      </c>
      <c r="C1194">
        <f>INDEX(resultados!$A$2:$ZZ$2573, 1188, MATCH($B$3, resultados!$A$1:$ZZ$1, 0))</f>
        <v/>
      </c>
    </row>
    <row r="1195">
      <c r="A1195">
        <f>INDEX(resultados!$A$2:$ZZ$2573, 1189, MATCH($B$1, resultados!$A$1:$ZZ$1, 0))</f>
        <v/>
      </c>
      <c r="B1195">
        <f>INDEX(resultados!$A$2:$ZZ$2573, 1189, MATCH($B$2, resultados!$A$1:$ZZ$1, 0))</f>
        <v/>
      </c>
      <c r="C1195">
        <f>INDEX(resultados!$A$2:$ZZ$2573, 1189, MATCH($B$3, resultados!$A$1:$ZZ$1, 0))</f>
        <v/>
      </c>
    </row>
    <row r="1196">
      <c r="A1196">
        <f>INDEX(resultados!$A$2:$ZZ$2573, 1190, MATCH($B$1, resultados!$A$1:$ZZ$1, 0))</f>
        <v/>
      </c>
      <c r="B1196">
        <f>INDEX(resultados!$A$2:$ZZ$2573, 1190, MATCH($B$2, resultados!$A$1:$ZZ$1, 0))</f>
        <v/>
      </c>
      <c r="C1196">
        <f>INDEX(resultados!$A$2:$ZZ$2573, 1190, MATCH($B$3, resultados!$A$1:$ZZ$1, 0))</f>
        <v/>
      </c>
    </row>
    <row r="1197">
      <c r="A1197">
        <f>INDEX(resultados!$A$2:$ZZ$2573, 1191, MATCH($B$1, resultados!$A$1:$ZZ$1, 0))</f>
        <v/>
      </c>
      <c r="B1197">
        <f>INDEX(resultados!$A$2:$ZZ$2573, 1191, MATCH($B$2, resultados!$A$1:$ZZ$1, 0))</f>
        <v/>
      </c>
      <c r="C1197">
        <f>INDEX(resultados!$A$2:$ZZ$2573, 1191, MATCH($B$3, resultados!$A$1:$ZZ$1, 0))</f>
        <v/>
      </c>
    </row>
    <row r="1198">
      <c r="A1198">
        <f>INDEX(resultados!$A$2:$ZZ$2573, 1192, MATCH($B$1, resultados!$A$1:$ZZ$1, 0))</f>
        <v/>
      </c>
      <c r="B1198">
        <f>INDEX(resultados!$A$2:$ZZ$2573, 1192, MATCH($B$2, resultados!$A$1:$ZZ$1, 0))</f>
        <v/>
      </c>
      <c r="C1198">
        <f>INDEX(resultados!$A$2:$ZZ$2573, 1192, MATCH($B$3, resultados!$A$1:$ZZ$1, 0))</f>
        <v/>
      </c>
    </row>
    <row r="1199">
      <c r="A1199">
        <f>INDEX(resultados!$A$2:$ZZ$2573, 1193, MATCH($B$1, resultados!$A$1:$ZZ$1, 0))</f>
        <v/>
      </c>
      <c r="B1199">
        <f>INDEX(resultados!$A$2:$ZZ$2573, 1193, MATCH($B$2, resultados!$A$1:$ZZ$1, 0))</f>
        <v/>
      </c>
      <c r="C1199">
        <f>INDEX(resultados!$A$2:$ZZ$2573, 1193, MATCH($B$3, resultados!$A$1:$ZZ$1, 0))</f>
        <v/>
      </c>
    </row>
    <row r="1200">
      <c r="A1200">
        <f>INDEX(resultados!$A$2:$ZZ$2573, 1194, MATCH($B$1, resultados!$A$1:$ZZ$1, 0))</f>
        <v/>
      </c>
      <c r="B1200">
        <f>INDEX(resultados!$A$2:$ZZ$2573, 1194, MATCH($B$2, resultados!$A$1:$ZZ$1, 0))</f>
        <v/>
      </c>
      <c r="C1200">
        <f>INDEX(resultados!$A$2:$ZZ$2573, 1194, MATCH($B$3, resultados!$A$1:$ZZ$1, 0))</f>
        <v/>
      </c>
    </row>
    <row r="1201">
      <c r="A1201">
        <f>INDEX(resultados!$A$2:$ZZ$2573, 1195, MATCH($B$1, resultados!$A$1:$ZZ$1, 0))</f>
        <v/>
      </c>
      <c r="B1201">
        <f>INDEX(resultados!$A$2:$ZZ$2573, 1195, MATCH($B$2, resultados!$A$1:$ZZ$1, 0))</f>
        <v/>
      </c>
      <c r="C1201">
        <f>INDEX(resultados!$A$2:$ZZ$2573, 1195, MATCH($B$3, resultados!$A$1:$ZZ$1, 0))</f>
        <v/>
      </c>
    </row>
    <row r="1202">
      <c r="A1202">
        <f>INDEX(resultados!$A$2:$ZZ$2573, 1196, MATCH($B$1, resultados!$A$1:$ZZ$1, 0))</f>
        <v/>
      </c>
      <c r="B1202">
        <f>INDEX(resultados!$A$2:$ZZ$2573, 1196, MATCH($B$2, resultados!$A$1:$ZZ$1, 0))</f>
        <v/>
      </c>
      <c r="C1202">
        <f>INDEX(resultados!$A$2:$ZZ$2573, 1196, MATCH($B$3, resultados!$A$1:$ZZ$1, 0))</f>
        <v/>
      </c>
    </row>
    <row r="1203">
      <c r="A1203">
        <f>INDEX(resultados!$A$2:$ZZ$2573, 1197, MATCH($B$1, resultados!$A$1:$ZZ$1, 0))</f>
        <v/>
      </c>
      <c r="B1203">
        <f>INDEX(resultados!$A$2:$ZZ$2573, 1197, MATCH($B$2, resultados!$A$1:$ZZ$1, 0))</f>
        <v/>
      </c>
      <c r="C1203">
        <f>INDEX(resultados!$A$2:$ZZ$2573, 1197, MATCH($B$3, resultados!$A$1:$ZZ$1, 0))</f>
        <v/>
      </c>
    </row>
    <row r="1204">
      <c r="A1204">
        <f>INDEX(resultados!$A$2:$ZZ$2573, 1198, MATCH($B$1, resultados!$A$1:$ZZ$1, 0))</f>
        <v/>
      </c>
      <c r="B1204">
        <f>INDEX(resultados!$A$2:$ZZ$2573, 1198, MATCH($B$2, resultados!$A$1:$ZZ$1, 0))</f>
        <v/>
      </c>
      <c r="C1204">
        <f>INDEX(resultados!$A$2:$ZZ$2573, 1198, MATCH($B$3, resultados!$A$1:$ZZ$1, 0))</f>
        <v/>
      </c>
    </row>
    <row r="1205">
      <c r="A1205">
        <f>INDEX(resultados!$A$2:$ZZ$2573, 1199, MATCH($B$1, resultados!$A$1:$ZZ$1, 0))</f>
        <v/>
      </c>
      <c r="B1205">
        <f>INDEX(resultados!$A$2:$ZZ$2573, 1199, MATCH($B$2, resultados!$A$1:$ZZ$1, 0))</f>
        <v/>
      </c>
      <c r="C1205">
        <f>INDEX(resultados!$A$2:$ZZ$2573, 1199, MATCH($B$3, resultados!$A$1:$ZZ$1, 0))</f>
        <v/>
      </c>
    </row>
    <row r="1206">
      <c r="A1206">
        <f>INDEX(resultados!$A$2:$ZZ$2573, 1200, MATCH($B$1, resultados!$A$1:$ZZ$1, 0))</f>
        <v/>
      </c>
      <c r="B1206">
        <f>INDEX(resultados!$A$2:$ZZ$2573, 1200, MATCH($B$2, resultados!$A$1:$ZZ$1, 0))</f>
        <v/>
      </c>
      <c r="C1206">
        <f>INDEX(resultados!$A$2:$ZZ$2573, 1200, MATCH($B$3, resultados!$A$1:$ZZ$1, 0))</f>
        <v/>
      </c>
    </row>
    <row r="1207">
      <c r="A1207">
        <f>INDEX(resultados!$A$2:$ZZ$2573, 1201, MATCH($B$1, resultados!$A$1:$ZZ$1, 0))</f>
        <v/>
      </c>
      <c r="B1207">
        <f>INDEX(resultados!$A$2:$ZZ$2573, 1201, MATCH($B$2, resultados!$A$1:$ZZ$1, 0))</f>
        <v/>
      </c>
      <c r="C1207">
        <f>INDEX(resultados!$A$2:$ZZ$2573, 1201, MATCH($B$3, resultados!$A$1:$ZZ$1, 0))</f>
        <v/>
      </c>
    </row>
    <row r="1208">
      <c r="A1208">
        <f>INDEX(resultados!$A$2:$ZZ$2573, 1202, MATCH($B$1, resultados!$A$1:$ZZ$1, 0))</f>
        <v/>
      </c>
      <c r="B1208">
        <f>INDEX(resultados!$A$2:$ZZ$2573, 1202, MATCH($B$2, resultados!$A$1:$ZZ$1, 0))</f>
        <v/>
      </c>
      <c r="C1208">
        <f>INDEX(resultados!$A$2:$ZZ$2573, 1202, MATCH($B$3, resultados!$A$1:$ZZ$1, 0))</f>
        <v/>
      </c>
    </row>
    <row r="1209">
      <c r="A1209">
        <f>INDEX(resultados!$A$2:$ZZ$2573, 1203, MATCH($B$1, resultados!$A$1:$ZZ$1, 0))</f>
        <v/>
      </c>
      <c r="B1209">
        <f>INDEX(resultados!$A$2:$ZZ$2573, 1203, MATCH($B$2, resultados!$A$1:$ZZ$1, 0))</f>
        <v/>
      </c>
      <c r="C1209">
        <f>INDEX(resultados!$A$2:$ZZ$2573, 1203, MATCH($B$3, resultados!$A$1:$ZZ$1, 0))</f>
        <v/>
      </c>
    </row>
    <row r="1210">
      <c r="A1210">
        <f>INDEX(resultados!$A$2:$ZZ$2573, 1204, MATCH($B$1, resultados!$A$1:$ZZ$1, 0))</f>
        <v/>
      </c>
      <c r="B1210">
        <f>INDEX(resultados!$A$2:$ZZ$2573, 1204, MATCH($B$2, resultados!$A$1:$ZZ$1, 0))</f>
        <v/>
      </c>
      <c r="C1210">
        <f>INDEX(resultados!$A$2:$ZZ$2573, 1204, MATCH($B$3, resultados!$A$1:$ZZ$1, 0))</f>
        <v/>
      </c>
    </row>
    <row r="1211">
      <c r="A1211">
        <f>INDEX(resultados!$A$2:$ZZ$2573, 1205, MATCH($B$1, resultados!$A$1:$ZZ$1, 0))</f>
        <v/>
      </c>
      <c r="B1211">
        <f>INDEX(resultados!$A$2:$ZZ$2573, 1205, MATCH($B$2, resultados!$A$1:$ZZ$1, 0))</f>
        <v/>
      </c>
      <c r="C1211">
        <f>INDEX(resultados!$A$2:$ZZ$2573, 1205, MATCH($B$3, resultados!$A$1:$ZZ$1, 0))</f>
        <v/>
      </c>
    </row>
    <row r="1212">
      <c r="A1212">
        <f>INDEX(resultados!$A$2:$ZZ$2573, 1206, MATCH($B$1, resultados!$A$1:$ZZ$1, 0))</f>
        <v/>
      </c>
      <c r="B1212">
        <f>INDEX(resultados!$A$2:$ZZ$2573, 1206, MATCH($B$2, resultados!$A$1:$ZZ$1, 0))</f>
        <v/>
      </c>
      <c r="C1212">
        <f>INDEX(resultados!$A$2:$ZZ$2573, 1206, MATCH($B$3, resultados!$A$1:$ZZ$1, 0))</f>
        <v/>
      </c>
    </row>
    <row r="1213">
      <c r="A1213">
        <f>INDEX(resultados!$A$2:$ZZ$2573, 1207, MATCH($B$1, resultados!$A$1:$ZZ$1, 0))</f>
        <v/>
      </c>
      <c r="B1213">
        <f>INDEX(resultados!$A$2:$ZZ$2573, 1207, MATCH($B$2, resultados!$A$1:$ZZ$1, 0))</f>
        <v/>
      </c>
      <c r="C1213">
        <f>INDEX(resultados!$A$2:$ZZ$2573, 1207, MATCH($B$3, resultados!$A$1:$ZZ$1, 0))</f>
        <v/>
      </c>
    </row>
    <row r="1214">
      <c r="A1214">
        <f>INDEX(resultados!$A$2:$ZZ$2573, 1208, MATCH($B$1, resultados!$A$1:$ZZ$1, 0))</f>
        <v/>
      </c>
      <c r="B1214">
        <f>INDEX(resultados!$A$2:$ZZ$2573, 1208, MATCH($B$2, resultados!$A$1:$ZZ$1, 0))</f>
        <v/>
      </c>
      <c r="C1214">
        <f>INDEX(resultados!$A$2:$ZZ$2573, 1208, MATCH($B$3, resultados!$A$1:$ZZ$1, 0))</f>
        <v/>
      </c>
    </row>
    <row r="1215">
      <c r="A1215">
        <f>INDEX(resultados!$A$2:$ZZ$2573, 1209, MATCH($B$1, resultados!$A$1:$ZZ$1, 0))</f>
        <v/>
      </c>
      <c r="B1215">
        <f>INDEX(resultados!$A$2:$ZZ$2573, 1209, MATCH($B$2, resultados!$A$1:$ZZ$1, 0))</f>
        <v/>
      </c>
      <c r="C1215">
        <f>INDEX(resultados!$A$2:$ZZ$2573, 1209, MATCH($B$3, resultados!$A$1:$ZZ$1, 0))</f>
        <v/>
      </c>
    </row>
    <row r="1216">
      <c r="A1216">
        <f>INDEX(resultados!$A$2:$ZZ$2573, 1210, MATCH($B$1, resultados!$A$1:$ZZ$1, 0))</f>
        <v/>
      </c>
      <c r="B1216">
        <f>INDEX(resultados!$A$2:$ZZ$2573, 1210, MATCH($B$2, resultados!$A$1:$ZZ$1, 0))</f>
        <v/>
      </c>
      <c r="C1216">
        <f>INDEX(resultados!$A$2:$ZZ$2573, 1210, MATCH($B$3, resultados!$A$1:$ZZ$1, 0))</f>
        <v/>
      </c>
    </row>
    <row r="1217">
      <c r="A1217">
        <f>INDEX(resultados!$A$2:$ZZ$2573, 1211, MATCH($B$1, resultados!$A$1:$ZZ$1, 0))</f>
        <v/>
      </c>
      <c r="B1217">
        <f>INDEX(resultados!$A$2:$ZZ$2573, 1211, MATCH($B$2, resultados!$A$1:$ZZ$1, 0))</f>
        <v/>
      </c>
      <c r="C1217">
        <f>INDEX(resultados!$A$2:$ZZ$2573, 1211, MATCH($B$3, resultados!$A$1:$ZZ$1, 0))</f>
        <v/>
      </c>
    </row>
    <row r="1218">
      <c r="A1218">
        <f>INDEX(resultados!$A$2:$ZZ$2573, 1212, MATCH($B$1, resultados!$A$1:$ZZ$1, 0))</f>
        <v/>
      </c>
      <c r="B1218">
        <f>INDEX(resultados!$A$2:$ZZ$2573, 1212, MATCH($B$2, resultados!$A$1:$ZZ$1, 0))</f>
        <v/>
      </c>
      <c r="C1218">
        <f>INDEX(resultados!$A$2:$ZZ$2573, 1212, MATCH($B$3, resultados!$A$1:$ZZ$1, 0))</f>
        <v/>
      </c>
    </row>
    <row r="1219">
      <c r="A1219">
        <f>INDEX(resultados!$A$2:$ZZ$2573, 1213, MATCH($B$1, resultados!$A$1:$ZZ$1, 0))</f>
        <v/>
      </c>
      <c r="B1219">
        <f>INDEX(resultados!$A$2:$ZZ$2573, 1213, MATCH($B$2, resultados!$A$1:$ZZ$1, 0))</f>
        <v/>
      </c>
      <c r="C1219">
        <f>INDEX(resultados!$A$2:$ZZ$2573, 1213, MATCH($B$3, resultados!$A$1:$ZZ$1, 0))</f>
        <v/>
      </c>
    </row>
    <row r="1220">
      <c r="A1220">
        <f>INDEX(resultados!$A$2:$ZZ$2573, 1214, MATCH($B$1, resultados!$A$1:$ZZ$1, 0))</f>
        <v/>
      </c>
      <c r="B1220">
        <f>INDEX(resultados!$A$2:$ZZ$2573, 1214, MATCH($B$2, resultados!$A$1:$ZZ$1, 0))</f>
        <v/>
      </c>
      <c r="C1220">
        <f>INDEX(resultados!$A$2:$ZZ$2573, 1214, MATCH($B$3, resultados!$A$1:$ZZ$1, 0))</f>
        <v/>
      </c>
    </row>
    <row r="1221">
      <c r="A1221">
        <f>INDEX(resultados!$A$2:$ZZ$2573, 1215, MATCH($B$1, resultados!$A$1:$ZZ$1, 0))</f>
        <v/>
      </c>
      <c r="B1221">
        <f>INDEX(resultados!$A$2:$ZZ$2573, 1215, MATCH($B$2, resultados!$A$1:$ZZ$1, 0))</f>
        <v/>
      </c>
      <c r="C1221">
        <f>INDEX(resultados!$A$2:$ZZ$2573, 1215, MATCH($B$3, resultados!$A$1:$ZZ$1, 0))</f>
        <v/>
      </c>
    </row>
    <row r="1222">
      <c r="A1222">
        <f>INDEX(resultados!$A$2:$ZZ$2573, 1216, MATCH($B$1, resultados!$A$1:$ZZ$1, 0))</f>
        <v/>
      </c>
      <c r="B1222">
        <f>INDEX(resultados!$A$2:$ZZ$2573, 1216, MATCH($B$2, resultados!$A$1:$ZZ$1, 0))</f>
        <v/>
      </c>
      <c r="C1222">
        <f>INDEX(resultados!$A$2:$ZZ$2573, 1216, MATCH($B$3, resultados!$A$1:$ZZ$1, 0))</f>
        <v/>
      </c>
    </row>
    <row r="1223">
      <c r="A1223">
        <f>INDEX(resultados!$A$2:$ZZ$2573, 1217, MATCH($B$1, resultados!$A$1:$ZZ$1, 0))</f>
        <v/>
      </c>
      <c r="B1223">
        <f>INDEX(resultados!$A$2:$ZZ$2573, 1217, MATCH($B$2, resultados!$A$1:$ZZ$1, 0))</f>
        <v/>
      </c>
      <c r="C1223">
        <f>INDEX(resultados!$A$2:$ZZ$2573, 1217, MATCH($B$3, resultados!$A$1:$ZZ$1, 0))</f>
        <v/>
      </c>
    </row>
    <row r="1224">
      <c r="A1224">
        <f>INDEX(resultados!$A$2:$ZZ$2573, 1218, MATCH($B$1, resultados!$A$1:$ZZ$1, 0))</f>
        <v/>
      </c>
      <c r="B1224">
        <f>INDEX(resultados!$A$2:$ZZ$2573, 1218, MATCH($B$2, resultados!$A$1:$ZZ$1, 0))</f>
        <v/>
      </c>
      <c r="C1224">
        <f>INDEX(resultados!$A$2:$ZZ$2573, 1218, MATCH($B$3, resultados!$A$1:$ZZ$1, 0))</f>
        <v/>
      </c>
    </row>
    <row r="1225">
      <c r="A1225">
        <f>INDEX(resultados!$A$2:$ZZ$2573, 1219, MATCH($B$1, resultados!$A$1:$ZZ$1, 0))</f>
        <v/>
      </c>
      <c r="B1225">
        <f>INDEX(resultados!$A$2:$ZZ$2573, 1219, MATCH($B$2, resultados!$A$1:$ZZ$1, 0))</f>
        <v/>
      </c>
      <c r="C1225">
        <f>INDEX(resultados!$A$2:$ZZ$2573, 1219, MATCH($B$3, resultados!$A$1:$ZZ$1, 0))</f>
        <v/>
      </c>
    </row>
    <row r="1226">
      <c r="A1226">
        <f>INDEX(resultados!$A$2:$ZZ$2573, 1220, MATCH($B$1, resultados!$A$1:$ZZ$1, 0))</f>
        <v/>
      </c>
      <c r="B1226">
        <f>INDEX(resultados!$A$2:$ZZ$2573, 1220, MATCH($B$2, resultados!$A$1:$ZZ$1, 0))</f>
        <v/>
      </c>
      <c r="C1226">
        <f>INDEX(resultados!$A$2:$ZZ$2573, 1220, MATCH($B$3, resultados!$A$1:$ZZ$1, 0))</f>
        <v/>
      </c>
    </row>
    <row r="1227">
      <c r="A1227">
        <f>INDEX(resultados!$A$2:$ZZ$2573, 1221, MATCH($B$1, resultados!$A$1:$ZZ$1, 0))</f>
        <v/>
      </c>
      <c r="B1227">
        <f>INDEX(resultados!$A$2:$ZZ$2573, 1221, MATCH($B$2, resultados!$A$1:$ZZ$1, 0))</f>
        <v/>
      </c>
      <c r="C1227">
        <f>INDEX(resultados!$A$2:$ZZ$2573, 1221, MATCH($B$3, resultados!$A$1:$ZZ$1, 0))</f>
        <v/>
      </c>
    </row>
    <row r="1228">
      <c r="A1228">
        <f>INDEX(resultados!$A$2:$ZZ$2573, 1222, MATCH($B$1, resultados!$A$1:$ZZ$1, 0))</f>
        <v/>
      </c>
      <c r="B1228">
        <f>INDEX(resultados!$A$2:$ZZ$2573, 1222, MATCH($B$2, resultados!$A$1:$ZZ$1, 0))</f>
        <v/>
      </c>
      <c r="C1228">
        <f>INDEX(resultados!$A$2:$ZZ$2573, 1222, MATCH($B$3, resultados!$A$1:$ZZ$1, 0))</f>
        <v/>
      </c>
    </row>
    <row r="1229">
      <c r="A1229">
        <f>INDEX(resultados!$A$2:$ZZ$2573, 1223, MATCH($B$1, resultados!$A$1:$ZZ$1, 0))</f>
        <v/>
      </c>
      <c r="B1229">
        <f>INDEX(resultados!$A$2:$ZZ$2573, 1223, MATCH($B$2, resultados!$A$1:$ZZ$1, 0))</f>
        <v/>
      </c>
      <c r="C1229">
        <f>INDEX(resultados!$A$2:$ZZ$2573, 1223, MATCH($B$3, resultados!$A$1:$ZZ$1, 0))</f>
        <v/>
      </c>
    </row>
    <row r="1230">
      <c r="A1230">
        <f>INDEX(resultados!$A$2:$ZZ$2573, 1224, MATCH($B$1, resultados!$A$1:$ZZ$1, 0))</f>
        <v/>
      </c>
      <c r="B1230">
        <f>INDEX(resultados!$A$2:$ZZ$2573, 1224, MATCH($B$2, resultados!$A$1:$ZZ$1, 0))</f>
        <v/>
      </c>
      <c r="C1230">
        <f>INDEX(resultados!$A$2:$ZZ$2573, 1224, MATCH($B$3, resultados!$A$1:$ZZ$1, 0))</f>
        <v/>
      </c>
    </row>
    <row r="1231">
      <c r="A1231">
        <f>INDEX(resultados!$A$2:$ZZ$2573, 1225, MATCH($B$1, resultados!$A$1:$ZZ$1, 0))</f>
        <v/>
      </c>
      <c r="B1231">
        <f>INDEX(resultados!$A$2:$ZZ$2573, 1225, MATCH($B$2, resultados!$A$1:$ZZ$1, 0))</f>
        <v/>
      </c>
      <c r="C1231">
        <f>INDEX(resultados!$A$2:$ZZ$2573, 1225, MATCH($B$3, resultados!$A$1:$ZZ$1, 0))</f>
        <v/>
      </c>
    </row>
    <row r="1232">
      <c r="A1232">
        <f>INDEX(resultados!$A$2:$ZZ$2573, 1226, MATCH($B$1, resultados!$A$1:$ZZ$1, 0))</f>
        <v/>
      </c>
      <c r="B1232">
        <f>INDEX(resultados!$A$2:$ZZ$2573, 1226, MATCH($B$2, resultados!$A$1:$ZZ$1, 0))</f>
        <v/>
      </c>
      <c r="C1232">
        <f>INDEX(resultados!$A$2:$ZZ$2573, 1226, MATCH($B$3, resultados!$A$1:$ZZ$1, 0))</f>
        <v/>
      </c>
    </row>
    <row r="1233">
      <c r="A1233">
        <f>INDEX(resultados!$A$2:$ZZ$2573, 1227, MATCH($B$1, resultados!$A$1:$ZZ$1, 0))</f>
        <v/>
      </c>
      <c r="B1233">
        <f>INDEX(resultados!$A$2:$ZZ$2573, 1227, MATCH($B$2, resultados!$A$1:$ZZ$1, 0))</f>
        <v/>
      </c>
      <c r="C1233">
        <f>INDEX(resultados!$A$2:$ZZ$2573, 1227, MATCH($B$3, resultados!$A$1:$ZZ$1, 0))</f>
        <v/>
      </c>
    </row>
    <row r="1234">
      <c r="A1234">
        <f>INDEX(resultados!$A$2:$ZZ$2573, 1228, MATCH($B$1, resultados!$A$1:$ZZ$1, 0))</f>
        <v/>
      </c>
      <c r="B1234">
        <f>INDEX(resultados!$A$2:$ZZ$2573, 1228, MATCH($B$2, resultados!$A$1:$ZZ$1, 0))</f>
        <v/>
      </c>
      <c r="C1234">
        <f>INDEX(resultados!$A$2:$ZZ$2573, 1228, MATCH($B$3, resultados!$A$1:$ZZ$1, 0))</f>
        <v/>
      </c>
    </row>
    <row r="1235">
      <c r="A1235">
        <f>INDEX(resultados!$A$2:$ZZ$2573, 1229, MATCH($B$1, resultados!$A$1:$ZZ$1, 0))</f>
        <v/>
      </c>
      <c r="B1235">
        <f>INDEX(resultados!$A$2:$ZZ$2573, 1229, MATCH($B$2, resultados!$A$1:$ZZ$1, 0))</f>
        <v/>
      </c>
      <c r="C1235">
        <f>INDEX(resultados!$A$2:$ZZ$2573, 1229, MATCH($B$3, resultados!$A$1:$ZZ$1, 0))</f>
        <v/>
      </c>
    </row>
    <row r="1236">
      <c r="A1236">
        <f>INDEX(resultados!$A$2:$ZZ$2573, 1230, MATCH($B$1, resultados!$A$1:$ZZ$1, 0))</f>
        <v/>
      </c>
      <c r="B1236">
        <f>INDEX(resultados!$A$2:$ZZ$2573, 1230, MATCH($B$2, resultados!$A$1:$ZZ$1, 0))</f>
        <v/>
      </c>
      <c r="C1236">
        <f>INDEX(resultados!$A$2:$ZZ$2573, 1230, MATCH($B$3, resultados!$A$1:$ZZ$1, 0))</f>
        <v/>
      </c>
    </row>
    <row r="1237">
      <c r="A1237">
        <f>INDEX(resultados!$A$2:$ZZ$2573, 1231, MATCH($B$1, resultados!$A$1:$ZZ$1, 0))</f>
        <v/>
      </c>
      <c r="B1237">
        <f>INDEX(resultados!$A$2:$ZZ$2573, 1231, MATCH($B$2, resultados!$A$1:$ZZ$1, 0))</f>
        <v/>
      </c>
      <c r="C1237">
        <f>INDEX(resultados!$A$2:$ZZ$2573, 1231, MATCH($B$3, resultados!$A$1:$ZZ$1, 0))</f>
        <v/>
      </c>
    </row>
    <row r="1238">
      <c r="A1238">
        <f>INDEX(resultados!$A$2:$ZZ$2573, 1232, MATCH($B$1, resultados!$A$1:$ZZ$1, 0))</f>
        <v/>
      </c>
      <c r="B1238">
        <f>INDEX(resultados!$A$2:$ZZ$2573, 1232, MATCH($B$2, resultados!$A$1:$ZZ$1, 0))</f>
        <v/>
      </c>
      <c r="C1238">
        <f>INDEX(resultados!$A$2:$ZZ$2573, 1232, MATCH($B$3, resultados!$A$1:$ZZ$1, 0))</f>
        <v/>
      </c>
    </row>
    <row r="1239">
      <c r="A1239">
        <f>INDEX(resultados!$A$2:$ZZ$2573, 1233, MATCH($B$1, resultados!$A$1:$ZZ$1, 0))</f>
        <v/>
      </c>
      <c r="B1239">
        <f>INDEX(resultados!$A$2:$ZZ$2573, 1233, MATCH($B$2, resultados!$A$1:$ZZ$1, 0))</f>
        <v/>
      </c>
      <c r="C1239">
        <f>INDEX(resultados!$A$2:$ZZ$2573, 1233, MATCH($B$3, resultados!$A$1:$ZZ$1, 0))</f>
        <v/>
      </c>
    </row>
    <row r="1240">
      <c r="A1240">
        <f>INDEX(resultados!$A$2:$ZZ$2573, 1234, MATCH($B$1, resultados!$A$1:$ZZ$1, 0))</f>
        <v/>
      </c>
      <c r="B1240">
        <f>INDEX(resultados!$A$2:$ZZ$2573, 1234, MATCH($B$2, resultados!$A$1:$ZZ$1, 0))</f>
        <v/>
      </c>
      <c r="C1240">
        <f>INDEX(resultados!$A$2:$ZZ$2573, 1234, MATCH($B$3, resultados!$A$1:$ZZ$1, 0))</f>
        <v/>
      </c>
    </row>
    <row r="1241">
      <c r="A1241">
        <f>INDEX(resultados!$A$2:$ZZ$2573, 1235, MATCH($B$1, resultados!$A$1:$ZZ$1, 0))</f>
        <v/>
      </c>
      <c r="B1241">
        <f>INDEX(resultados!$A$2:$ZZ$2573, 1235, MATCH($B$2, resultados!$A$1:$ZZ$1, 0))</f>
        <v/>
      </c>
      <c r="C1241">
        <f>INDEX(resultados!$A$2:$ZZ$2573, 1235, MATCH($B$3, resultados!$A$1:$ZZ$1, 0))</f>
        <v/>
      </c>
    </row>
    <row r="1242">
      <c r="A1242">
        <f>INDEX(resultados!$A$2:$ZZ$2573, 1236, MATCH($B$1, resultados!$A$1:$ZZ$1, 0))</f>
        <v/>
      </c>
      <c r="B1242">
        <f>INDEX(resultados!$A$2:$ZZ$2573, 1236, MATCH($B$2, resultados!$A$1:$ZZ$1, 0))</f>
        <v/>
      </c>
      <c r="C1242">
        <f>INDEX(resultados!$A$2:$ZZ$2573, 1236, MATCH($B$3, resultados!$A$1:$ZZ$1, 0))</f>
        <v/>
      </c>
    </row>
    <row r="1243">
      <c r="A1243">
        <f>INDEX(resultados!$A$2:$ZZ$2573, 1237, MATCH($B$1, resultados!$A$1:$ZZ$1, 0))</f>
        <v/>
      </c>
      <c r="B1243">
        <f>INDEX(resultados!$A$2:$ZZ$2573, 1237, MATCH($B$2, resultados!$A$1:$ZZ$1, 0))</f>
        <v/>
      </c>
      <c r="C1243">
        <f>INDEX(resultados!$A$2:$ZZ$2573, 1237, MATCH($B$3, resultados!$A$1:$ZZ$1, 0))</f>
        <v/>
      </c>
    </row>
    <row r="1244">
      <c r="A1244">
        <f>INDEX(resultados!$A$2:$ZZ$2573, 1238, MATCH($B$1, resultados!$A$1:$ZZ$1, 0))</f>
        <v/>
      </c>
      <c r="B1244">
        <f>INDEX(resultados!$A$2:$ZZ$2573, 1238, MATCH($B$2, resultados!$A$1:$ZZ$1, 0))</f>
        <v/>
      </c>
      <c r="C1244">
        <f>INDEX(resultados!$A$2:$ZZ$2573, 1238, MATCH($B$3, resultados!$A$1:$ZZ$1, 0))</f>
        <v/>
      </c>
    </row>
    <row r="1245">
      <c r="A1245">
        <f>INDEX(resultados!$A$2:$ZZ$2573, 1239, MATCH($B$1, resultados!$A$1:$ZZ$1, 0))</f>
        <v/>
      </c>
      <c r="B1245">
        <f>INDEX(resultados!$A$2:$ZZ$2573, 1239, MATCH($B$2, resultados!$A$1:$ZZ$1, 0))</f>
        <v/>
      </c>
      <c r="C1245">
        <f>INDEX(resultados!$A$2:$ZZ$2573, 1239, MATCH($B$3, resultados!$A$1:$ZZ$1, 0))</f>
        <v/>
      </c>
    </row>
    <row r="1246">
      <c r="A1246">
        <f>INDEX(resultados!$A$2:$ZZ$2573, 1240, MATCH($B$1, resultados!$A$1:$ZZ$1, 0))</f>
        <v/>
      </c>
      <c r="B1246">
        <f>INDEX(resultados!$A$2:$ZZ$2573, 1240, MATCH($B$2, resultados!$A$1:$ZZ$1, 0))</f>
        <v/>
      </c>
      <c r="C1246">
        <f>INDEX(resultados!$A$2:$ZZ$2573, 1240, MATCH($B$3, resultados!$A$1:$ZZ$1, 0))</f>
        <v/>
      </c>
    </row>
    <row r="1247">
      <c r="A1247">
        <f>INDEX(resultados!$A$2:$ZZ$2573, 1241, MATCH($B$1, resultados!$A$1:$ZZ$1, 0))</f>
        <v/>
      </c>
      <c r="B1247">
        <f>INDEX(resultados!$A$2:$ZZ$2573, 1241, MATCH($B$2, resultados!$A$1:$ZZ$1, 0))</f>
        <v/>
      </c>
      <c r="C1247">
        <f>INDEX(resultados!$A$2:$ZZ$2573, 1241, MATCH($B$3, resultados!$A$1:$ZZ$1, 0))</f>
        <v/>
      </c>
    </row>
    <row r="1248">
      <c r="A1248">
        <f>INDEX(resultados!$A$2:$ZZ$2573, 1242, MATCH($B$1, resultados!$A$1:$ZZ$1, 0))</f>
        <v/>
      </c>
      <c r="B1248">
        <f>INDEX(resultados!$A$2:$ZZ$2573, 1242, MATCH($B$2, resultados!$A$1:$ZZ$1, 0))</f>
        <v/>
      </c>
      <c r="C1248">
        <f>INDEX(resultados!$A$2:$ZZ$2573, 1242, MATCH($B$3, resultados!$A$1:$ZZ$1, 0))</f>
        <v/>
      </c>
    </row>
    <row r="1249">
      <c r="A1249">
        <f>INDEX(resultados!$A$2:$ZZ$2573, 1243, MATCH($B$1, resultados!$A$1:$ZZ$1, 0))</f>
        <v/>
      </c>
      <c r="B1249">
        <f>INDEX(resultados!$A$2:$ZZ$2573, 1243, MATCH($B$2, resultados!$A$1:$ZZ$1, 0))</f>
        <v/>
      </c>
      <c r="C1249">
        <f>INDEX(resultados!$A$2:$ZZ$2573, 1243, MATCH($B$3, resultados!$A$1:$ZZ$1, 0))</f>
        <v/>
      </c>
    </row>
    <row r="1250">
      <c r="A1250">
        <f>INDEX(resultados!$A$2:$ZZ$2573, 1244, MATCH($B$1, resultados!$A$1:$ZZ$1, 0))</f>
        <v/>
      </c>
      <c r="B1250">
        <f>INDEX(resultados!$A$2:$ZZ$2573, 1244, MATCH($B$2, resultados!$A$1:$ZZ$1, 0))</f>
        <v/>
      </c>
      <c r="C1250">
        <f>INDEX(resultados!$A$2:$ZZ$2573, 1244, MATCH($B$3, resultados!$A$1:$ZZ$1, 0))</f>
        <v/>
      </c>
    </row>
    <row r="1251">
      <c r="A1251">
        <f>INDEX(resultados!$A$2:$ZZ$2573, 1245, MATCH($B$1, resultados!$A$1:$ZZ$1, 0))</f>
        <v/>
      </c>
      <c r="B1251">
        <f>INDEX(resultados!$A$2:$ZZ$2573, 1245, MATCH($B$2, resultados!$A$1:$ZZ$1, 0))</f>
        <v/>
      </c>
      <c r="C1251">
        <f>INDEX(resultados!$A$2:$ZZ$2573, 1245, MATCH($B$3, resultados!$A$1:$ZZ$1, 0))</f>
        <v/>
      </c>
    </row>
    <row r="1252">
      <c r="A1252">
        <f>INDEX(resultados!$A$2:$ZZ$2573, 1246, MATCH($B$1, resultados!$A$1:$ZZ$1, 0))</f>
        <v/>
      </c>
      <c r="B1252">
        <f>INDEX(resultados!$A$2:$ZZ$2573, 1246, MATCH($B$2, resultados!$A$1:$ZZ$1, 0))</f>
        <v/>
      </c>
      <c r="C1252">
        <f>INDEX(resultados!$A$2:$ZZ$2573, 1246, MATCH($B$3, resultados!$A$1:$ZZ$1, 0))</f>
        <v/>
      </c>
    </row>
    <row r="1253">
      <c r="A1253">
        <f>INDEX(resultados!$A$2:$ZZ$2573, 1247, MATCH($B$1, resultados!$A$1:$ZZ$1, 0))</f>
        <v/>
      </c>
      <c r="B1253">
        <f>INDEX(resultados!$A$2:$ZZ$2573, 1247, MATCH($B$2, resultados!$A$1:$ZZ$1, 0))</f>
        <v/>
      </c>
      <c r="C1253">
        <f>INDEX(resultados!$A$2:$ZZ$2573, 1247, MATCH($B$3, resultados!$A$1:$ZZ$1, 0))</f>
        <v/>
      </c>
    </row>
    <row r="1254">
      <c r="A1254">
        <f>INDEX(resultados!$A$2:$ZZ$2573, 1248, MATCH($B$1, resultados!$A$1:$ZZ$1, 0))</f>
        <v/>
      </c>
      <c r="B1254">
        <f>INDEX(resultados!$A$2:$ZZ$2573, 1248, MATCH($B$2, resultados!$A$1:$ZZ$1, 0))</f>
        <v/>
      </c>
      <c r="C1254">
        <f>INDEX(resultados!$A$2:$ZZ$2573, 1248, MATCH($B$3, resultados!$A$1:$ZZ$1, 0))</f>
        <v/>
      </c>
    </row>
    <row r="1255">
      <c r="A1255">
        <f>INDEX(resultados!$A$2:$ZZ$2573, 1249, MATCH($B$1, resultados!$A$1:$ZZ$1, 0))</f>
        <v/>
      </c>
      <c r="B1255">
        <f>INDEX(resultados!$A$2:$ZZ$2573, 1249, MATCH($B$2, resultados!$A$1:$ZZ$1, 0))</f>
        <v/>
      </c>
      <c r="C1255">
        <f>INDEX(resultados!$A$2:$ZZ$2573, 1249, MATCH($B$3, resultados!$A$1:$ZZ$1, 0))</f>
        <v/>
      </c>
    </row>
    <row r="1256">
      <c r="A1256">
        <f>INDEX(resultados!$A$2:$ZZ$2573, 1250, MATCH($B$1, resultados!$A$1:$ZZ$1, 0))</f>
        <v/>
      </c>
      <c r="B1256">
        <f>INDEX(resultados!$A$2:$ZZ$2573, 1250, MATCH($B$2, resultados!$A$1:$ZZ$1, 0))</f>
        <v/>
      </c>
      <c r="C1256">
        <f>INDEX(resultados!$A$2:$ZZ$2573, 1250, MATCH($B$3, resultados!$A$1:$ZZ$1, 0))</f>
        <v/>
      </c>
    </row>
    <row r="1257">
      <c r="A1257">
        <f>INDEX(resultados!$A$2:$ZZ$2573, 1251, MATCH($B$1, resultados!$A$1:$ZZ$1, 0))</f>
        <v/>
      </c>
      <c r="B1257">
        <f>INDEX(resultados!$A$2:$ZZ$2573, 1251, MATCH($B$2, resultados!$A$1:$ZZ$1, 0))</f>
        <v/>
      </c>
      <c r="C1257">
        <f>INDEX(resultados!$A$2:$ZZ$2573, 1251, MATCH($B$3, resultados!$A$1:$ZZ$1, 0))</f>
        <v/>
      </c>
    </row>
    <row r="1258">
      <c r="A1258">
        <f>INDEX(resultados!$A$2:$ZZ$2573, 1252, MATCH($B$1, resultados!$A$1:$ZZ$1, 0))</f>
        <v/>
      </c>
      <c r="B1258">
        <f>INDEX(resultados!$A$2:$ZZ$2573, 1252, MATCH($B$2, resultados!$A$1:$ZZ$1, 0))</f>
        <v/>
      </c>
      <c r="C1258">
        <f>INDEX(resultados!$A$2:$ZZ$2573, 1252, MATCH($B$3, resultados!$A$1:$ZZ$1, 0))</f>
        <v/>
      </c>
    </row>
    <row r="1259">
      <c r="A1259">
        <f>INDEX(resultados!$A$2:$ZZ$2573, 1253, MATCH($B$1, resultados!$A$1:$ZZ$1, 0))</f>
        <v/>
      </c>
      <c r="B1259">
        <f>INDEX(resultados!$A$2:$ZZ$2573, 1253, MATCH($B$2, resultados!$A$1:$ZZ$1, 0))</f>
        <v/>
      </c>
      <c r="C1259">
        <f>INDEX(resultados!$A$2:$ZZ$2573, 1253, MATCH($B$3, resultados!$A$1:$ZZ$1, 0))</f>
        <v/>
      </c>
    </row>
    <row r="1260">
      <c r="A1260">
        <f>INDEX(resultados!$A$2:$ZZ$2573, 1254, MATCH($B$1, resultados!$A$1:$ZZ$1, 0))</f>
        <v/>
      </c>
      <c r="B1260">
        <f>INDEX(resultados!$A$2:$ZZ$2573, 1254, MATCH($B$2, resultados!$A$1:$ZZ$1, 0))</f>
        <v/>
      </c>
      <c r="C1260">
        <f>INDEX(resultados!$A$2:$ZZ$2573, 1254, MATCH($B$3, resultados!$A$1:$ZZ$1, 0))</f>
        <v/>
      </c>
    </row>
    <row r="1261">
      <c r="A1261">
        <f>INDEX(resultados!$A$2:$ZZ$2573, 1255, MATCH($B$1, resultados!$A$1:$ZZ$1, 0))</f>
        <v/>
      </c>
      <c r="B1261">
        <f>INDEX(resultados!$A$2:$ZZ$2573, 1255, MATCH($B$2, resultados!$A$1:$ZZ$1, 0))</f>
        <v/>
      </c>
      <c r="C1261">
        <f>INDEX(resultados!$A$2:$ZZ$2573, 1255, MATCH($B$3, resultados!$A$1:$ZZ$1, 0))</f>
        <v/>
      </c>
    </row>
    <row r="1262">
      <c r="A1262">
        <f>INDEX(resultados!$A$2:$ZZ$2573, 1256, MATCH($B$1, resultados!$A$1:$ZZ$1, 0))</f>
        <v/>
      </c>
      <c r="B1262">
        <f>INDEX(resultados!$A$2:$ZZ$2573, 1256, MATCH($B$2, resultados!$A$1:$ZZ$1, 0))</f>
        <v/>
      </c>
      <c r="C1262">
        <f>INDEX(resultados!$A$2:$ZZ$2573, 1256, MATCH($B$3, resultados!$A$1:$ZZ$1, 0))</f>
        <v/>
      </c>
    </row>
    <row r="1263">
      <c r="A1263">
        <f>INDEX(resultados!$A$2:$ZZ$2573, 1257, MATCH($B$1, resultados!$A$1:$ZZ$1, 0))</f>
        <v/>
      </c>
      <c r="B1263">
        <f>INDEX(resultados!$A$2:$ZZ$2573, 1257, MATCH($B$2, resultados!$A$1:$ZZ$1, 0))</f>
        <v/>
      </c>
      <c r="C1263">
        <f>INDEX(resultados!$A$2:$ZZ$2573, 1257, MATCH($B$3, resultados!$A$1:$ZZ$1, 0))</f>
        <v/>
      </c>
    </row>
    <row r="1264">
      <c r="A1264">
        <f>INDEX(resultados!$A$2:$ZZ$2573, 1258, MATCH($B$1, resultados!$A$1:$ZZ$1, 0))</f>
        <v/>
      </c>
      <c r="B1264">
        <f>INDEX(resultados!$A$2:$ZZ$2573, 1258, MATCH($B$2, resultados!$A$1:$ZZ$1, 0))</f>
        <v/>
      </c>
      <c r="C1264">
        <f>INDEX(resultados!$A$2:$ZZ$2573, 1258, MATCH($B$3, resultados!$A$1:$ZZ$1, 0))</f>
        <v/>
      </c>
    </row>
    <row r="1265">
      <c r="A1265">
        <f>INDEX(resultados!$A$2:$ZZ$2573, 1259, MATCH($B$1, resultados!$A$1:$ZZ$1, 0))</f>
        <v/>
      </c>
      <c r="B1265">
        <f>INDEX(resultados!$A$2:$ZZ$2573, 1259, MATCH($B$2, resultados!$A$1:$ZZ$1, 0))</f>
        <v/>
      </c>
      <c r="C1265">
        <f>INDEX(resultados!$A$2:$ZZ$2573, 1259, MATCH($B$3, resultados!$A$1:$ZZ$1, 0))</f>
        <v/>
      </c>
    </row>
    <row r="1266">
      <c r="A1266">
        <f>INDEX(resultados!$A$2:$ZZ$2573, 1260, MATCH($B$1, resultados!$A$1:$ZZ$1, 0))</f>
        <v/>
      </c>
      <c r="B1266">
        <f>INDEX(resultados!$A$2:$ZZ$2573, 1260, MATCH($B$2, resultados!$A$1:$ZZ$1, 0))</f>
        <v/>
      </c>
      <c r="C1266">
        <f>INDEX(resultados!$A$2:$ZZ$2573, 1260, MATCH($B$3, resultados!$A$1:$ZZ$1, 0))</f>
        <v/>
      </c>
    </row>
    <row r="1267">
      <c r="A1267">
        <f>INDEX(resultados!$A$2:$ZZ$2573, 1261, MATCH($B$1, resultados!$A$1:$ZZ$1, 0))</f>
        <v/>
      </c>
      <c r="B1267">
        <f>INDEX(resultados!$A$2:$ZZ$2573, 1261, MATCH($B$2, resultados!$A$1:$ZZ$1, 0))</f>
        <v/>
      </c>
      <c r="C1267">
        <f>INDEX(resultados!$A$2:$ZZ$2573, 1261, MATCH($B$3, resultados!$A$1:$ZZ$1, 0))</f>
        <v/>
      </c>
    </row>
    <row r="1268">
      <c r="A1268">
        <f>INDEX(resultados!$A$2:$ZZ$2573, 1262, MATCH($B$1, resultados!$A$1:$ZZ$1, 0))</f>
        <v/>
      </c>
      <c r="B1268">
        <f>INDEX(resultados!$A$2:$ZZ$2573, 1262, MATCH($B$2, resultados!$A$1:$ZZ$1, 0))</f>
        <v/>
      </c>
      <c r="C1268">
        <f>INDEX(resultados!$A$2:$ZZ$2573, 1262, MATCH($B$3, resultados!$A$1:$ZZ$1, 0))</f>
        <v/>
      </c>
    </row>
    <row r="1269">
      <c r="A1269">
        <f>INDEX(resultados!$A$2:$ZZ$2573, 1263, MATCH($B$1, resultados!$A$1:$ZZ$1, 0))</f>
        <v/>
      </c>
      <c r="B1269">
        <f>INDEX(resultados!$A$2:$ZZ$2573, 1263, MATCH($B$2, resultados!$A$1:$ZZ$1, 0))</f>
        <v/>
      </c>
      <c r="C1269">
        <f>INDEX(resultados!$A$2:$ZZ$2573, 1263, MATCH($B$3, resultados!$A$1:$ZZ$1, 0))</f>
        <v/>
      </c>
    </row>
    <row r="1270">
      <c r="A1270">
        <f>INDEX(resultados!$A$2:$ZZ$2573, 1264, MATCH($B$1, resultados!$A$1:$ZZ$1, 0))</f>
        <v/>
      </c>
      <c r="B1270">
        <f>INDEX(resultados!$A$2:$ZZ$2573, 1264, MATCH($B$2, resultados!$A$1:$ZZ$1, 0))</f>
        <v/>
      </c>
      <c r="C1270">
        <f>INDEX(resultados!$A$2:$ZZ$2573, 1264, MATCH($B$3, resultados!$A$1:$ZZ$1, 0))</f>
        <v/>
      </c>
    </row>
    <row r="1271">
      <c r="A1271">
        <f>INDEX(resultados!$A$2:$ZZ$2573, 1265, MATCH($B$1, resultados!$A$1:$ZZ$1, 0))</f>
        <v/>
      </c>
      <c r="B1271">
        <f>INDEX(resultados!$A$2:$ZZ$2573, 1265, MATCH($B$2, resultados!$A$1:$ZZ$1, 0))</f>
        <v/>
      </c>
      <c r="C1271">
        <f>INDEX(resultados!$A$2:$ZZ$2573, 1265, MATCH($B$3, resultados!$A$1:$ZZ$1, 0))</f>
        <v/>
      </c>
    </row>
    <row r="1272">
      <c r="A1272">
        <f>INDEX(resultados!$A$2:$ZZ$2573, 1266, MATCH($B$1, resultados!$A$1:$ZZ$1, 0))</f>
        <v/>
      </c>
      <c r="B1272">
        <f>INDEX(resultados!$A$2:$ZZ$2573, 1266, MATCH($B$2, resultados!$A$1:$ZZ$1, 0))</f>
        <v/>
      </c>
      <c r="C1272">
        <f>INDEX(resultados!$A$2:$ZZ$2573, 1266, MATCH($B$3, resultados!$A$1:$ZZ$1, 0))</f>
        <v/>
      </c>
    </row>
    <row r="1273">
      <c r="A1273">
        <f>INDEX(resultados!$A$2:$ZZ$2573, 1267, MATCH($B$1, resultados!$A$1:$ZZ$1, 0))</f>
        <v/>
      </c>
      <c r="B1273">
        <f>INDEX(resultados!$A$2:$ZZ$2573, 1267, MATCH($B$2, resultados!$A$1:$ZZ$1, 0))</f>
        <v/>
      </c>
      <c r="C1273">
        <f>INDEX(resultados!$A$2:$ZZ$2573, 1267, MATCH($B$3, resultados!$A$1:$ZZ$1, 0))</f>
        <v/>
      </c>
    </row>
    <row r="1274">
      <c r="A1274">
        <f>INDEX(resultados!$A$2:$ZZ$2573, 1268, MATCH($B$1, resultados!$A$1:$ZZ$1, 0))</f>
        <v/>
      </c>
      <c r="B1274">
        <f>INDEX(resultados!$A$2:$ZZ$2573, 1268, MATCH($B$2, resultados!$A$1:$ZZ$1, 0))</f>
        <v/>
      </c>
      <c r="C1274">
        <f>INDEX(resultados!$A$2:$ZZ$2573, 1268, MATCH($B$3, resultados!$A$1:$ZZ$1, 0))</f>
        <v/>
      </c>
    </row>
    <row r="1275">
      <c r="A1275">
        <f>INDEX(resultados!$A$2:$ZZ$2573, 1269, MATCH($B$1, resultados!$A$1:$ZZ$1, 0))</f>
        <v/>
      </c>
      <c r="B1275">
        <f>INDEX(resultados!$A$2:$ZZ$2573, 1269, MATCH($B$2, resultados!$A$1:$ZZ$1, 0))</f>
        <v/>
      </c>
      <c r="C1275">
        <f>INDEX(resultados!$A$2:$ZZ$2573, 1269, MATCH($B$3, resultados!$A$1:$ZZ$1, 0))</f>
        <v/>
      </c>
    </row>
    <row r="1276">
      <c r="A1276">
        <f>INDEX(resultados!$A$2:$ZZ$2573, 1270, MATCH($B$1, resultados!$A$1:$ZZ$1, 0))</f>
        <v/>
      </c>
      <c r="B1276">
        <f>INDEX(resultados!$A$2:$ZZ$2573, 1270, MATCH($B$2, resultados!$A$1:$ZZ$1, 0))</f>
        <v/>
      </c>
      <c r="C1276">
        <f>INDEX(resultados!$A$2:$ZZ$2573, 1270, MATCH($B$3, resultados!$A$1:$ZZ$1, 0))</f>
        <v/>
      </c>
    </row>
    <row r="1277">
      <c r="A1277">
        <f>INDEX(resultados!$A$2:$ZZ$2573, 1271, MATCH($B$1, resultados!$A$1:$ZZ$1, 0))</f>
        <v/>
      </c>
      <c r="B1277">
        <f>INDEX(resultados!$A$2:$ZZ$2573, 1271, MATCH($B$2, resultados!$A$1:$ZZ$1, 0))</f>
        <v/>
      </c>
      <c r="C1277">
        <f>INDEX(resultados!$A$2:$ZZ$2573, 1271, MATCH($B$3, resultados!$A$1:$ZZ$1, 0))</f>
        <v/>
      </c>
    </row>
    <row r="1278">
      <c r="A1278">
        <f>INDEX(resultados!$A$2:$ZZ$2573, 1272, MATCH($B$1, resultados!$A$1:$ZZ$1, 0))</f>
        <v/>
      </c>
      <c r="B1278">
        <f>INDEX(resultados!$A$2:$ZZ$2573, 1272, MATCH($B$2, resultados!$A$1:$ZZ$1, 0))</f>
        <v/>
      </c>
      <c r="C1278">
        <f>INDEX(resultados!$A$2:$ZZ$2573, 1272, MATCH($B$3, resultados!$A$1:$ZZ$1, 0))</f>
        <v/>
      </c>
    </row>
    <row r="1279">
      <c r="A1279">
        <f>INDEX(resultados!$A$2:$ZZ$2573, 1273, MATCH($B$1, resultados!$A$1:$ZZ$1, 0))</f>
        <v/>
      </c>
      <c r="B1279">
        <f>INDEX(resultados!$A$2:$ZZ$2573, 1273, MATCH($B$2, resultados!$A$1:$ZZ$1, 0))</f>
        <v/>
      </c>
      <c r="C1279">
        <f>INDEX(resultados!$A$2:$ZZ$2573, 1273, MATCH($B$3, resultados!$A$1:$ZZ$1, 0))</f>
        <v/>
      </c>
    </row>
    <row r="1280">
      <c r="A1280">
        <f>INDEX(resultados!$A$2:$ZZ$2573, 1274, MATCH($B$1, resultados!$A$1:$ZZ$1, 0))</f>
        <v/>
      </c>
      <c r="B1280">
        <f>INDEX(resultados!$A$2:$ZZ$2573, 1274, MATCH($B$2, resultados!$A$1:$ZZ$1, 0))</f>
        <v/>
      </c>
      <c r="C1280">
        <f>INDEX(resultados!$A$2:$ZZ$2573, 1274, MATCH($B$3, resultados!$A$1:$ZZ$1, 0))</f>
        <v/>
      </c>
    </row>
    <row r="1281">
      <c r="A1281">
        <f>INDEX(resultados!$A$2:$ZZ$2573, 1275, MATCH($B$1, resultados!$A$1:$ZZ$1, 0))</f>
        <v/>
      </c>
      <c r="B1281">
        <f>INDEX(resultados!$A$2:$ZZ$2573, 1275, MATCH($B$2, resultados!$A$1:$ZZ$1, 0))</f>
        <v/>
      </c>
      <c r="C1281">
        <f>INDEX(resultados!$A$2:$ZZ$2573, 1275, MATCH($B$3, resultados!$A$1:$ZZ$1, 0))</f>
        <v/>
      </c>
    </row>
    <row r="1282">
      <c r="A1282">
        <f>INDEX(resultados!$A$2:$ZZ$2573, 1276, MATCH($B$1, resultados!$A$1:$ZZ$1, 0))</f>
        <v/>
      </c>
      <c r="B1282">
        <f>INDEX(resultados!$A$2:$ZZ$2573, 1276, MATCH($B$2, resultados!$A$1:$ZZ$1, 0))</f>
        <v/>
      </c>
      <c r="C1282">
        <f>INDEX(resultados!$A$2:$ZZ$2573, 1276, MATCH($B$3, resultados!$A$1:$ZZ$1, 0))</f>
        <v/>
      </c>
    </row>
    <row r="1283">
      <c r="A1283">
        <f>INDEX(resultados!$A$2:$ZZ$2573, 1277, MATCH($B$1, resultados!$A$1:$ZZ$1, 0))</f>
        <v/>
      </c>
      <c r="B1283">
        <f>INDEX(resultados!$A$2:$ZZ$2573, 1277, MATCH($B$2, resultados!$A$1:$ZZ$1, 0))</f>
        <v/>
      </c>
      <c r="C1283">
        <f>INDEX(resultados!$A$2:$ZZ$2573, 1277, MATCH($B$3, resultados!$A$1:$ZZ$1, 0))</f>
        <v/>
      </c>
    </row>
    <row r="1284">
      <c r="A1284">
        <f>INDEX(resultados!$A$2:$ZZ$2573, 1278, MATCH($B$1, resultados!$A$1:$ZZ$1, 0))</f>
        <v/>
      </c>
      <c r="B1284">
        <f>INDEX(resultados!$A$2:$ZZ$2573, 1278, MATCH($B$2, resultados!$A$1:$ZZ$1, 0))</f>
        <v/>
      </c>
      <c r="C1284">
        <f>INDEX(resultados!$A$2:$ZZ$2573, 1278, MATCH($B$3, resultados!$A$1:$ZZ$1, 0))</f>
        <v/>
      </c>
    </row>
    <row r="1285">
      <c r="A1285">
        <f>INDEX(resultados!$A$2:$ZZ$2573, 1279, MATCH($B$1, resultados!$A$1:$ZZ$1, 0))</f>
        <v/>
      </c>
      <c r="B1285">
        <f>INDEX(resultados!$A$2:$ZZ$2573, 1279, MATCH($B$2, resultados!$A$1:$ZZ$1, 0))</f>
        <v/>
      </c>
      <c r="C1285">
        <f>INDEX(resultados!$A$2:$ZZ$2573, 1279, MATCH($B$3, resultados!$A$1:$ZZ$1, 0))</f>
        <v/>
      </c>
    </row>
    <row r="1286">
      <c r="A1286">
        <f>INDEX(resultados!$A$2:$ZZ$2573, 1280, MATCH($B$1, resultados!$A$1:$ZZ$1, 0))</f>
        <v/>
      </c>
      <c r="B1286">
        <f>INDEX(resultados!$A$2:$ZZ$2573, 1280, MATCH($B$2, resultados!$A$1:$ZZ$1, 0))</f>
        <v/>
      </c>
      <c r="C1286">
        <f>INDEX(resultados!$A$2:$ZZ$2573, 1280, MATCH($B$3, resultados!$A$1:$ZZ$1, 0))</f>
        <v/>
      </c>
    </row>
    <row r="1287">
      <c r="A1287">
        <f>INDEX(resultados!$A$2:$ZZ$2573, 1281, MATCH($B$1, resultados!$A$1:$ZZ$1, 0))</f>
        <v/>
      </c>
      <c r="B1287">
        <f>INDEX(resultados!$A$2:$ZZ$2573, 1281, MATCH($B$2, resultados!$A$1:$ZZ$1, 0))</f>
        <v/>
      </c>
      <c r="C1287">
        <f>INDEX(resultados!$A$2:$ZZ$2573, 1281, MATCH($B$3, resultados!$A$1:$ZZ$1, 0))</f>
        <v/>
      </c>
    </row>
    <row r="1288">
      <c r="A1288">
        <f>INDEX(resultados!$A$2:$ZZ$2573, 1282, MATCH($B$1, resultados!$A$1:$ZZ$1, 0))</f>
        <v/>
      </c>
      <c r="B1288">
        <f>INDEX(resultados!$A$2:$ZZ$2573, 1282, MATCH($B$2, resultados!$A$1:$ZZ$1, 0))</f>
        <v/>
      </c>
      <c r="C1288">
        <f>INDEX(resultados!$A$2:$ZZ$2573, 1282, MATCH($B$3, resultados!$A$1:$ZZ$1, 0))</f>
        <v/>
      </c>
    </row>
    <row r="1289">
      <c r="A1289">
        <f>INDEX(resultados!$A$2:$ZZ$2573, 1283, MATCH($B$1, resultados!$A$1:$ZZ$1, 0))</f>
        <v/>
      </c>
      <c r="B1289">
        <f>INDEX(resultados!$A$2:$ZZ$2573, 1283, MATCH($B$2, resultados!$A$1:$ZZ$1, 0))</f>
        <v/>
      </c>
      <c r="C1289">
        <f>INDEX(resultados!$A$2:$ZZ$2573, 1283, MATCH($B$3, resultados!$A$1:$ZZ$1, 0))</f>
        <v/>
      </c>
    </row>
    <row r="1290">
      <c r="A1290">
        <f>INDEX(resultados!$A$2:$ZZ$2573, 1284, MATCH($B$1, resultados!$A$1:$ZZ$1, 0))</f>
        <v/>
      </c>
      <c r="B1290">
        <f>INDEX(resultados!$A$2:$ZZ$2573, 1284, MATCH($B$2, resultados!$A$1:$ZZ$1, 0))</f>
        <v/>
      </c>
      <c r="C1290">
        <f>INDEX(resultados!$A$2:$ZZ$2573, 1284, MATCH($B$3, resultados!$A$1:$ZZ$1, 0))</f>
        <v/>
      </c>
    </row>
    <row r="1291">
      <c r="A1291">
        <f>INDEX(resultados!$A$2:$ZZ$2573, 1285, MATCH($B$1, resultados!$A$1:$ZZ$1, 0))</f>
        <v/>
      </c>
      <c r="B1291">
        <f>INDEX(resultados!$A$2:$ZZ$2573, 1285, MATCH($B$2, resultados!$A$1:$ZZ$1, 0))</f>
        <v/>
      </c>
      <c r="C1291">
        <f>INDEX(resultados!$A$2:$ZZ$2573, 1285, MATCH($B$3, resultados!$A$1:$ZZ$1, 0))</f>
        <v/>
      </c>
    </row>
    <row r="1292">
      <c r="A1292">
        <f>INDEX(resultados!$A$2:$ZZ$2573, 1286, MATCH($B$1, resultados!$A$1:$ZZ$1, 0))</f>
        <v/>
      </c>
      <c r="B1292">
        <f>INDEX(resultados!$A$2:$ZZ$2573, 1286, MATCH($B$2, resultados!$A$1:$ZZ$1, 0))</f>
        <v/>
      </c>
      <c r="C1292">
        <f>INDEX(resultados!$A$2:$ZZ$2573, 1286, MATCH($B$3, resultados!$A$1:$ZZ$1, 0))</f>
        <v/>
      </c>
    </row>
    <row r="1293">
      <c r="A1293">
        <f>INDEX(resultados!$A$2:$ZZ$2573, 1287, MATCH($B$1, resultados!$A$1:$ZZ$1, 0))</f>
        <v/>
      </c>
      <c r="B1293">
        <f>INDEX(resultados!$A$2:$ZZ$2573, 1287, MATCH($B$2, resultados!$A$1:$ZZ$1, 0))</f>
        <v/>
      </c>
      <c r="C1293">
        <f>INDEX(resultados!$A$2:$ZZ$2573, 1287, MATCH($B$3, resultados!$A$1:$ZZ$1, 0))</f>
        <v/>
      </c>
    </row>
    <row r="1294">
      <c r="A1294">
        <f>INDEX(resultados!$A$2:$ZZ$2573, 1288, MATCH($B$1, resultados!$A$1:$ZZ$1, 0))</f>
        <v/>
      </c>
      <c r="B1294">
        <f>INDEX(resultados!$A$2:$ZZ$2573, 1288, MATCH($B$2, resultados!$A$1:$ZZ$1, 0))</f>
        <v/>
      </c>
      <c r="C1294">
        <f>INDEX(resultados!$A$2:$ZZ$2573, 1288, MATCH($B$3, resultados!$A$1:$ZZ$1, 0))</f>
        <v/>
      </c>
    </row>
    <row r="1295">
      <c r="A1295">
        <f>INDEX(resultados!$A$2:$ZZ$2573, 1289, MATCH($B$1, resultados!$A$1:$ZZ$1, 0))</f>
        <v/>
      </c>
      <c r="B1295">
        <f>INDEX(resultados!$A$2:$ZZ$2573, 1289, MATCH($B$2, resultados!$A$1:$ZZ$1, 0))</f>
        <v/>
      </c>
      <c r="C1295">
        <f>INDEX(resultados!$A$2:$ZZ$2573, 1289, MATCH($B$3, resultados!$A$1:$ZZ$1, 0))</f>
        <v/>
      </c>
    </row>
    <row r="1296">
      <c r="A1296">
        <f>INDEX(resultados!$A$2:$ZZ$2573, 1290, MATCH($B$1, resultados!$A$1:$ZZ$1, 0))</f>
        <v/>
      </c>
      <c r="B1296">
        <f>INDEX(resultados!$A$2:$ZZ$2573, 1290, MATCH($B$2, resultados!$A$1:$ZZ$1, 0))</f>
        <v/>
      </c>
      <c r="C1296">
        <f>INDEX(resultados!$A$2:$ZZ$2573, 1290, MATCH($B$3, resultados!$A$1:$ZZ$1, 0))</f>
        <v/>
      </c>
    </row>
    <row r="1297">
      <c r="A1297">
        <f>INDEX(resultados!$A$2:$ZZ$2573, 1291, MATCH($B$1, resultados!$A$1:$ZZ$1, 0))</f>
        <v/>
      </c>
      <c r="B1297">
        <f>INDEX(resultados!$A$2:$ZZ$2573, 1291, MATCH($B$2, resultados!$A$1:$ZZ$1, 0))</f>
        <v/>
      </c>
      <c r="C1297">
        <f>INDEX(resultados!$A$2:$ZZ$2573, 1291, MATCH($B$3, resultados!$A$1:$ZZ$1, 0))</f>
        <v/>
      </c>
    </row>
    <row r="1298">
      <c r="A1298">
        <f>INDEX(resultados!$A$2:$ZZ$2573, 1292, MATCH($B$1, resultados!$A$1:$ZZ$1, 0))</f>
        <v/>
      </c>
      <c r="B1298">
        <f>INDEX(resultados!$A$2:$ZZ$2573, 1292, MATCH($B$2, resultados!$A$1:$ZZ$1, 0))</f>
        <v/>
      </c>
      <c r="C1298">
        <f>INDEX(resultados!$A$2:$ZZ$2573, 1292, MATCH($B$3, resultados!$A$1:$ZZ$1, 0))</f>
        <v/>
      </c>
    </row>
    <row r="1299">
      <c r="A1299">
        <f>INDEX(resultados!$A$2:$ZZ$2573, 1293, MATCH($B$1, resultados!$A$1:$ZZ$1, 0))</f>
        <v/>
      </c>
      <c r="B1299">
        <f>INDEX(resultados!$A$2:$ZZ$2573, 1293, MATCH($B$2, resultados!$A$1:$ZZ$1, 0))</f>
        <v/>
      </c>
      <c r="C1299">
        <f>INDEX(resultados!$A$2:$ZZ$2573, 1293, MATCH($B$3, resultados!$A$1:$ZZ$1, 0))</f>
        <v/>
      </c>
    </row>
    <row r="1300">
      <c r="A1300">
        <f>INDEX(resultados!$A$2:$ZZ$2573, 1294, MATCH($B$1, resultados!$A$1:$ZZ$1, 0))</f>
        <v/>
      </c>
      <c r="B1300">
        <f>INDEX(resultados!$A$2:$ZZ$2573, 1294, MATCH($B$2, resultados!$A$1:$ZZ$1, 0))</f>
        <v/>
      </c>
      <c r="C1300">
        <f>INDEX(resultados!$A$2:$ZZ$2573, 1294, MATCH($B$3, resultados!$A$1:$ZZ$1, 0))</f>
        <v/>
      </c>
    </row>
    <row r="1301">
      <c r="A1301">
        <f>INDEX(resultados!$A$2:$ZZ$2573, 1295, MATCH($B$1, resultados!$A$1:$ZZ$1, 0))</f>
        <v/>
      </c>
      <c r="B1301">
        <f>INDEX(resultados!$A$2:$ZZ$2573, 1295, MATCH($B$2, resultados!$A$1:$ZZ$1, 0))</f>
        <v/>
      </c>
      <c r="C1301">
        <f>INDEX(resultados!$A$2:$ZZ$2573, 1295, MATCH($B$3, resultados!$A$1:$ZZ$1, 0))</f>
        <v/>
      </c>
    </row>
    <row r="1302">
      <c r="A1302">
        <f>INDEX(resultados!$A$2:$ZZ$2573, 1296, MATCH($B$1, resultados!$A$1:$ZZ$1, 0))</f>
        <v/>
      </c>
      <c r="B1302">
        <f>INDEX(resultados!$A$2:$ZZ$2573, 1296, MATCH($B$2, resultados!$A$1:$ZZ$1, 0))</f>
        <v/>
      </c>
      <c r="C1302">
        <f>INDEX(resultados!$A$2:$ZZ$2573, 1296, MATCH($B$3, resultados!$A$1:$ZZ$1, 0))</f>
        <v/>
      </c>
    </row>
    <row r="1303">
      <c r="A1303">
        <f>INDEX(resultados!$A$2:$ZZ$2573, 1297, MATCH($B$1, resultados!$A$1:$ZZ$1, 0))</f>
        <v/>
      </c>
      <c r="B1303">
        <f>INDEX(resultados!$A$2:$ZZ$2573, 1297, MATCH($B$2, resultados!$A$1:$ZZ$1, 0))</f>
        <v/>
      </c>
      <c r="C1303">
        <f>INDEX(resultados!$A$2:$ZZ$2573, 1297, MATCH($B$3, resultados!$A$1:$ZZ$1, 0))</f>
        <v/>
      </c>
    </row>
    <row r="1304">
      <c r="A1304">
        <f>INDEX(resultados!$A$2:$ZZ$2573, 1298, MATCH($B$1, resultados!$A$1:$ZZ$1, 0))</f>
        <v/>
      </c>
      <c r="B1304">
        <f>INDEX(resultados!$A$2:$ZZ$2573, 1298, MATCH($B$2, resultados!$A$1:$ZZ$1, 0))</f>
        <v/>
      </c>
      <c r="C1304">
        <f>INDEX(resultados!$A$2:$ZZ$2573, 1298, MATCH($B$3, resultados!$A$1:$ZZ$1, 0))</f>
        <v/>
      </c>
    </row>
    <row r="1305">
      <c r="A1305">
        <f>INDEX(resultados!$A$2:$ZZ$2573, 1299, MATCH($B$1, resultados!$A$1:$ZZ$1, 0))</f>
        <v/>
      </c>
      <c r="B1305">
        <f>INDEX(resultados!$A$2:$ZZ$2573, 1299, MATCH($B$2, resultados!$A$1:$ZZ$1, 0))</f>
        <v/>
      </c>
      <c r="C1305">
        <f>INDEX(resultados!$A$2:$ZZ$2573, 1299, MATCH($B$3, resultados!$A$1:$ZZ$1, 0))</f>
        <v/>
      </c>
    </row>
    <row r="1306">
      <c r="A1306">
        <f>INDEX(resultados!$A$2:$ZZ$2573, 1300, MATCH($B$1, resultados!$A$1:$ZZ$1, 0))</f>
        <v/>
      </c>
      <c r="B1306">
        <f>INDEX(resultados!$A$2:$ZZ$2573, 1300, MATCH($B$2, resultados!$A$1:$ZZ$1, 0))</f>
        <v/>
      </c>
      <c r="C1306">
        <f>INDEX(resultados!$A$2:$ZZ$2573, 1300, MATCH($B$3, resultados!$A$1:$ZZ$1, 0))</f>
        <v/>
      </c>
    </row>
    <row r="1307">
      <c r="A1307">
        <f>INDEX(resultados!$A$2:$ZZ$2573, 1301, MATCH($B$1, resultados!$A$1:$ZZ$1, 0))</f>
        <v/>
      </c>
      <c r="B1307">
        <f>INDEX(resultados!$A$2:$ZZ$2573, 1301, MATCH($B$2, resultados!$A$1:$ZZ$1, 0))</f>
        <v/>
      </c>
      <c r="C1307">
        <f>INDEX(resultados!$A$2:$ZZ$2573, 1301, MATCH($B$3, resultados!$A$1:$ZZ$1, 0))</f>
        <v/>
      </c>
    </row>
    <row r="1308">
      <c r="A1308">
        <f>INDEX(resultados!$A$2:$ZZ$2573, 1302, MATCH($B$1, resultados!$A$1:$ZZ$1, 0))</f>
        <v/>
      </c>
      <c r="B1308">
        <f>INDEX(resultados!$A$2:$ZZ$2573, 1302, MATCH($B$2, resultados!$A$1:$ZZ$1, 0))</f>
        <v/>
      </c>
      <c r="C1308">
        <f>INDEX(resultados!$A$2:$ZZ$2573, 1302, MATCH($B$3, resultados!$A$1:$ZZ$1, 0))</f>
        <v/>
      </c>
    </row>
    <row r="1309">
      <c r="A1309">
        <f>INDEX(resultados!$A$2:$ZZ$2573, 1303, MATCH($B$1, resultados!$A$1:$ZZ$1, 0))</f>
        <v/>
      </c>
      <c r="B1309">
        <f>INDEX(resultados!$A$2:$ZZ$2573, 1303, MATCH($B$2, resultados!$A$1:$ZZ$1, 0))</f>
        <v/>
      </c>
      <c r="C1309">
        <f>INDEX(resultados!$A$2:$ZZ$2573, 1303, MATCH($B$3, resultados!$A$1:$ZZ$1, 0))</f>
        <v/>
      </c>
    </row>
    <row r="1310">
      <c r="A1310">
        <f>INDEX(resultados!$A$2:$ZZ$2573, 1304, MATCH($B$1, resultados!$A$1:$ZZ$1, 0))</f>
        <v/>
      </c>
      <c r="B1310">
        <f>INDEX(resultados!$A$2:$ZZ$2573, 1304, MATCH($B$2, resultados!$A$1:$ZZ$1, 0))</f>
        <v/>
      </c>
      <c r="C1310">
        <f>INDEX(resultados!$A$2:$ZZ$2573, 1304, MATCH($B$3, resultados!$A$1:$ZZ$1, 0))</f>
        <v/>
      </c>
    </row>
    <row r="1311">
      <c r="A1311">
        <f>INDEX(resultados!$A$2:$ZZ$2573, 1305, MATCH($B$1, resultados!$A$1:$ZZ$1, 0))</f>
        <v/>
      </c>
      <c r="B1311">
        <f>INDEX(resultados!$A$2:$ZZ$2573, 1305, MATCH($B$2, resultados!$A$1:$ZZ$1, 0))</f>
        <v/>
      </c>
      <c r="C1311">
        <f>INDEX(resultados!$A$2:$ZZ$2573, 1305, MATCH($B$3, resultados!$A$1:$ZZ$1, 0))</f>
        <v/>
      </c>
    </row>
    <row r="1312">
      <c r="A1312">
        <f>INDEX(resultados!$A$2:$ZZ$2573, 1306, MATCH($B$1, resultados!$A$1:$ZZ$1, 0))</f>
        <v/>
      </c>
      <c r="B1312">
        <f>INDEX(resultados!$A$2:$ZZ$2573, 1306, MATCH($B$2, resultados!$A$1:$ZZ$1, 0))</f>
        <v/>
      </c>
      <c r="C1312">
        <f>INDEX(resultados!$A$2:$ZZ$2573, 1306, MATCH($B$3, resultados!$A$1:$ZZ$1, 0))</f>
        <v/>
      </c>
    </row>
    <row r="1313">
      <c r="A1313">
        <f>INDEX(resultados!$A$2:$ZZ$2573, 1307, MATCH($B$1, resultados!$A$1:$ZZ$1, 0))</f>
        <v/>
      </c>
      <c r="B1313">
        <f>INDEX(resultados!$A$2:$ZZ$2573, 1307, MATCH($B$2, resultados!$A$1:$ZZ$1, 0))</f>
        <v/>
      </c>
      <c r="C1313">
        <f>INDEX(resultados!$A$2:$ZZ$2573, 1307, MATCH($B$3, resultados!$A$1:$ZZ$1, 0))</f>
        <v/>
      </c>
    </row>
    <row r="1314">
      <c r="A1314">
        <f>INDEX(resultados!$A$2:$ZZ$2573, 1308, MATCH($B$1, resultados!$A$1:$ZZ$1, 0))</f>
        <v/>
      </c>
      <c r="B1314">
        <f>INDEX(resultados!$A$2:$ZZ$2573, 1308, MATCH($B$2, resultados!$A$1:$ZZ$1, 0))</f>
        <v/>
      </c>
      <c r="C1314">
        <f>INDEX(resultados!$A$2:$ZZ$2573, 1308, MATCH($B$3, resultados!$A$1:$ZZ$1, 0))</f>
        <v/>
      </c>
    </row>
    <row r="1315">
      <c r="A1315">
        <f>INDEX(resultados!$A$2:$ZZ$2573, 1309, MATCH($B$1, resultados!$A$1:$ZZ$1, 0))</f>
        <v/>
      </c>
      <c r="B1315">
        <f>INDEX(resultados!$A$2:$ZZ$2573, 1309, MATCH($B$2, resultados!$A$1:$ZZ$1, 0))</f>
        <v/>
      </c>
      <c r="C1315">
        <f>INDEX(resultados!$A$2:$ZZ$2573, 1309, MATCH($B$3, resultados!$A$1:$ZZ$1, 0))</f>
        <v/>
      </c>
    </row>
    <row r="1316">
      <c r="A1316">
        <f>INDEX(resultados!$A$2:$ZZ$2573, 1310, MATCH($B$1, resultados!$A$1:$ZZ$1, 0))</f>
        <v/>
      </c>
      <c r="B1316">
        <f>INDEX(resultados!$A$2:$ZZ$2573, 1310, MATCH($B$2, resultados!$A$1:$ZZ$1, 0))</f>
        <v/>
      </c>
      <c r="C1316">
        <f>INDEX(resultados!$A$2:$ZZ$2573, 1310, MATCH($B$3, resultados!$A$1:$ZZ$1, 0))</f>
        <v/>
      </c>
    </row>
    <row r="1317">
      <c r="A1317">
        <f>INDEX(resultados!$A$2:$ZZ$2573, 1311, MATCH($B$1, resultados!$A$1:$ZZ$1, 0))</f>
        <v/>
      </c>
      <c r="B1317">
        <f>INDEX(resultados!$A$2:$ZZ$2573, 1311, MATCH($B$2, resultados!$A$1:$ZZ$1, 0))</f>
        <v/>
      </c>
      <c r="C1317">
        <f>INDEX(resultados!$A$2:$ZZ$2573, 1311, MATCH($B$3, resultados!$A$1:$ZZ$1, 0))</f>
        <v/>
      </c>
    </row>
    <row r="1318">
      <c r="A1318">
        <f>INDEX(resultados!$A$2:$ZZ$2573, 1312, MATCH($B$1, resultados!$A$1:$ZZ$1, 0))</f>
        <v/>
      </c>
      <c r="B1318">
        <f>INDEX(resultados!$A$2:$ZZ$2573, 1312, MATCH($B$2, resultados!$A$1:$ZZ$1, 0))</f>
        <v/>
      </c>
      <c r="C1318">
        <f>INDEX(resultados!$A$2:$ZZ$2573, 1312, MATCH($B$3, resultados!$A$1:$ZZ$1, 0))</f>
        <v/>
      </c>
    </row>
    <row r="1319">
      <c r="A1319">
        <f>INDEX(resultados!$A$2:$ZZ$2573, 1313, MATCH($B$1, resultados!$A$1:$ZZ$1, 0))</f>
        <v/>
      </c>
      <c r="B1319">
        <f>INDEX(resultados!$A$2:$ZZ$2573, 1313, MATCH($B$2, resultados!$A$1:$ZZ$1, 0))</f>
        <v/>
      </c>
      <c r="C1319">
        <f>INDEX(resultados!$A$2:$ZZ$2573, 1313, MATCH($B$3, resultados!$A$1:$ZZ$1, 0))</f>
        <v/>
      </c>
    </row>
    <row r="1320">
      <c r="A1320">
        <f>INDEX(resultados!$A$2:$ZZ$2573, 1314, MATCH($B$1, resultados!$A$1:$ZZ$1, 0))</f>
        <v/>
      </c>
      <c r="B1320">
        <f>INDEX(resultados!$A$2:$ZZ$2573, 1314, MATCH($B$2, resultados!$A$1:$ZZ$1, 0))</f>
        <v/>
      </c>
      <c r="C1320">
        <f>INDEX(resultados!$A$2:$ZZ$2573, 1314, MATCH($B$3, resultados!$A$1:$ZZ$1, 0))</f>
        <v/>
      </c>
    </row>
    <row r="1321">
      <c r="A1321">
        <f>INDEX(resultados!$A$2:$ZZ$2573, 1315, MATCH($B$1, resultados!$A$1:$ZZ$1, 0))</f>
        <v/>
      </c>
      <c r="B1321">
        <f>INDEX(resultados!$A$2:$ZZ$2573, 1315, MATCH($B$2, resultados!$A$1:$ZZ$1, 0))</f>
        <v/>
      </c>
      <c r="C1321">
        <f>INDEX(resultados!$A$2:$ZZ$2573, 1315, MATCH($B$3, resultados!$A$1:$ZZ$1, 0))</f>
        <v/>
      </c>
    </row>
    <row r="1322">
      <c r="A1322">
        <f>INDEX(resultados!$A$2:$ZZ$2573, 1316, MATCH($B$1, resultados!$A$1:$ZZ$1, 0))</f>
        <v/>
      </c>
      <c r="B1322">
        <f>INDEX(resultados!$A$2:$ZZ$2573, 1316, MATCH($B$2, resultados!$A$1:$ZZ$1, 0))</f>
        <v/>
      </c>
      <c r="C1322">
        <f>INDEX(resultados!$A$2:$ZZ$2573, 1316, MATCH($B$3, resultados!$A$1:$ZZ$1, 0))</f>
        <v/>
      </c>
    </row>
    <row r="1323">
      <c r="A1323">
        <f>INDEX(resultados!$A$2:$ZZ$2573, 1317, MATCH($B$1, resultados!$A$1:$ZZ$1, 0))</f>
        <v/>
      </c>
      <c r="B1323">
        <f>INDEX(resultados!$A$2:$ZZ$2573, 1317, MATCH($B$2, resultados!$A$1:$ZZ$1, 0))</f>
        <v/>
      </c>
      <c r="C1323">
        <f>INDEX(resultados!$A$2:$ZZ$2573, 1317, MATCH($B$3, resultados!$A$1:$ZZ$1, 0))</f>
        <v/>
      </c>
    </row>
    <row r="1324">
      <c r="A1324">
        <f>INDEX(resultados!$A$2:$ZZ$2573, 1318, MATCH($B$1, resultados!$A$1:$ZZ$1, 0))</f>
        <v/>
      </c>
      <c r="B1324">
        <f>INDEX(resultados!$A$2:$ZZ$2573, 1318, MATCH($B$2, resultados!$A$1:$ZZ$1, 0))</f>
        <v/>
      </c>
      <c r="C1324">
        <f>INDEX(resultados!$A$2:$ZZ$2573, 1318, MATCH($B$3, resultados!$A$1:$ZZ$1, 0))</f>
        <v/>
      </c>
    </row>
    <row r="1325">
      <c r="A1325">
        <f>INDEX(resultados!$A$2:$ZZ$2573, 1319, MATCH($B$1, resultados!$A$1:$ZZ$1, 0))</f>
        <v/>
      </c>
      <c r="B1325">
        <f>INDEX(resultados!$A$2:$ZZ$2573, 1319, MATCH($B$2, resultados!$A$1:$ZZ$1, 0))</f>
        <v/>
      </c>
      <c r="C1325">
        <f>INDEX(resultados!$A$2:$ZZ$2573, 1319, MATCH($B$3, resultados!$A$1:$ZZ$1, 0))</f>
        <v/>
      </c>
    </row>
    <row r="1326">
      <c r="A1326">
        <f>INDEX(resultados!$A$2:$ZZ$2573, 1320, MATCH($B$1, resultados!$A$1:$ZZ$1, 0))</f>
        <v/>
      </c>
      <c r="B1326">
        <f>INDEX(resultados!$A$2:$ZZ$2573, 1320, MATCH($B$2, resultados!$A$1:$ZZ$1, 0))</f>
        <v/>
      </c>
      <c r="C1326">
        <f>INDEX(resultados!$A$2:$ZZ$2573, 1320, MATCH($B$3, resultados!$A$1:$ZZ$1, 0))</f>
        <v/>
      </c>
    </row>
    <row r="1327">
      <c r="A1327">
        <f>INDEX(resultados!$A$2:$ZZ$2573, 1321, MATCH($B$1, resultados!$A$1:$ZZ$1, 0))</f>
        <v/>
      </c>
      <c r="B1327">
        <f>INDEX(resultados!$A$2:$ZZ$2573, 1321, MATCH($B$2, resultados!$A$1:$ZZ$1, 0))</f>
        <v/>
      </c>
      <c r="C1327">
        <f>INDEX(resultados!$A$2:$ZZ$2573, 1321, MATCH($B$3, resultados!$A$1:$ZZ$1, 0))</f>
        <v/>
      </c>
    </row>
    <row r="1328">
      <c r="A1328">
        <f>INDEX(resultados!$A$2:$ZZ$2573, 1322, MATCH($B$1, resultados!$A$1:$ZZ$1, 0))</f>
        <v/>
      </c>
      <c r="B1328">
        <f>INDEX(resultados!$A$2:$ZZ$2573, 1322, MATCH($B$2, resultados!$A$1:$ZZ$1, 0))</f>
        <v/>
      </c>
      <c r="C1328">
        <f>INDEX(resultados!$A$2:$ZZ$2573, 1322, MATCH($B$3, resultados!$A$1:$ZZ$1, 0))</f>
        <v/>
      </c>
    </row>
    <row r="1329">
      <c r="A1329">
        <f>INDEX(resultados!$A$2:$ZZ$2573, 1323, MATCH($B$1, resultados!$A$1:$ZZ$1, 0))</f>
        <v/>
      </c>
      <c r="B1329">
        <f>INDEX(resultados!$A$2:$ZZ$2573, 1323, MATCH($B$2, resultados!$A$1:$ZZ$1, 0))</f>
        <v/>
      </c>
      <c r="C1329">
        <f>INDEX(resultados!$A$2:$ZZ$2573, 1323, MATCH($B$3, resultados!$A$1:$ZZ$1, 0))</f>
        <v/>
      </c>
    </row>
    <row r="1330">
      <c r="A1330">
        <f>INDEX(resultados!$A$2:$ZZ$2573, 1324, MATCH($B$1, resultados!$A$1:$ZZ$1, 0))</f>
        <v/>
      </c>
      <c r="B1330">
        <f>INDEX(resultados!$A$2:$ZZ$2573, 1324, MATCH($B$2, resultados!$A$1:$ZZ$1, 0))</f>
        <v/>
      </c>
      <c r="C1330">
        <f>INDEX(resultados!$A$2:$ZZ$2573, 1324, MATCH($B$3, resultados!$A$1:$ZZ$1, 0))</f>
        <v/>
      </c>
    </row>
    <row r="1331">
      <c r="A1331">
        <f>INDEX(resultados!$A$2:$ZZ$2573, 1325, MATCH($B$1, resultados!$A$1:$ZZ$1, 0))</f>
        <v/>
      </c>
      <c r="B1331">
        <f>INDEX(resultados!$A$2:$ZZ$2573, 1325, MATCH($B$2, resultados!$A$1:$ZZ$1, 0))</f>
        <v/>
      </c>
      <c r="C1331">
        <f>INDEX(resultados!$A$2:$ZZ$2573, 1325, MATCH($B$3, resultados!$A$1:$ZZ$1, 0))</f>
        <v/>
      </c>
    </row>
    <row r="1332">
      <c r="A1332">
        <f>INDEX(resultados!$A$2:$ZZ$2573, 1326, MATCH($B$1, resultados!$A$1:$ZZ$1, 0))</f>
        <v/>
      </c>
      <c r="B1332">
        <f>INDEX(resultados!$A$2:$ZZ$2573, 1326, MATCH($B$2, resultados!$A$1:$ZZ$1, 0))</f>
        <v/>
      </c>
      <c r="C1332">
        <f>INDEX(resultados!$A$2:$ZZ$2573, 1326, MATCH($B$3, resultados!$A$1:$ZZ$1, 0))</f>
        <v/>
      </c>
    </row>
    <row r="1333">
      <c r="A1333">
        <f>INDEX(resultados!$A$2:$ZZ$2573, 1327, MATCH($B$1, resultados!$A$1:$ZZ$1, 0))</f>
        <v/>
      </c>
      <c r="B1333">
        <f>INDEX(resultados!$A$2:$ZZ$2573, 1327, MATCH($B$2, resultados!$A$1:$ZZ$1, 0))</f>
        <v/>
      </c>
      <c r="C1333">
        <f>INDEX(resultados!$A$2:$ZZ$2573, 1327, MATCH($B$3, resultados!$A$1:$ZZ$1, 0))</f>
        <v/>
      </c>
    </row>
    <row r="1334">
      <c r="A1334">
        <f>INDEX(resultados!$A$2:$ZZ$2573, 1328, MATCH($B$1, resultados!$A$1:$ZZ$1, 0))</f>
        <v/>
      </c>
      <c r="B1334">
        <f>INDEX(resultados!$A$2:$ZZ$2573, 1328, MATCH($B$2, resultados!$A$1:$ZZ$1, 0))</f>
        <v/>
      </c>
      <c r="C1334">
        <f>INDEX(resultados!$A$2:$ZZ$2573, 1328, MATCH($B$3, resultados!$A$1:$ZZ$1, 0))</f>
        <v/>
      </c>
    </row>
    <row r="1335">
      <c r="A1335">
        <f>INDEX(resultados!$A$2:$ZZ$2573, 1329, MATCH($B$1, resultados!$A$1:$ZZ$1, 0))</f>
        <v/>
      </c>
      <c r="B1335">
        <f>INDEX(resultados!$A$2:$ZZ$2573, 1329, MATCH($B$2, resultados!$A$1:$ZZ$1, 0))</f>
        <v/>
      </c>
      <c r="C1335">
        <f>INDEX(resultados!$A$2:$ZZ$2573, 1329, MATCH($B$3, resultados!$A$1:$ZZ$1, 0))</f>
        <v/>
      </c>
    </row>
    <row r="1336">
      <c r="A1336">
        <f>INDEX(resultados!$A$2:$ZZ$2573, 1330, MATCH($B$1, resultados!$A$1:$ZZ$1, 0))</f>
        <v/>
      </c>
      <c r="B1336">
        <f>INDEX(resultados!$A$2:$ZZ$2573, 1330, MATCH($B$2, resultados!$A$1:$ZZ$1, 0))</f>
        <v/>
      </c>
      <c r="C1336">
        <f>INDEX(resultados!$A$2:$ZZ$2573, 1330, MATCH($B$3, resultados!$A$1:$ZZ$1, 0))</f>
        <v/>
      </c>
    </row>
    <row r="1337">
      <c r="A1337">
        <f>INDEX(resultados!$A$2:$ZZ$2573, 1331, MATCH($B$1, resultados!$A$1:$ZZ$1, 0))</f>
        <v/>
      </c>
      <c r="B1337">
        <f>INDEX(resultados!$A$2:$ZZ$2573, 1331, MATCH($B$2, resultados!$A$1:$ZZ$1, 0))</f>
        <v/>
      </c>
      <c r="C1337">
        <f>INDEX(resultados!$A$2:$ZZ$2573, 1331, MATCH($B$3, resultados!$A$1:$ZZ$1, 0))</f>
        <v/>
      </c>
    </row>
    <row r="1338">
      <c r="A1338">
        <f>INDEX(resultados!$A$2:$ZZ$2573, 1332, MATCH($B$1, resultados!$A$1:$ZZ$1, 0))</f>
        <v/>
      </c>
      <c r="B1338">
        <f>INDEX(resultados!$A$2:$ZZ$2573, 1332, MATCH($B$2, resultados!$A$1:$ZZ$1, 0))</f>
        <v/>
      </c>
      <c r="C1338">
        <f>INDEX(resultados!$A$2:$ZZ$2573, 1332, MATCH($B$3, resultados!$A$1:$ZZ$1, 0))</f>
        <v/>
      </c>
    </row>
    <row r="1339">
      <c r="A1339">
        <f>INDEX(resultados!$A$2:$ZZ$2573, 1333, MATCH($B$1, resultados!$A$1:$ZZ$1, 0))</f>
        <v/>
      </c>
      <c r="B1339">
        <f>INDEX(resultados!$A$2:$ZZ$2573, 1333, MATCH($B$2, resultados!$A$1:$ZZ$1, 0))</f>
        <v/>
      </c>
      <c r="C1339">
        <f>INDEX(resultados!$A$2:$ZZ$2573, 1333, MATCH($B$3, resultados!$A$1:$ZZ$1, 0))</f>
        <v/>
      </c>
    </row>
    <row r="1340">
      <c r="A1340">
        <f>INDEX(resultados!$A$2:$ZZ$2573, 1334, MATCH($B$1, resultados!$A$1:$ZZ$1, 0))</f>
        <v/>
      </c>
      <c r="B1340">
        <f>INDEX(resultados!$A$2:$ZZ$2573, 1334, MATCH($B$2, resultados!$A$1:$ZZ$1, 0))</f>
        <v/>
      </c>
      <c r="C1340">
        <f>INDEX(resultados!$A$2:$ZZ$2573, 1334, MATCH($B$3, resultados!$A$1:$ZZ$1, 0))</f>
        <v/>
      </c>
    </row>
    <row r="1341">
      <c r="A1341">
        <f>INDEX(resultados!$A$2:$ZZ$2573, 1335, MATCH($B$1, resultados!$A$1:$ZZ$1, 0))</f>
        <v/>
      </c>
      <c r="B1341">
        <f>INDEX(resultados!$A$2:$ZZ$2573, 1335, MATCH($B$2, resultados!$A$1:$ZZ$1, 0))</f>
        <v/>
      </c>
      <c r="C1341">
        <f>INDEX(resultados!$A$2:$ZZ$2573, 1335, MATCH($B$3, resultados!$A$1:$ZZ$1, 0))</f>
        <v/>
      </c>
    </row>
    <row r="1342">
      <c r="A1342">
        <f>INDEX(resultados!$A$2:$ZZ$2573, 1336, MATCH($B$1, resultados!$A$1:$ZZ$1, 0))</f>
        <v/>
      </c>
      <c r="B1342">
        <f>INDEX(resultados!$A$2:$ZZ$2573, 1336, MATCH($B$2, resultados!$A$1:$ZZ$1, 0))</f>
        <v/>
      </c>
      <c r="C1342">
        <f>INDEX(resultados!$A$2:$ZZ$2573, 1336, MATCH($B$3, resultados!$A$1:$ZZ$1, 0))</f>
        <v/>
      </c>
    </row>
    <row r="1343">
      <c r="A1343">
        <f>INDEX(resultados!$A$2:$ZZ$2573, 1337, MATCH($B$1, resultados!$A$1:$ZZ$1, 0))</f>
        <v/>
      </c>
      <c r="B1343">
        <f>INDEX(resultados!$A$2:$ZZ$2573, 1337, MATCH($B$2, resultados!$A$1:$ZZ$1, 0))</f>
        <v/>
      </c>
      <c r="C1343">
        <f>INDEX(resultados!$A$2:$ZZ$2573, 1337, MATCH($B$3, resultados!$A$1:$ZZ$1, 0))</f>
        <v/>
      </c>
    </row>
    <row r="1344">
      <c r="A1344">
        <f>INDEX(resultados!$A$2:$ZZ$2573, 1338, MATCH($B$1, resultados!$A$1:$ZZ$1, 0))</f>
        <v/>
      </c>
      <c r="B1344">
        <f>INDEX(resultados!$A$2:$ZZ$2573, 1338, MATCH($B$2, resultados!$A$1:$ZZ$1, 0))</f>
        <v/>
      </c>
      <c r="C1344">
        <f>INDEX(resultados!$A$2:$ZZ$2573, 1338, MATCH($B$3, resultados!$A$1:$ZZ$1, 0))</f>
        <v/>
      </c>
    </row>
    <row r="1345">
      <c r="A1345">
        <f>INDEX(resultados!$A$2:$ZZ$2573, 1339, MATCH($B$1, resultados!$A$1:$ZZ$1, 0))</f>
        <v/>
      </c>
      <c r="B1345">
        <f>INDEX(resultados!$A$2:$ZZ$2573, 1339, MATCH($B$2, resultados!$A$1:$ZZ$1, 0))</f>
        <v/>
      </c>
      <c r="C1345">
        <f>INDEX(resultados!$A$2:$ZZ$2573, 1339, MATCH($B$3, resultados!$A$1:$ZZ$1, 0))</f>
        <v/>
      </c>
    </row>
    <row r="1346">
      <c r="A1346">
        <f>INDEX(resultados!$A$2:$ZZ$2573, 1340, MATCH($B$1, resultados!$A$1:$ZZ$1, 0))</f>
        <v/>
      </c>
      <c r="B1346">
        <f>INDEX(resultados!$A$2:$ZZ$2573, 1340, MATCH($B$2, resultados!$A$1:$ZZ$1, 0))</f>
        <v/>
      </c>
      <c r="C1346">
        <f>INDEX(resultados!$A$2:$ZZ$2573, 1340, MATCH($B$3, resultados!$A$1:$ZZ$1, 0))</f>
        <v/>
      </c>
    </row>
    <row r="1347">
      <c r="A1347">
        <f>INDEX(resultados!$A$2:$ZZ$2573, 1341, MATCH($B$1, resultados!$A$1:$ZZ$1, 0))</f>
        <v/>
      </c>
      <c r="B1347">
        <f>INDEX(resultados!$A$2:$ZZ$2573, 1341, MATCH($B$2, resultados!$A$1:$ZZ$1, 0))</f>
        <v/>
      </c>
      <c r="C1347">
        <f>INDEX(resultados!$A$2:$ZZ$2573, 1341, MATCH($B$3, resultados!$A$1:$ZZ$1, 0))</f>
        <v/>
      </c>
    </row>
    <row r="1348">
      <c r="A1348">
        <f>INDEX(resultados!$A$2:$ZZ$2573, 1342, MATCH($B$1, resultados!$A$1:$ZZ$1, 0))</f>
        <v/>
      </c>
      <c r="B1348">
        <f>INDEX(resultados!$A$2:$ZZ$2573, 1342, MATCH($B$2, resultados!$A$1:$ZZ$1, 0))</f>
        <v/>
      </c>
      <c r="C1348">
        <f>INDEX(resultados!$A$2:$ZZ$2573, 1342, MATCH($B$3, resultados!$A$1:$ZZ$1, 0))</f>
        <v/>
      </c>
    </row>
    <row r="1349">
      <c r="A1349">
        <f>INDEX(resultados!$A$2:$ZZ$2573, 1343, MATCH($B$1, resultados!$A$1:$ZZ$1, 0))</f>
        <v/>
      </c>
      <c r="B1349">
        <f>INDEX(resultados!$A$2:$ZZ$2573, 1343, MATCH($B$2, resultados!$A$1:$ZZ$1, 0))</f>
        <v/>
      </c>
      <c r="C1349">
        <f>INDEX(resultados!$A$2:$ZZ$2573, 1343, MATCH($B$3, resultados!$A$1:$ZZ$1, 0))</f>
        <v/>
      </c>
    </row>
    <row r="1350">
      <c r="A1350">
        <f>INDEX(resultados!$A$2:$ZZ$2573, 1344, MATCH($B$1, resultados!$A$1:$ZZ$1, 0))</f>
        <v/>
      </c>
      <c r="B1350">
        <f>INDEX(resultados!$A$2:$ZZ$2573, 1344, MATCH($B$2, resultados!$A$1:$ZZ$1, 0))</f>
        <v/>
      </c>
      <c r="C1350">
        <f>INDEX(resultados!$A$2:$ZZ$2573, 1344, MATCH($B$3, resultados!$A$1:$ZZ$1, 0))</f>
        <v/>
      </c>
    </row>
    <row r="1351">
      <c r="A1351">
        <f>INDEX(resultados!$A$2:$ZZ$2573, 1345, MATCH($B$1, resultados!$A$1:$ZZ$1, 0))</f>
        <v/>
      </c>
      <c r="B1351">
        <f>INDEX(resultados!$A$2:$ZZ$2573, 1345, MATCH($B$2, resultados!$A$1:$ZZ$1, 0))</f>
        <v/>
      </c>
      <c r="C1351">
        <f>INDEX(resultados!$A$2:$ZZ$2573, 1345, MATCH($B$3, resultados!$A$1:$ZZ$1, 0))</f>
        <v/>
      </c>
    </row>
    <row r="1352">
      <c r="A1352">
        <f>INDEX(resultados!$A$2:$ZZ$2573, 1346, MATCH($B$1, resultados!$A$1:$ZZ$1, 0))</f>
        <v/>
      </c>
      <c r="B1352">
        <f>INDEX(resultados!$A$2:$ZZ$2573, 1346, MATCH($B$2, resultados!$A$1:$ZZ$1, 0))</f>
        <v/>
      </c>
      <c r="C1352">
        <f>INDEX(resultados!$A$2:$ZZ$2573, 1346, MATCH($B$3, resultados!$A$1:$ZZ$1, 0))</f>
        <v/>
      </c>
    </row>
    <row r="1353">
      <c r="A1353">
        <f>INDEX(resultados!$A$2:$ZZ$2573, 1347, MATCH($B$1, resultados!$A$1:$ZZ$1, 0))</f>
        <v/>
      </c>
      <c r="B1353">
        <f>INDEX(resultados!$A$2:$ZZ$2573, 1347, MATCH($B$2, resultados!$A$1:$ZZ$1, 0))</f>
        <v/>
      </c>
      <c r="C1353">
        <f>INDEX(resultados!$A$2:$ZZ$2573, 1347, MATCH($B$3, resultados!$A$1:$ZZ$1, 0))</f>
        <v/>
      </c>
    </row>
    <row r="1354">
      <c r="A1354">
        <f>INDEX(resultados!$A$2:$ZZ$2573, 1348, MATCH($B$1, resultados!$A$1:$ZZ$1, 0))</f>
        <v/>
      </c>
      <c r="B1354">
        <f>INDEX(resultados!$A$2:$ZZ$2573, 1348, MATCH($B$2, resultados!$A$1:$ZZ$1, 0))</f>
        <v/>
      </c>
      <c r="C1354">
        <f>INDEX(resultados!$A$2:$ZZ$2573, 1348, MATCH($B$3, resultados!$A$1:$ZZ$1, 0))</f>
        <v/>
      </c>
    </row>
    <row r="1355">
      <c r="A1355">
        <f>INDEX(resultados!$A$2:$ZZ$2573, 1349, MATCH($B$1, resultados!$A$1:$ZZ$1, 0))</f>
        <v/>
      </c>
      <c r="B1355">
        <f>INDEX(resultados!$A$2:$ZZ$2573, 1349, MATCH($B$2, resultados!$A$1:$ZZ$1, 0))</f>
        <v/>
      </c>
      <c r="C1355">
        <f>INDEX(resultados!$A$2:$ZZ$2573, 1349, MATCH($B$3, resultados!$A$1:$ZZ$1, 0))</f>
        <v/>
      </c>
    </row>
    <row r="1356">
      <c r="A1356">
        <f>INDEX(resultados!$A$2:$ZZ$2573, 1350, MATCH($B$1, resultados!$A$1:$ZZ$1, 0))</f>
        <v/>
      </c>
      <c r="B1356">
        <f>INDEX(resultados!$A$2:$ZZ$2573, 1350, MATCH($B$2, resultados!$A$1:$ZZ$1, 0))</f>
        <v/>
      </c>
      <c r="C1356">
        <f>INDEX(resultados!$A$2:$ZZ$2573, 1350, MATCH($B$3, resultados!$A$1:$ZZ$1, 0))</f>
        <v/>
      </c>
    </row>
    <row r="1357">
      <c r="A1357">
        <f>INDEX(resultados!$A$2:$ZZ$2573, 1351, MATCH($B$1, resultados!$A$1:$ZZ$1, 0))</f>
        <v/>
      </c>
      <c r="B1357">
        <f>INDEX(resultados!$A$2:$ZZ$2573, 1351, MATCH($B$2, resultados!$A$1:$ZZ$1, 0))</f>
        <v/>
      </c>
      <c r="C1357">
        <f>INDEX(resultados!$A$2:$ZZ$2573, 1351, MATCH($B$3, resultados!$A$1:$ZZ$1, 0))</f>
        <v/>
      </c>
    </row>
    <row r="1358">
      <c r="A1358">
        <f>INDEX(resultados!$A$2:$ZZ$2573, 1352, MATCH($B$1, resultados!$A$1:$ZZ$1, 0))</f>
        <v/>
      </c>
      <c r="B1358">
        <f>INDEX(resultados!$A$2:$ZZ$2573, 1352, MATCH($B$2, resultados!$A$1:$ZZ$1, 0))</f>
        <v/>
      </c>
      <c r="C1358">
        <f>INDEX(resultados!$A$2:$ZZ$2573, 1352, MATCH($B$3, resultados!$A$1:$ZZ$1, 0))</f>
        <v/>
      </c>
    </row>
    <row r="1359">
      <c r="A1359">
        <f>INDEX(resultados!$A$2:$ZZ$2573, 1353, MATCH($B$1, resultados!$A$1:$ZZ$1, 0))</f>
        <v/>
      </c>
      <c r="B1359">
        <f>INDEX(resultados!$A$2:$ZZ$2573, 1353, MATCH($B$2, resultados!$A$1:$ZZ$1, 0))</f>
        <v/>
      </c>
      <c r="C1359">
        <f>INDEX(resultados!$A$2:$ZZ$2573, 1353, MATCH($B$3, resultados!$A$1:$ZZ$1, 0))</f>
        <v/>
      </c>
    </row>
    <row r="1360">
      <c r="A1360">
        <f>INDEX(resultados!$A$2:$ZZ$2573, 1354, MATCH($B$1, resultados!$A$1:$ZZ$1, 0))</f>
        <v/>
      </c>
      <c r="B1360">
        <f>INDEX(resultados!$A$2:$ZZ$2573, 1354, MATCH($B$2, resultados!$A$1:$ZZ$1, 0))</f>
        <v/>
      </c>
      <c r="C1360">
        <f>INDEX(resultados!$A$2:$ZZ$2573, 1354, MATCH($B$3, resultados!$A$1:$ZZ$1, 0))</f>
        <v/>
      </c>
    </row>
    <row r="1361">
      <c r="A1361">
        <f>INDEX(resultados!$A$2:$ZZ$2573, 1355, MATCH($B$1, resultados!$A$1:$ZZ$1, 0))</f>
        <v/>
      </c>
      <c r="B1361">
        <f>INDEX(resultados!$A$2:$ZZ$2573, 1355, MATCH($B$2, resultados!$A$1:$ZZ$1, 0))</f>
        <v/>
      </c>
      <c r="C1361">
        <f>INDEX(resultados!$A$2:$ZZ$2573, 1355, MATCH($B$3, resultados!$A$1:$ZZ$1, 0))</f>
        <v/>
      </c>
    </row>
    <row r="1362">
      <c r="A1362">
        <f>INDEX(resultados!$A$2:$ZZ$2573, 1356, MATCH($B$1, resultados!$A$1:$ZZ$1, 0))</f>
        <v/>
      </c>
      <c r="B1362">
        <f>INDEX(resultados!$A$2:$ZZ$2573, 1356, MATCH($B$2, resultados!$A$1:$ZZ$1, 0))</f>
        <v/>
      </c>
      <c r="C1362">
        <f>INDEX(resultados!$A$2:$ZZ$2573, 1356, MATCH($B$3, resultados!$A$1:$ZZ$1, 0))</f>
        <v/>
      </c>
    </row>
    <row r="1363">
      <c r="A1363">
        <f>INDEX(resultados!$A$2:$ZZ$2573, 1357, MATCH($B$1, resultados!$A$1:$ZZ$1, 0))</f>
        <v/>
      </c>
      <c r="B1363">
        <f>INDEX(resultados!$A$2:$ZZ$2573, 1357, MATCH($B$2, resultados!$A$1:$ZZ$1, 0))</f>
        <v/>
      </c>
      <c r="C1363">
        <f>INDEX(resultados!$A$2:$ZZ$2573, 1357, MATCH($B$3, resultados!$A$1:$ZZ$1, 0))</f>
        <v/>
      </c>
    </row>
    <row r="1364">
      <c r="A1364">
        <f>INDEX(resultados!$A$2:$ZZ$2573, 1358, MATCH($B$1, resultados!$A$1:$ZZ$1, 0))</f>
        <v/>
      </c>
      <c r="B1364">
        <f>INDEX(resultados!$A$2:$ZZ$2573, 1358, MATCH($B$2, resultados!$A$1:$ZZ$1, 0))</f>
        <v/>
      </c>
      <c r="C1364">
        <f>INDEX(resultados!$A$2:$ZZ$2573, 1358, MATCH($B$3, resultados!$A$1:$ZZ$1, 0))</f>
        <v/>
      </c>
    </row>
    <row r="1365">
      <c r="A1365">
        <f>INDEX(resultados!$A$2:$ZZ$2573, 1359, MATCH($B$1, resultados!$A$1:$ZZ$1, 0))</f>
        <v/>
      </c>
      <c r="B1365">
        <f>INDEX(resultados!$A$2:$ZZ$2573, 1359, MATCH($B$2, resultados!$A$1:$ZZ$1, 0))</f>
        <v/>
      </c>
      <c r="C1365">
        <f>INDEX(resultados!$A$2:$ZZ$2573, 1359, MATCH($B$3, resultados!$A$1:$ZZ$1, 0))</f>
        <v/>
      </c>
    </row>
    <row r="1366">
      <c r="A1366">
        <f>INDEX(resultados!$A$2:$ZZ$2573, 1360, MATCH($B$1, resultados!$A$1:$ZZ$1, 0))</f>
        <v/>
      </c>
      <c r="B1366">
        <f>INDEX(resultados!$A$2:$ZZ$2573, 1360, MATCH($B$2, resultados!$A$1:$ZZ$1, 0))</f>
        <v/>
      </c>
      <c r="C1366">
        <f>INDEX(resultados!$A$2:$ZZ$2573, 1360, MATCH($B$3, resultados!$A$1:$ZZ$1, 0))</f>
        <v/>
      </c>
    </row>
    <row r="1367">
      <c r="A1367">
        <f>INDEX(resultados!$A$2:$ZZ$2573, 1361, MATCH($B$1, resultados!$A$1:$ZZ$1, 0))</f>
        <v/>
      </c>
      <c r="B1367">
        <f>INDEX(resultados!$A$2:$ZZ$2573, 1361, MATCH($B$2, resultados!$A$1:$ZZ$1, 0))</f>
        <v/>
      </c>
      <c r="C1367">
        <f>INDEX(resultados!$A$2:$ZZ$2573, 1361, MATCH($B$3, resultados!$A$1:$ZZ$1, 0))</f>
        <v/>
      </c>
    </row>
    <row r="1368">
      <c r="A1368">
        <f>INDEX(resultados!$A$2:$ZZ$2573, 1362, MATCH($B$1, resultados!$A$1:$ZZ$1, 0))</f>
        <v/>
      </c>
      <c r="B1368">
        <f>INDEX(resultados!$A$2:$ZZ$2573, 1362, MATCH($B$2, resultados!$A$1:$ZZ$1, 0))</f>
        <v/>
      </c>
      <c r="C1368">
        <f>INDEX(resultados!$A$2:$ZZ$2573, 1362, MATCH($B$3, resultados!$A$1:$ZZ$1, 0))</f>
        <v/>
      </c>
    </row>
    <row r="1369">
      <c r="A1369">
        <f>INDEX(resultados!$A$2:$ZZ$2573, 1363, MATCH($B$1, resultados!$A$1:$ZZ$1, 0))</f>
        <v/>
      </c>
      <c r="B1369">
        <f>INDEX(resultados!$A$2:$ZZ$2573, 1363, MATCH($B$2, resultados!$A$1:$ZZ$1, 0))</f>
        <v/>
      </c>
      <c r="C1369">
        <f>INDEX(resultados!$A$2:$ZZ$2573, 1363, MATCH($B$3, resultados!$A$1:$ZZ$1, 0))</f>
        <v/>
      </c>
    </row>
    <row r="1370">
      <c r="A1370">
        <f>INDEX(resultados!$A$2:$ZZ$2573, 1364, MATCH($B$1, resultados!$A$1:$ZZ$1, 0))</f>
        <v/>
      </c>
      <c r="B1370">
        <f>INDEX(resultados!$A$2:$ZZ$2573, 1364, MATCH($B$2, resultados!$A$1:$ZZ$1, 0))</f>
        <v/>
      </c>
      <c r="C1370">
        <f>INDEX(resultados!$A$2:$ZZ$2573, 1364, MATCH($B$3, resultados!$A$1:$ZZ$1, 0))</f>
        <v/>
      </c>
    </row>
    <row r="1371">
      <c r="A1371">
        <f>INDEX(resultados!$A$2:$ZZ$2573, 1365, MATCH($B$1, resultados!$A$1:$ZZ$1, 0))</f>
        <v/>
      </c>
      <c r="B1371">
        <f>INDEX(resultados!$A$2:$ZZ$2573, 1365, MATCH($B$2, resultados!$A$1:$ZZ$1, 0))</f>
        <v/>
      </c>
      <c r="C1371">
        <f>INDEX(resultados!$A$2:$ZZ$2573, 1365, MATCH($B$3, resultados!$A$1:$ZZ$1, 0))</f>
        <v/>
      </c>
    </row>
    <row r="1372">
      <c r="A1372">
        <f>INDEX(resultados!$A$2:$ZZ$2573, 1366, MATCH($B$1, resultados!$A$1:$ZZ$1, 0))</f>
        <v/>
      </c>
      <c r="B1372">
        <f>INDEX(resultados!$A$2:$ZZ$2573, 1366, MATCH($B$2, resultados!$A$1:$ZZ$1, 0))</f>
        <v/>
      </c>
      <c r="C1372">
        <f>INDEX(resultados!$A$2:$ZZ$2573, 1366, MATCH($B$3, resultados!$A$1:$ZZ$1, 0))</f>
        <v/>
      </c>
    </row>
    <row r="1373">
      <c r="A1373">
        <f>INDEX(resultados!$A$2:$ZZ$2573, 1367, MATCH($B$1, resultados!$A$1:$ZZ$1, 0))</f>
        <v/>
      </c>
      <c r="B1373">
        <f>INDEX(resultados!$A$2:$ZZ$2573, 1367, MATCH($B$2, resultados!$A$1:$ZZ$1, 0))</f>
        <v/>
      </c>
      <c r="C1373">
        <f>INDEX(resultados!$A$2:$ZZ$2573, 1367, MATCH($B$3, resultados!$A$1:$ZZ$1, 0))</f>
        <v/>
      </c>
    </row>
    <row r="1374">
      <c r="A1374">
        <f>INDEX(resultados!$A$2:$ZZ$2573, 1368, MATCH($B$1, resultados!$A$1:$ZZ$1, 0))</f>
        <v/>
      </c>
      <c r="B1374">
        <f>INDEX(resultados!$A$2:$ZZ$2573, 1368, MATCH($B$2, resultados!$A$1:$ZZ$1, 0))</f>
        <v/>
      </c>
      <c r="C1374">
        <f>INDEX(resultados!$A$2:$ZZ$2573, 1368, MATCH($B$3, resultados!$A$1:$ZZ$1, 0))</f>
        <v/>
      </c>
    </row>
    <row r="1375">
      <c r="A1375">
        <f>INDEX(resultados!$A$2:$ZZ$2573, 1369, MATCH($B$1, resultados!$A$1:$ZZ$1, 0))</f>
        <v/>
      </c>
      <c r="B1375">
        <f>INDEX(resultados!$A$2:$ZZ$2573, 1369, MATCH($B$2, resultados!$A$1:$ZZ$1, 0))</f>
        <v/>
      </c>
      <c r="C1375">
        <f>INDEX(resultados!$A$2:$ZZ$2573, 1369, MATCH($B$3, resultados!$A$1:$ZZ$1, 0))</f>
        <v/>
      </c>
    </row>
    <row r="1376">
      <c r="A1376">
        <f>INDEX(resultados!$A$2:$ZZ$2573, 1370, MATCH($B$1, resultados!$A$1:$ZZ$1, 0))</f>
        <v/>
      </c>
      <c r="B1376">
        <f>INDEX(resultados!$A$2:$ZZ$2573, 1370, MATCH($B$2, resultados!$A$1:$ZZ$1, 0))</f>
        <v/>
      </c>
      <c r="C1376">
        <f>INDEX(resultados!$A$2:$ZZ$2573, 1370, MATCH($B$3, resultados!$A$1:$ZZ$1, 0))</f>
        <v/>
      </c>
    </row>
    <row r="1377">
      <c r="A1377">
        <f>INDEX(resultados!$A$2:$ZZ$2573, 1371, MATCH($B$1, resultados!$A$1:$ZZ$1, 0))</f>
        <v/>
      </c>
      <c r="B1377">
        <f>INDEX(resultados!$A$2:$ZZ$2573, 1371, MATCH($B$2, resultados!$A$1:$ZZ$1, 0))</f>
        <v/>
      </c>
      <c r="C1377">
        <f>INDEX(resultados!$A$2:$ZZ$2573, 1371, MATCH($B$3, resultados!$A$1:$ZZ$1, 0))</f>
        <v/>
      </c>
    </row>
    <row r="1378">
      <c r="A1378">
        <f>INDEX(resultados!$A$2:$ZZ$2573, 1372, MATCH($B$1, resultados!$A$1:$ZZ$1, 0))</f>
        <v/>
      </c>
      <c r="B1378">
        <f>INDEX(resultados!$A$2:$ZZ$2573, 1372, MATCH($B$2, resultados!$A$1:$ZZ$1, 0))</f>
        <v/>
      </c>
      <c r="C1378">
        <f>INDEX(resultados!$A$2:$ZZ$2573, 1372, MATCH($B$3, resultados!$A$1:$ZZ$1, 0))</f>
        <v/>
      </c>
    </row>
    <row r="1379">
      <c r="A1379">
        <f>INDEX(resultados!$A$2:$ZZ$2573, 1373, MATCH($B$1, resultados!$A$1:$ZZ$1, 0))</f>
        <v/>
      </c>
      <c r="B1379">
        <f>INDEX(resultados!$A$2:$ZZ$2573, 1373, MATCH($B$2, resultados!$A$1:$ZZ$1, 0))</f>
        <v/>
      </c>
      <c r="C1379">
        <f>INDEX(resultados!$A$2:$ZZ$2573, 1373, MATCH($B$3, resultados!$A$1:$ZZ$1, 0))</f>
        <v/>
      </c>
    </row>
    <row r="1380">
      <c r="A1380">
        <f>INDEX(resultados!$A$2:$ZZ$2573, 1374, MATCH($B$1, resultados!$A$1:$ZZ$1, 0))</f>
        <v/>
      </c>
      <c r="B1380">
        <f>INDEX(resultados!$A$2:$ZZ$2573, 1374, MATCH($B$2, resultados!$A$1:$ZZ$1, 0))</f>
        <v/>
      </c>
      <c r="C1380">
        <f>INDEX(resultados!$A$2:$ZZ$2573, 1374, MATCH($B$3, resultados!$A$1:$ZZ$1, 0))</f>
        <v/>
      </c>
    </row>
    <row r="1381">
      <c r="A1381">
        <f>INDEX(resultados!$A$2:$ZZ$2573, 1375, MATCH($B$1, resultados!$A$1:$ZZ$1, 0))</f>
        <v/>
      </c>
      <c r="B1381">
        <f>INDEX(resultados!$A$2:$ZZ$2573, 1375, MATCH($B$2, resultados!$A$1:$ZZ$1, 0))</f>
        <v/>
      </c>
      <c r="C1381">
        <f>INDEX(resultados!$A$2:$ZZ$2573, 1375, MATCH($B$3, resultados!$A$1:$ZZ$1, 0))</f>
        <v/>
      </c>
    </row>
    <row r="1382">
      <c r="A1382">
        <f>INDEX(resultados!$A$2:$ZZ$2573, 1376, MATCH($B$1, resultados!$A$1:$ZZ$1, 0))</f>
        <v/>
      </c>
      <c r="B1382">
        <f>INDEX(resultados!$A$2:$ZZ$2573, 1376, MATCH($B$2, resultados!$A$1:$ZZ$1, 0))</f>
        <v/>
      </c>
      <c r="C1382">
        <f>INDEX(resultados!$A$2:$ZZ$2573, 1376, MATCH($B$3, resultados!$A$1:$ZZ$1, 0))</f>
        <v/>
      </c>
    </row>
    <row r="1383">
      <c r="A1383">
        <f>INDEX(resultados!$A$2:$ZZ$2573, 1377, MATCH($B$1, resultados!$A$1:$ZZ$1, 0))</f>
        <v/>
      </c>
      <c r="B1383">
        <f>INDEX(resultados!$A$2:$ZZ$2573, 1377, MATCH($B$2, resultados!$A$1:$ZZ$1, 0))</f>
        <v/>
      </c>
      <c r="C1383">
        <f>INDEX(resultados!$A$2:$ZZ$2573, 1377, MATCH($B$3, resultados!$A$1:$ZZ$1, 0))</f>
        <v/>
      </c>
    </row>
    <row r="1384">
      <c r="A1384">
        <f>INDEX(resultados!$A$2:$ZZ$2573, 1378, MATCH($B$1, resultados!$A$1:$ZZ$1, 0))</f>
        <v/>
      </c>
      <c r="B1384">
        <f>INDEX(resultados!$A$2:$ZZ$2573, 1378, MATCH($B$2, resultados!$A$1:$ZZ$1, 0))</f>
        <v/>
      </c>
      <c r="C1384">
        <f>INDEX(resultados!$A$2:$ZZ$2573, 1378, MATCH($B$3, resultados!$A$1:$ZZ$1, 0))</f>
        <v/>
      </c>
    </row>
    <row r="1385">
      <c r="A1385">
        <f>INDEX(resultados!$A$2:$ZZ$2573, 1379, MATCH($B$1, resultados!$A$1:$ZZ$1, 0))</f>
        <v/>
      </c>
      <c r="B1385">
        <f>INDEX(resultados!$A$2:$ZZ$2573, 1379, MATCH($B$2, resultados!$A$1:$ZZ$1, 0))</f>
        <v/>
      </c>
      <c r="C1385">
        <f>INDEX(resultados!$A$2:$ZZ$2573, 1379, MATCH($B$3, resultados!$A$1:$ZZ$1, 0))</f>
        <v/>
      </c>
    </row>
    <row r="1386">
      <c r="A1386">
        <f>INDEX(resultados!$A$2:$ZZ$2573, 1380, MATCH($B$1, resultados!$A$1:$ZZ$1, 0))</f>
        <v/>
      </c>
      <c r="B1386">
        <f>INDEX(resultados!$A$2:$ZZ$2573, 1380, MATCH($B$2, resultados!$A$1:$ZZ$1, 0))</f>
        <v/>
      </c>
      <c r="C1386">
        <f>INDEX(resultados!$A$2:$ZZ$2573, 1380, MATCH($B$3, resultados!$A$1:$ZZ$1, 0))</f>
        <v/>
      </c>
    </row>
    <row r="1387">
      <c r="A1387">
        <f>INDEX(resultados!$A$2:$ZZ$2573, 1381, MATCH($B$1, resultados!$A$1:$ZZ$1, 0))</f>
        <v/>
      </c>
      <c r="B1387">
        <f>INDEX(resultados!$A$2:$ZZ$2573, 1381, MATCH($B$2, resultados!$A$1:$ZZ$1, 0))</f>
        <v/>
      </c>
      <c r="C1387">
        <f>INDEX(resultados!$A$2:$ZZ$2573, 1381, MATCH($B$3, resultados!$A$1:$ZZ$1, 0))</f>
        <v/>
      </c>
    </row>
    <row r="1388">
      <c r="A1388">
        <f>INDEX(resultados!$A$2:$ZZ$2573, 1382, MATCH($B$1, resultados!$A$1:$ZZ$1, 0))</f>
        <v/>
      </c>
      <c r="B1388">
        <f>INDEX(resultados!$A$2:$ZZ$2573, 1382, MATCH($B$2, resultados!$A$1:$ZZ$1, 0))</f>
        <v/>
      </c>
      <c r="C1388">
        <f>INDEX(resultados!$A$2:$ZZ$2573, 1382, MATCH($B$3, resultados!$A$1:$ZZ$1, 0))</f>
        <v/>
      </c>
    </row>
    <row r="1389">
      <c r="A1389">
        <f>INDEX(resultados!$A$2:$ZZ$2573, 1383, MATCH($B$1, resultados!$A$1:$ZZ$1, 0))</f>
        <v/>
      </c>
      <c r="B1389">
        <f>INDEX(resultados!$A$2:$ZZ$2573, 1383, MATCH($B$2, resultados!$A$1:$ZZ$1, 0))</f>
        <v/>
      </c>
      <c r="C1389">
        <f>INDEX(resultados!$A$2:$ZZ$2573, 1383, MATCH($B$3, resultados!$A$1:$ZZ$1, 0))</f>
        <v/>
      </c>
    </row>
    <row r="1390">
      <c r="A1390">
        <f>INDEX(resultados!$A$2:$ZZ$2573, 1384, MATCH($B$1, resultados!$A$1:$ZZ$1, 0))</f>
        <v/>
      </c>
      <c r="B1390">
        <f>INDEX(resultados!$A$2:$ZZ$2573, 1384, MATCH($B$2, resultados!$A$1:$ZZ$1, 0))</f>
        <v/>
      </c>
      <c r="C1390">
        <f>INDEX(resultados!$A$2:$ZZ$2573, 1384, MATCH($B$3, resultados!$A$1:$ZZ$1, 0))</f>
        <v/>
      </c>
    </row>
    <row r="1391">
      <c r="A1391">
        <f>INDEX(resultados!$A$2:$ZZ$2573, 1385, MATCH($B$1, resultados!$A$1:$ZZ$1, 0))</f>
        <v/>
      </c>
      <c r="B1391">
        <f>INDEX(resultados!$A$2:$ZZ$2573, 1385, MATCH($B$2, resultados!$A$1:$ZZ$1, 0))</f>
        <v/>
      </c>
      <c r="C1391">
        <f>INDEX(resultados!$A$2:$ZZ$2573, 1385, MATCH($B$3, resultados!$A$1:$ZZ$1, 0))</f>
        <v/>
      </c>
    </row>
    <row r="1392">
      <c r="A1392">
        <f>INDEX(resultados!$A$2:$ZZ$2573, 1386, MATCH($B$1, resultados!$A$1:$ZZ$1, 0))</f>
        <v/>
      </c>
      <c r="B1392">
        <f>INDEX(resultados!$A$2:$ZZ$2573, 1386, MATCH($B$2, resultados!$A$1:$ZZ$1, 0))</f>
        <v/>
      </c>
      <c r="C1392">
        <f>INDEX(resultados!$A$2:$ZZ$2573, 1386, MATCH($B$3, resultados!$A$1:$ZZ$1, 0))</f>
        <v/>
      </c>
    </row>
    <row r="1393">
      <c r="A1393">
        <f>INDEX(resultados!$A$2:$ZZ$2573, 1387, MATCH($B$1, resultados!$A$1:$ZZ$1, 0))</f>
        <v/>
      </c>
      <c r="B1393">
        <f>INDEX(resultados!$A$2:$ZZ$2573, 1387, MATCH($B$2, resultados!$A$1:$ZZ$1, 0))</f>
        <v/>
      </c>
      <c r="C1393">
        <f>INDEX(resultados!$A$2:$ZZ$2573, 1387, MATCH($B$3, resultados!$A$1:$ZZ$1, 0))</f>
        <v/>
      </c>
    </row>
    <row r="1394">
      <c r="A1394">
        <f>INDEX(resultados!$A$2:$ZZ$2573, 1388, MATCH($B$1, resultados!$A$1:$ZZ$1, 0))</f>
        <v/>
      </c>
      <c r="B1394">
        <f>INDEX(resultados!$A$2:$ZZ$2573, 1388, MATCH($B$2, resultados!$A$1:$ZZ$1, 0))</f>
        <v/>
      </c>
      <c r="C1394">
        <f>INDEX(resultados!$A$2:$ZZ$2573, 1388, MATCH($B$3, resultados!$A$1:$ZZ$1, 0))</f>
        <v/>
      </c>
    </row>
    <row r="1395">
      <c r="A1395">
        <f>INDEX(resultados!$A$2:$ZZ$2573, 1389, MATCH($B$1, resultados!$A$1:$ZZ$1, 0))</f>
        <v/>
      </c>
      <c r="B1395">
        <f>INDEX(resultados!$A$2:$ZZ$2573, 1389, MATCH($B$2, resultados!$A$1:$ZZ$1, 0))</f>
        <v/>
      </c>
      <c r="C1395">
        <f>INDEX(resultados!$A$2:$ZZ$2573, 1389, MATCH($B$3, resultados!$A$1:$ZZ$1, 0))</f>
        <v/>
      </c>
    </row>
    <row r="1396">
      <c r="A1396">
        <f>INDEX(resultados!$A$2:$ZZ$2573, 1390, MATCH($B$1, resultados!$A$1:$ZZ$1, 0))</f>
        <v/>
      </c>
      <c r="B1396">
        <f>INDEX(resultados!$A$2:$ZZ$2573, 1390, MATCH($B$2, resultados!$A$1:$ZZ$1, 0))</f>
        <v/>
      </c>
      <c r="C1396">
        <f>INDEX(resultados!$A$2:$ZZ$2573, 1390, MATCH($B$3, resultados!$A$1:$ZZ$1, 0))</f>
        <v/>
      </c>
    </row>
    <row r="1397">
      <c r="A1397">
        <f>INDEX(resultados!$A$2:$ZZ$2573, 1391, MATCH($B$1, resultados!$A$1:$ZZ$1, 0))</f>
        <v/>
      </c>
      <c r="B1397">
        <f>INDEX(resultados!$A$2:$ZZ$2573, 1391, MATCH($B$2, resultados!$A$1:$ZZ$1, 0))</f>
        <v/>
      </c>
      <c r="C1397">
        <f>INDEX(resultados!$A$2:$ZZ$2573, 1391, MATCH($B$3, resultados!$A$1:$ZZ$1, 0))</f>
        <v/>
      </c>
    </row>
    <row r="1398">
      <c r="A1398">
        <f>INDEX(resultados!$A$2:$ZZ$2573, 1392, MATCH($B$1, resultados!$A$1:$ZZ$1, 0))</f>
        <v/>
      </c>
      <c r="B1398">
        <f>INDEX(resultados!$A$2:$ZZ$2573, 1392, MATCH($B$2, resultados!$A$1:$ZZ$1, 0))</f>
        <v/>
      </c>
      <c r="C1398">
        <f>INDEX(resultados!$A$2:$ZZ$2573, 1392, MATCH($B$3, resultados!$A$1:$ZZ$1, 0))</f>
        <v/>
      </c>
    </row>
    <row r="1399">
      <c r="A1399">
        <f>INDEX(resultados!$A$2:$ZZ$2573, 1393, MATCH($B$1, resultados!$A$1:$ZZ$1, 0))</f>
        <v/>
      </c>
      <c r="B1399">
        <f>INDEX(resultados!$A$2:$ZZ$2573, 1393, MATCH($B$2, resultados!$A$1:$ZZ$1, 0))</f>
        <v/>
      </c>
      <c r="C1399">
        <f>INDEX(resultados!$A$2:$ZZ$2573, 1393, MATCH($B$3, resultados!$A$1:$ZZ$1, 0))</f>
        <v/>
      </c>
    </row>
    <row r="1400">
      <c r="A1400">
        <f>INDEX(resultados!$A$2:$ZZ$2573, 1394, MATCH($B$1, resultados!$A$1:$ZZ$1, 0))</f>
        <v/>
      </c>
      <c r="B1400">
        <f>INDEX(resultados!$A$2:$ZZ$2573, 1394, MATCH($B$2, resultados!$A$1:$ZZ$1, 0))</f>
        <v/>
      </c>
      <c r="C1400">
        <f>INDEX(resultados!$A$2:$ZZ$2573, 1394, MATCH($B$3, resultados!$A$1:$ZZ$1, 0))</f>
        <v/>
      </c>
    </row>
    <row r="1401">
      <c r="A1401">
        <f>INDEX(resultados!$A$2:$ZZ$2573, 1395, MATCH($B$1, resultados!$A$1:$ZZ$1, 0))</f>
        <v/>
      </c>
      <c r="B1401">
        <f>INDEX(resultados!$A$2:$ZZ$2573, 1395, MATCH($B$2, resultados!$A$1:$ZZ$1, 0))</f>
        <v/>
      </c>
      <c r="C1401">
        <f>INDEX(resultados!$A$2:$ZZ$2573, 1395, MATCH($B$3, resultados!$A$1:$ZZ$1, 0))</f>
        <v/>
      </c>
    </row>
    <row r="1402">
      <c r="A1402">
        <f>INDEX(resultados!$A$2:$ZZ$2573, 1396, MATCH($B$1, resultados!$A$1:$ZZ$1, 0))</f>
        <v/>
      </c>
      <c r="B1402">
        <f>INDEX(resultados!$A$2:$ZZ$2573, 1396, MATCH($B$2, resultados!$A$1:$ZZ$1, 0))</f>
        <v/>
      </c>
      <c r="C1402">
        <f>INDEX(resultados!$A$2:$ZZ$2573, 1396, MATCH($B$3, resultados!$A$1:$ZZ$1, 0))</f>
        <v/>
      </c>
    </row>
    <row r="1403">
      <c r="A1403">
        <f>INDEX(resultados!$A$2:$ZZ$2573, 1397, MATCH($B$1, resultados!$A$1:$ZZ$1, 0))</f>
        <v/>
      </c>
      <c r="B1403">
        <f>INDEX(resultados!$A$2:$ZZ$2573, 1397, MATCH($B$2, resultados!$A$1:$ZZ$1, 0))</f>
        <v/>
      </c>
      <c r="C1403">
        <f>INDEX(resultados!$A$2:$ZZ$2573, 1397, MATCH($B$3, resultados!$A$1:$ZZ$1, 0))</f>
        <v/>
      </c>
    </row>
    <row r="1404">
      <c r="A1404">
        <f>INDEX(resultados!$A$2:$ZZ$2573, 1398, MATCH($B$1, resultados!$A$1:$ZZ$1, 0))</f>
        <v/>
      </c>
      <c r="B1404">
        <f>INDEX(resultados!$A$2:$ZZ$2573, 1398, MATCH($B$2, resultados!$A$1:$ZZ$1, 0))</f>
        <v/>
      </c>
      <c r="C1404">
        <f>INDEX(resultados!$A$2:$ZZ$2573, 1398, MATCH($B$3, resultados!$A$1:$ZZ$1, 0))</f>
        <v/>
      </c>
    </row>
    <row r="1405">
      <c r="A1405">
        <f>INDEX(resultados!$A$2:$ZZ$2573, 1399, MATCH($B$1, resultados!$A$1:$ZZ$1, 0))</f>
        <v/>
      </c>
      <c r="B1405">
        <f>INDEX(resultados!$A$2:$ZZ$2573, 1399, MATCH($B$2, resultados!$A$1:$ZZ$1, 0))</f>
        <v/>
      </c>
      <c r="C1405">
        <f>INDEX(resultados!$A$2:$ZZ$2573, 1399, MATCH($B$3, resultados!$A$1:$ZZ$1, 0))</f>
        <v/>
      </c>
    </row>
    <row r="1406">
      <c r="A1406">
        <f>INDEX(resultados!$A$2:$ZZ$2573, 1400, MATCH($B$1, resultados!$A$1:$ZZ$1, 0))</f>
        <v/>
      </c>
      <c r="B1406">
        <f>INDEX(resultados!$A$2:$ZZ$2573, 1400, MATCH($B$2, resultados!$A$1:$ZZ$1, 0))</f>
        <v/>
      </c>
      <c r="C1406">
        <f>INDEX(resultados!$A$2:$ZZ$2573, 1400, MATCH($B$3, resultados!$A$1:$ZZ$1, 0))</f>
        <v/>
      </c>
    </row>
    <row r="1407">
      <c r="A1407">
        <f>INDEX(resultados!$A$2:$ZZ$2573, 1401, MATCH($B$1, resultados!$A$1:$ZZ$1, 0))</f>
        <v/>
      </c>
      <c r="B1407">
        <f>INDEX(resultados!$A$2:$ZZ$2573, 1401, MATCH($B$2, resultados!$A$1:$ZZ$1, 0))</f>
        <v/>
      </c>
      <c r="C1407">
        <f>INDEX(resultados!$A$2:$ZZ$2573, 1401, MATCH($B$3, resultados!$A$1:$ZZ$1, 0))</f>
        <v/>
      </c>
    </row>
    <row r="1408">
      <c r="A1408">
        <f>INDEX(resultados!$A$2:$ZZ$2573, 1402, MATCH($B$1, resultados!$A$1:$ZZ$1, 0))</f>
        <v/>
      </c>
      <c r="B1408">
        <f>INDEX(resultados!$A$2:$ZZ$2573, 1402, MATCH($B$2, resultados!$A$1:$ZZ$1, 0))</f>
        <v/>
      </c>
      <c r="C1408">
        <f>INDEX(resultados!$A$2:$ZZ$2573, 1402, MATCH($B$3, resultados!$A$1:$ZZ$1, 0))</f>
        <v/>
      </c>
    </row>
    <row r="1409">
      <c r="A1409">
        <f>INDEX(resultados!$A$2:$ZZ$2573, 1403, MATCH($B$1, resultados!$A$1:$ZZ$1, 0))</f>
        <v/>
      </c>
      <c r="B1409">
        <f>INDEX(resultados!$A$2:$ZZ$2573, 1403, MATCH($B$2, resultados!$A$1:$ZZ$1, 0))</f>
        <v/>
      </c>
      <c r="C1409">
        <f>INDEX(resultados!$A$2:$ZZ$2573, 1403, MATCH($B$3, resultados!$A$1:$ZZ$1, 0))</f>
        <v/>
      </c>
    </row>
    <row r="1410">
      <c r="A1410">
        <f>INDEX(resultados!$A$2:$ZZ$2573, 1404, MATCH($B$1, resultados!$A$1:$ZZ$1, 0))</f>
        <v/>
      </c>
      <c r="B1410">
        <f>INDEX(resultados!$A$2:$ZZ$2573, 1404, MATCH($B$2, resultados!$A$1:$ZZ$1, 0))</f>
        <v/>
      </c>
      <c r="C1410">
        <f>INDEX(resultados!$A$2:$ZZ$2573, 1404, MATCH($B$3, resultados!$A$1:$ZZ$1, 0))</f>
        <v/>
      </c>
    </row>
    <row r="1411">
      <c r="A1411">
        <f>INDEX(resultados!$A$2:$ZZ$2573, 1405, MATCH($B$1, resultados!$A$1:$ZZ$1, 0))</f>
        <v/>
      </c>
      <c r="B1411">
        <f>INDEX(resultados!$A$2:$ZZ$2573, 1405, MATCH($B$2, resultados!$A$1:$ZZ$1, 0))</f>
        <v/>
      </c>
      <c r="C1411">
        <f>INDEX(resultados!$A$2:$ZZ$2573, 1405, MATCH($B$3, resultados!$A$1:$ZZ$1, 0))</f>
        <v/>
      </c>
    </row>
    <row r="1412">
      <c r="A1412">
        <f>INDEX(resultados!$A$2:$ZZ$2573, 1406, MATCH($B$1, resultados!$A$1:$ZZ$1, 0))</f>
        <v/>
      </c>
      <c r="B1412">
        <f>INDEX(resultados!$A$2:$ZZ$2573, 1406, MATCH($B$2, resultados!$A$1:$ZZ$1, 0))</f>
        <v/>
      </c>
      <c r="C1412">
        <f>INDEX(resultados!$A$2:$ZZ$2573, 1406, MATCH($B$3, resultados!$A$1:$ZZ$1, 0))</f>
        <v/>
      </c>
    </row>
    <row r="1413">
      <c r="A1413">
        <f>INDEX(resultados!$A$2:$ZZ$2573, 1407, MATCH($B$1, resultados!$A$1:$ZZ$1, 0))</f>
        <v/>
      </c>
      <c r="B1413">
        <f>INDEX(resultados!$A$2:$ZZ$2573, 1407, MATCH($B$2, resultados!$A$1:$ZZ$1, 0))</f>
        <v/>
      </c>
      <c r="C1413">
        <f>INDEX(resultados!$A$2:$ZZ$2573, 1407, MATCH($B$3, resultados!$A$1:$ZZ$1, 0))</f>
        <v/>
      </c>
    </row>
    <row r="1414">
      <c r="A1414">
        <f>INDEX(resultados!$A$2:$ZZ$2573, 1408, MATCH($B$1, resultados!$A$1:$ZZ$1, 0))</f>
        <v/>
      </c>
      <c r="B1414">
        <f>INDEX(resultados!$A$2:$ZZ$2573, 1408, MATCH($B$2, resultados!$A$1:$ZZ$1, 0))</f>
        <v/>
      </c>
      <c r="C1414">
        <f>INDEX(resultados!$A$2:$ZZ$2573, 1408, MATCH($B$3, resultados!$A$1:$ZZ$1, 0))</f>
        <v/>
      </c>
    </row>
    <row r="1415">
      <c r="A1415">
        <f>INDEX(resultados!$A$2:$ZZ$2573, 1409, MATCH($B$1, resultados!$A$1:$ZZ$1, 0))</f>
        <v/>
      </c>
      <c r="B1415">
        <f>INDEX(resultados!$A$2:$ZZ$2573, 1409, MATCH($B$2, resultados!$A$1:$ZZ$1, 0))</f>
        <v/>
      </c>
      <c r="C1415">
        <f>INDEX(resultados!$A$2:$ZZ$2573, 1409, MATCH($B$3, resultados!$A$1:$ZZ$1, 0))</f>
        <v/>
      </c>
    </row>
    <row r="1416">
      <c r="A1416">
        <f>INDEX(resultados!$A$2:$ZZ$2573, 1410, MATCH($B$1, resultados!$A$1:$ZZ$1, 0))</f>
        <v/>
      </c>
      <c r="B1416">
        <f>INDEX(resultados!$A$2:$ZZ$2573, 1410, MATCH($B$2, resultados!$A$1:$ZZ$1, 0))</f>
        <v/>
      </c>
      <c r="C1416">
        <f>INDEX(resultados!$A$2:$ZZ$2573, 1410, MATCH($B$3, resultados!$A$1:$ZZ$1, 0))</f>
        <v/>
      </c>
    </row>
    <row r="1417">
      <c r="A1417">
        <f>INDEX(resultados!$A$2:$ZZ$2573, 1411, MATCH($B$1, resultados!$A$1:$ZZ$1, 0))</f>
        <v/>
      </c>
      <c r="B1417">
        <f>INDEX(resultados!$A$2:$ZZ$2573, 1411, MATCH($B$2, resultados!$A$1:$ZZ$1, 0))</f>
        <v/>
      </c>
      <c r="C1417">
        <f>INDEX(resultados!$A$2:$ZZ$2573, 1411, MATCH($B$3, resultados!$A$1:$ZZ$1, 0))</f>
        <v/>
      </c>
    </row>
    <row r="1418">
      <c r="A1418">
        <f>INDEX(resultados!$A$2:$ZZ$2573, 1412, MATCH($B$1, resultados!$A$1:$ZZ$1, 0))</f>
        <v/>
      </c>
      <c r="B1418">
        <f>INDEX(resultados!$A$2:$ZZ$2573, 1412, MATCH($B$2, resultados!$A$1:$ZZ$1, 0))</f>
        <v/>
      </c>
      <c r="C1418">
        <f>INDEX(resultados!$A$2:$ZZ$2573, 1412, MATCH($B$3, resultados!$A$1:$ZZ$1, 0))</f>
        <v/>
      </c>
    </row>
    <row r="1419">
      <c r="A1419">
        <f>INDEX(resultados!$A$2:$ZZ$2573, 1413, MATCH($B$1, resultados!$A$1:$ZZ$1, 0))</f>
        <v/>
      </c>
      <c r="B1419">
        <f>INDEX(resultados!$A$2:$ZZ$2573, 1413, MATCH($B$2, resultados!$A$1:$ZZ$1, 0))</f>
        <v/>
      </c>
      <c r="C1419">
        <f>INDEX(resultados!$A$2:$ZZ$2573, 1413, MATCH($B$3, resultados!$A$1:$ZZ$1, 0))</f>
        <v/>
      </c>
    </row>
    <row r="1420">
      <c r="A1420">
        <f>INDEX(resultados!$A$2:$ZZ$2573, 1414, MATCH($B$1, resultados!$A$1:$ZZ$1, 0))</f>
        <v/>
      </c>
      <c r="B1420">
        <f>INDEX(resultados!$A$2:$ZZ$2573, 1414, MATCH($B$2, resultados!$A$1:$ZZ$1, 0))</f>
        <v/>
      </c>
      <c r="C1420">
        <f>INDEX(resultados!$A$2:$ZZ$2573, 1414, MATCH($B$3, resultados!$A$1:$ZZ$1, 0))</f>
        <v/>
      </c>
    </row>
    <row r="1421">
      <c r="A1421">
        <f>INDEX(resultados!$A$2:$ZZ$2573, 1415, MATCH($B$1, resultados!$A$1:$ZZ$1, 0))</f>
        <v/>
      </c>
      <c r="B1421">
        <f>INDEX(resultados!$A$2:$ZZ$2573, 1415, MATCH($B$2, resultados!$A$1:$ZZ$1, 0))</f>
        <v/>
      </c>
      <c r="C1421">
        <f>INDEX(resultados!$A$2:$ZZ$2573, 1415, MATCH($B$3, resultados!$A$1:$ZZ$1, 0))</f>
        <v/>
      </c>
    </row>
    <row r="1422">
      <c r="A1422">
        <f>INDEX(resultados!$A$2:$ZZ$2573, 1416, MATCH($B$1, resultados!$A$1:$ZZ$1, 0))</f>
        <v/>
      </c>
      <c r="B1422">
        <f>INDEX(resultados!$A$2:$ZZ$2573, 1416, MATCH($B$2, resultados!$A$1:$ZZ$1, 0))</f>
        <v/>
      </c>
      <c r="C1422">
        <f>INDEX(resultados!$A$2:$ZZ$2573, 1416, MATCH($B$3, resultados!$A$1:$ZZ$1, 0))</f>
        <v/>
      </c>
    </row>
    <row r="1423">
      <c r="A1423">
        <f>INDEX(resultados!$A$2:$ZZ$2573, 1417, MATCH($B$1, resultados!$A$1:$ZZ$1, 0))</f>
        <v/>
      </c>
      <c r="B1423">
        <f>INDEX(resultados!$A$2:$ZZ$2573, 1417, MATCH($B$2, resultados!$A$1:$ZZ$1, 0))</f>
        <v/>
      </c>
      <c r="C1423">
        <f>INDEX(resultados!$A$2:$ZZ$2573, 1417, MATCH($B$3, resultados!$A$1:$ZZ$1, 0))</f>
        <v/>
      </c>
    </row>
    <row r="1424">
      <c r="A1424">
        <f>INDEX(resultados!$A$2:$ZZ$2573, 1418, MATCH($B$1, resultados!$A$1:$ZZ$1, 0))</f>
        <v/>
      </c>
      <c r="B1424">
        <f>INDEX(resultados!$A$2:$ZZ$2573, 1418, MATCH($B$2, resultados!$A$1:$ZZ$1, 0))</f>
        <v/>
      </c>
      <c r="C1424">
        <f>INDEX(resultados!$A$2:$ZZ$2573, 1418, MATCH($B$3, resultados!$A$1:$ZZ$1, 0))</f>
        <v/>
      </c>
    </row>
    <row r="1425">
      <c r="A1425">
        <f>INDEX(resultados!$A$2:$ZZ$2573, 1419, MATCH($B$1, resultados!$A$1:$ZZ$1, 0))</f>
        <v/>
      </c>
      <c r="B1425">
        <f>INDEX(resultados!$A$2:$ZZ$2573, 1419, MATCH($B$2, resultados!$A$1:$ZZ$1, 0))</f>
        <v/>
      </c>
      <c r="C1425">
        <f>INDEX(resultados!$A$2:$ZZ$2573, 1419, MATCH($B$3, resultados!$A$1:$ZZ$1, 0))</f>
        <v/>
      </c>
    </row>
    <row r="1426">
      <c r="A1426">
        <f>INDEX(resultados!$A$2:$ZZ$2573, 1420, MATCH($B$1, resultados!$A$1:$ZZ$1, 0))</f>
        <v/>
      </c>
      <c r="B1426">
        <f>INDEX(resultados!$A$2:$ZZ$2573, 1420, MATCH($B$2, resultados!$A$1:$ZZ$1, 0))</f>
        <v/>
      </c>
      <c r="C1426">
        <f>INDEX(resultados!$A$2:$ZZ$2573, 1420, MATCH($B$3, resultados!$A$1:$ZZ$1, 0))</f>
        <v/>
      </c>
    </row>
    <row r="1427">
      <c r="A1427">
        <f>INDEX(resultados!$A$2:$ZZ$2573, 1421, MATCH($B$1, resultados!$A$1:$ZZ$1, 0))</f>
        <v/>
      </c>
      <c r="B1427">
        <f>INDEX(resultados!$A$2:$ZZ$2573, 1421, MATCH($B$2, resultados!$A$1:$ZZ$1, 0))</f>
        <v/>
      </c>
      <c r="C1427">
        <f>INDEX(resultados!$A$2:$ZZ$2573, 1421, MATCH($B$3, resultados!$A$1:$ZZ$1, 0))</f>
        <v/>
      </c>
    </row>
    <row r="1428">
      <c r="A1428">
        <f>INDEX(resultados!$A$2:$ZZ$2573, 1422, MATCH($B$1, resultados!$A$1:$ZZ$1, 0))</f>
        <v/>
      </c>
      <c r="B1428">
        <f>INDEX(resultados!$A$2:$ZZ$2573, 1422, MATCH($B$2, resultados!$A$1:$ZZ$1, 0))</f>
        <v/>
      </c>
      <c r="C1428">
        <f>INDEX(resultados!$A$2:$ZZ$2573, 1422, MATCH($B$3, resultados!$A$1:$ZZ$1, 0))</f>
        <v/>
      </c>
    </row>
    <row r="1429">
      <c r="A1429">
        <f>INDEX(resultados!$A$2:$ZZ$2573, 1423, MATCH($B$1, resultados!$A$1:$ZZ$1, 0))</f>
        <v/>
      </c>
      <c r="B1429">
        <f>INDEX(resultados!$A$2:$ZZ$2573, 1423, MATCH($B$2, resultados!$A$1:$ZZ$1, 0))</f>
        <v/>
      </c>
      <c r="C1429">
        <f>INDEX(resultados!$A$2:$ZZ$2573, 1423, MATCH($B$3, resultados!$A$1:$ZZ$1, 0))</f>
        <v/>
      </c>
    </row>
    <row r="1430">
      <c r="A1430">
        <f>INDEX(resultados!$A$2:$ZZ$2573, 1424, MATCH($B$1, resultados!$A$1:$ZZ$1, 0))</f>
        <v/>
      </c>
      <c r="B1430">
        <f>INDEX(resultados!$A$2:$ZZ$2573, 1424, MATCH($B$2, resultados!$A$1:$ZZ$1, 0))</f>
        <v/>
      </c>
      <c r="C1430">
        <f>INDEX(resultados!$A$2:$ZZ$2573, 1424, MATCH($B$3, resultados!$A$1:$ZZ$1, 0))</f>
        <v/>
      </c>
    </row>
    <row r="1431">
      <c r="A1431">
        <f>INDEX(resultados!$A$2:$ZZ$2573, 1425, MATCH($B$1, resultados!$A$1:$ZZ$1, 0))</f>
        <v/>
      </c>
      <c r="B1431">
        <f>INDEX(resultados!$A$2:$ZZ$2573, 1425, MATCH($B$2, resultados!$A$1:$ZZ$1, 0))</f>
        <v/>
      </c>
      <c r="C1431">
        <f>INDEX(resultados!$A$2:$ZZ$2573, 1425, MATCH($B$3, resultados!$A$1:$ZZ$1, 0))</f>
        <v/>
      </c>
    </row>
    <row r="1432">
      <c r="A1432">
        <f>INDEX(resultados!$A$2:$ZZ$2573, 1426, MATCH($B$1, resultados!$A$1:$ZZ$1, 0))</f>
        <v/>
      </c>
      <c r="B1432">
        <f>INDEX(resultados!$A$2:$ZZ$2573, 1426, MATCH($B$2, resultados!$A$1:$ZZ$1, 0))</f>
        <v/>
      </c>
      <c r="C1432">
        <f>INDEX(resultados!$A$2:$ZZ$2573, 1426, MATCH($B$3, resultados!$A$1:$ZZ$1, 0))</f>
        <v/>
      </c>
    </row>
    <row r="1433">
      <c r="A1433">
        <f>INDEX(resultados!$A$2:$ZZ$2573, 1427, MATCH($B$1, resultados!$A$1:$ZZ$1, 0))</f>
        <v/>
      </c>
      <c r="B1433">
        <f>INDEX(resultados!$A$2:$ZZ$2573, 1427, MATCH($B$2, resultados!$A$1:$ZZ$1, 0))</f>
        <v/>
      </c>
      <c r="C1433">
        <f>INDEX(resultados!$A$2:$ZZ$2573, 1427, MATCH($B$3, resultados!$A$1:$ZZ$1, 0))</f>
        <v/>
      </c>
    </row>
    <row r="1434">
      <c r="A1434">
        <f>INDEX(resultados!$A$2:$ZZ$2573, 1428, MATCH($B$1, resultados!$A$1:$ZZ$1, 0))</f>
        <v/>
      </c>
      <c r="B1434">
        <f>INDEX(resultados!$A$2:$ZZ$2573, 1428, MATCH($B$2, resultados!$A$1:$ZZ$1, 0))</f>
        <v/>
      </c>
      <c r="C1434">
        <f>INDEX(resultados!$A$2:$ZZ$2573, 1428, MATCH($B$3, resultados!$A$1:$ZZ$1, 0))</f>
        <v/>
      </c>
    </row>
    <row r="1435">
      <c r="A1435">
        <f>INDEX(resultados!$A$2:$ZZ$2573, 1429, MATCH($B$1, resultados!$A$1:$ZZ$1, 0))</f>
        <v/>
      </c>
      <c r="B1435">
        <f>INDEX(resultados!$A$2:$ZZ$2573, 1429, MATCH($B$2, resultados!$A$1:$ZZ$1, 0))</f>
        <v/>
      </c>
      <c r="C1435">
        <f>INDEX(resultados!$A$2:$ZZ$2573, 1429, MATCH($B$3, resultados!$A$1:$ZZ$1, 0))</f>
        <v/>
      </c>
    </row>
    <row r="1436">
      <c r="A1436">
        <f>INDEX(resultados!$A$2:$ZZ$2573, 1430, MATCH($B$1, resultados!$A$1:$ZZ$1, 0))</f>
        <v/>
      </c>
      <c r="B1436">
        <f>INDEX(resultados!$A$2:$ZZ$2573, 1430, MATCH($B$2, resultados!$A$1:$ZZ$1, 0))</f>
        <v/>
      </c>
      <c r="C1436">
        <f>INDEX(resultados!$A$2:$ZZ$2573, 1430, MATCH($B$3, resultados!$A$1:$ZZ$1, 0))</f>
        <v/>
      </c>
    </row>
    <row r="1437">
      <c r="A1437">
        <f>INDEX(resultados!$A$2:$ZZ$2573, 1431, MATCH($B$1, resultados!$A$1:$ZZ$1, 0))</f>
        <v/>
      </c>
      <c r="B1437">
        <f>INDEX(resultados!$A$2:$ZZ$2573, 1431, MATCH($B$2, resultados!$A$1:$ZZ$1, 0))</f>
        <v/>
      </c>
      <c r="C1437">
        <f>INDEX(resultados!$A$2:$ZZ$2573, 1431, MATCH($B$3, resultados!$A$1:$ZZ$1, 0))</f>
        <v/>
      </c>
    </row>
    <row r="1438">
      <c r="A1438">
        <f>INDEX(resultados!$A$2:$ZZ$2573, 1432, MATCH($B$1, resultados!$A$1:$ZZ$1, 0))</f>
        <v/>
      </c>
      <c r="B1438">
        <f>INDEX(resultados!$A$2:$ZZ$2573, 1432, MATCH($B$2, resultados!$A$1:$ZZ$1, 0))</f>
        <v/>
      </c>
      <c r="C1438">
        <f>INDEX(resultados!$A$2:$ZZ$2573, 1432, MATCH($B$3, resultados!$A$1:$ZZ$1, 0))</f>
        <v/>
      </c>
    </row>
    <row r="1439">
      <c r="A1439">
        <f>INDEX(resultados!$A$2:$ZZ$2573, 1433, MATCH($B$1, resultados!$A$1:$ZZ$1, 0))</f>
        <v/>
      </c>
      <c r="B1439">
        <f>INDEX(resultados!$A$2:$ZZ$2573, 1433, MATCH($B$2, resultados!$A$1:$ZZ$1, 0))</f>
        <v/>
      </c>
      <c r="C1439">
        <f>INDEX(resultados!$A$2:$ZZ$2573, 1433, MATCH($B$3, resultados!$A$1:$ZZ$1, 0))</f>
        <v/>
      </c>
    </row>
    <row r="1440">
      <c r="A1440">
        <f>INDEX(resultados!$A$2:$ZZ$2573, 1434, MATCH($B$1, resultados!$A$1:$ZZ$1, 0))</f>
        <v/>
      </c>
      <c r="B1440">
        <f>INDEX(resultados!$A$2:$ZZ$2573, 1434, MATCH($B$2, resultados!$A$1:$ZZ$1, 0))</f>
        <v/>
      </c>
      <c r="C1440">
        <f>INDEX(resultados!$A$2:$ZZ$2573, 1434, MATCH($B$3, resultados!$A$1:$ZZ$1, 0))</f>
        <v/>
      </c>
    </row>
    <row r="1441">
      <c r="A1441">
        <f>INDEX(resultados!$A$2:$ZZ$2573, 1435, MATCH($B$1, resultados!$A$1:$ZZ$1, 0))</f>
        <v/>
      </c>
      <c r="B1441">
        <f>INDEX(resultados!$A$2:$ZZ$2573, 1435, MATCH($B$2, resultados!$A$1:$ZZ$1, 0))</f>
        <v/>
      </c>
      <c r="C1441">
        <f>INDEX(resultados!$A$2:$ZZ$2573, 1435, MATCH($B$3, resultados!$A$1:$ZZ$1, 0))</f>
        <v/>
      </c>
    </row>
    <row r="1442">
      <c r="A1442">
        <f>INDEX(resultados!$A$2:$ZZ$2573, 1436, MATCH($B$1, resultados!$A$1:$ZZ$1, 0))</f>
        <v/>
      </c>
      <c r="B1442">
        <f>INDEX(resultados!$A$2:$ZZ$2573, 1436, MATCH($B$2, resultados!$A$1:$ZZ$1, 0))</f>
        <v/>
      </c>
      <c r="C1442">
        <f>INDEX(resultados!$A$2:$ZZ$2573, 1436, MATCH($B$3, resultados!$A$1:$ZZ$1, 0))</f>
        <v/>
      </c>
    </row>
    <row r="1443">
      <c r="A1443">
        <f>INDEX(resultados!$A$2:$ZZ$2573, 1437, MATCH($B$1, resultados!$A$1:$ZZ$1, 0))</f>
        <v/>
      </c>
      <c r="B1443">
        <f>INDEX(resultados!$A$2:$ZZ$2573, 1437, MATCH($B$2, resultados!$A$1:$ZZ$1, 0))</f>
        <v/>
      </c>
      <c r="C1443">
        <f>INDEX(resultados!$A$2:$ZZ$2573, 1437, MATCH($B$3, resultados!$A$1:$ZZ$1, 0))</f>
        <v/>
      </c>
    </row>
    <row r="1444">
      <c r="A1444">
        <f>INDEX(resultados!$A$2:$ZZ$2573, 1438, MATCH($B$1, resultados!$A$1:$ZZ$1, 0))</f>
        <v/>
      </c>
      <c r="B1444">
        <f>INDEX(resultados!$A$2:$ZZ$2573, 1438, MATCH($B$2, resultados!$A$1:$ZZ$1, 0))</f>
        <v/>
      </c>
      <c r="C1444">
        <f>INDEX(resultados!$A$2:$ZZ$2573, 1438, MATCH($B$3, resultados!$A$1:$ZZ$1, 0))</f>
        <v/>
      </c>
    </row>
    <row r="1445">
      <c r="A1445">
        <f>INDEX(resultados!$A$2:$ZZ$2573, 1439, MATCH($B$1, resultados!$A$1:$ZZ$1, 0))</f>
        <v/>
      </c>
      <c r="B1445">
        <f>INDEX(resultados!$A$2:$ZZ$2573, 1439, MATCH($B$2, resultados!$A$1:$ZZ$1, 0))</f>
        <v/>
      </c>
      <c r="C1445">
        <f>INDEX(resultados!$A$2:$ZZ$2573, 1439, MATCH($B$3, resultados!$A$1:$ZZ$1, 0))</f>
        <v/>
      </c>
    </row>
    <row r="1446">
      <c r="A1446">
        <f>INDEX(resultados!$A$2:$ZZ$2573, 1440, MATCH($B$1, resultados!$A$1:$ZZ$1, 0))</f>
        <v/>
      </c>
      <c r="B1446">
        <f>INDEX(resultados!$A$2:$ZZ$2573, 1440, MATCH($B$2, resultados!$A$1:$ZZ$1, 0))</f>
        <v/>
      </c>
      <c r="C1446">
        <f>INDEX(resultados!$A$2:$ZZ$2573, 1440, MATCH($B$3, resultados!$A$1:$ZZ$1, 0))</f>
        <v/>
      </c>
    </row>
    <row r="1447">
      <c r="A1447">
        <f>INDEX(resultados!$A$2:$ZZ$2573, 1441, MATCH($B$1, resultados!$A$1:$ZZ$1, 0))</f>
        <v/>
      </c>
      <c r="B1447">
        <f>INDEX(resultados!$A$2:$ZZ$2573, 1441, MATCH($B$2, resultados!$A$1:$ZZ$1, 0))</f>
        <v/>
      </c>
      <c r="C1447">
        <f>INDEX(resultados!$A$2:$ZZ$2573, 1441, MATCH($B$3, resultados!$A$1:$ZZ$1, 0))</f>
        <v/>
      </c>
    </row>
    <row r="1448">
      <c r="A1448">
        <f>INDEX(resultados!$A$2:$ZZ$2573, 1442, MATCH($B$1, resultados!$A$1:$ZZ$1, 0))</f>
        <v/>
      </c>
      <c r="B1448">
        <f>INDEX(resultados!$A$2:$ZZ$2573, 1442, MATCH($B$2, resultados!$A$1:$ZZ$1, 0))</f>
        <v/>
      </c>
      <c r="C1448">
        <f>INDEX(resultados!$A$2:$ZZ$2573, 1442, MATCH($B$3, resultados!$A$1:$ZZ$1, 0))</f>
        <v/>
      </c>
    </row>
    <row r="1449">
      <c r="A1449">
        <f>INDEX(resultados!$A$2:$ZZ$2573, 1443, MATCH($B$1, resultados!$A$1:$ZZ$1, 0))</f>
        <v/>
      </c>
      <c r="B1449">
        <f>INDEX(resultados!$A$2:$ZZ$2573, 1443, MATCH($B$2, resultados!$A$1:$ZZ$1, 0))</f>
        <v/>
      </c>
      <c r="C1449">
        <f>INDEX(resultados!$A$2:$ZZ$2573, 1443, MATCH($B$3, resultados!$A$1:$ZZ$1, 0))</f>
        <v/>
      </c>
    </row>
    <row r="1450">
      <c r="A1450">
        <f>INDEX(resultados!$A$2:$ZZ$2573, 1444, MATCH($B$1, resultados!$A$1:$ZZ$1, 0))</f>
        <v/>
      </c>
      <c r="B1450">
        <f>INDEX(resultados!$A$2:$ZZ$2573, 1444, MATCH($B$2, resultados!$A$1:$ZZ$1, 0))</f>
        <v/>
      </c>
      <c r="C1450">
        <f>INDEX(resultados!$A$2:$ZZ$2573, 1444, MATCH($B$3, resultados!$A$1:$ZZ$1, 0))</f>
        <v/>
      </c>
    </row>
    <row r="1451">
      <c r="A1451">
        <f>INDEX(resultados!$A$2:$ZZ$2573, 1445, MATCH($B$1, resultados!$A$1:$ZZ$1, 0))</f>
        <v/>
      </c>
      <c r="B1451">
        <f>INDEX(resultados!$A$2:$ZZ$2573, 1445, MATCH($B$2, resultados!$A$1:$ZZ$1, 0))</f>
        <v/>
      </c>
      <c r="C1451">
        <f>INDEX(resultados!$A$2:$ZZ$2573, 1445, MATCH($B$3, resultados!$A$1:$ZZ$1, 0))</f>
        <v/>
      </c>
    </row>
    <row r="1452">
      <c r="A1452">
        <f>INDEX(resultados!$A$2:$ZZ$2573, 1446, MATCH($B$1, resultados!$A$1:$ZZ$1, 0))</f>
        <v/>
      </c>
      <c r="B1452">
        <f>INDEX(resultados!$A$2:$ZZ$2573, 1446, MATCH($B$2, resultados!$A$1:$ZZ$1, 0))</f>
        <v/>
      </c>
      <c r="C1452">
        <f>INDEX(resultados!$A$2:$ZZ$2573, 1446, MATCH($B$3, resultados!$A$1:$ZZ$1, 0))</f>
        <v/>
      </c>
    </row>
    <row r="1453">
      <c r="A1453">
        <f>INDEX(resultados!$A$2:$ZZ$2573, 1447, MATCH($B$1, resultados!$A$1:$ZZ$1, 0))</f>
        <v/>
      </c>
      <c r="B1453">
        <f>INDEX(resultados!$A$2:$ZZ$2573, 1447, MATCH($B$2, resultados!$A$1:$ZZ$1, 0))</f>
        <v/>
      </c>
      <c r="C1453">
        <f>INDEX(resultados!$A$2:$ZZ$2573, 1447, MATCH($B$3, resultados!$A$1:$ZZ$1, 0))</f>
        <v/>
      </c>
    </row>
    <row r="1454">
      <c r="A1454">
        <f>INDEX(resultados!$A$2:$ZZ$2573, 1448, MATCH($B$1, resultados!$A$1:$ZZ$1, 0))</f>
        <v/>
      </c>
      <c r="B1454">
        <f>INDEX(resultados!$A$2:$ZZ$2573, 1448, MATCH($B$2, resultados!$A$1:$ZZ$1, 0))</f>
        <v/>
      </c>
      <c r="C1454">
        <f>INDEX(resultados!$A$2:$ZZ$2573, 1448, MATCH($B$3, resultados!$A$1:$ZZ$1, 0))</f>
        <v/>
      </c>
    </row>
    <row r="1455">
      <c r="A1455">
        <f>INDEX(resultados!$A$2:$ZZ$2573, 1449, MATCH($B$1, resultados!$A$1:$ZZ$1, 0))</f>
        <v/>
      </c>
      <c r="B1455">
        <f>INDEX(resultados!$A$2:$ZZ$2573, 1449, MATCH($B$2, resultados!$A$1:$ZZ$1, 0))</f>
        <v/>
      </c>
      <c r="C1455">
        <f>INDEX(resultados!$A$2:$ZZ$2573, 1449, MATCH($B$3, resultados!$A$1:$ZZ$1, 0))</f>
        <v/>
      </c>
    </row>
    <row r="1456">
      <c r="A1456">
        <f>INDEX(resultados!$A$2:$ZZ$2573, 1450, MATCH($B$1, resultados!$A$1:$ZZ$1, 0))</f>
        <v/>
      </c>
      <c r="B1456">
        <f>INDEX(resultados!$A$2:$ZZ$2573, 1450, MATCH($B$2, resultados!$A$1:$ZZ$1, 0))</f>
        <v/>
      </c>
      <c r="C1456">
        <f>INDEX(resultados!$A$2:$ZZ$2573, 1450, MATCH($B$3, resultados!$A$1:$ZZ$1, 0))</f>
        <v/>
      </c>
    </row>
    <row r="1457">
      <c r="A1457">
        <f>INDEX(resultados!$A$2:$ZZ$2573, 1451, MATCH($B$1, resultados!$A$1:$ZZ$1, 0))</f>
        <v/>
      </c>
      <c r="B1457">
        <f>INDEX(resultados!$A$2:$ZZ$2573, 1451, MATCH($B$2, resultados!$A$1:$ZZ$1, 0))</f>
        <v/>
      </c>
      <c r="C1457">
        <f>INDEX(resultados!$A$2:$ZZ$2573, 1451, MATCH($B$3, resultados!$A$1:$ZZ$1, 0))</f>
        <v/>
      </c>
    </row>
    <row r="1458">
      <c r="A1458">
        <f>INDEX(resultados!$A$2:$ZZ$2573, 1452, MATCH($B$1, resultados!$A$1:$ZZ$1, 0))</f>
        <v/>
      </c>
      <c r="B1458">
        <f>INDEX(resultados!$A$2:$ZZ$2573, 1452, MATCH($B$2, resultados!$A$1:$ZZ$1, 0))</f>
        <v/>
      </c>
      <c r="C1458">
        <f>INDEX(resultados!$A$2:$ZZ$2573, 1452, MATCH($B$3, resultados!$A$1:$ZZ$1, 0))</f>
        <v/>
      </c>
    </row>
    <row r="1459">
      <c r="A1459">
        <f>INDEX(resultados!$A$2:$ZZ$2573, 1453, MATCH($B$1, resultados!$A$1:$ZZ$1, 0))</f>
        <v/>
      </c>
      <c r="B1459">
        <f>INDEX(resultados!$A$2:$ZZ$2573, 1453, MATCH($B$2, resultados!$A$1:$ZZ$1, 0))</f>
        <v/>
      </c>
      <c r="C1459">
        <f>INDEX(resultados!$A$2:$ZZ$2573, 1453, MATCH($B$3, resultados!$A$1:$ZZ$1, 0))</f>
        <v/>
      </c>
    </row>
    <row r="1460">
      <c r="A1460">
        <f>INDEX(resultados!$A$2:$ZZ$2573, 1454, MATCH($B$1, resultados!$A$1:$ZZ$1, 0))</f>
        <v/>
      </c>
      <c r="B1460">
        <f>INDEX(resultados!$A$2:$ZZ$2573, 1454, MATCH($B$2, resultados!$A$1:$ZZ$1, 0))</f>
        <v/>
      </c>
      <c r="C1460">
        <f>INDEX(resultados!$A$2:$ZZ$2573, 1454, MATCH($B$3, resultados!$A$1:$ZZ$1, 0))</f>
        <v/>
      </c>
    </row>
    <row r="1461">
      <c r="A1461">
        <f>INDEX(resultados!$A$2:$ZZ$2573, 1455, MATCH($B$1, resultados!$A$1:$ZZ$1, 0))</f>
        <v/>
      </c>
      <c r="B1461">
        <f>INDEX(resultados!$A$2:$ZZ$2573, 1455, MATCH($B$2, resultados!$A$1:$ZZ$1, 0))</f>
        <v/>
      </c>
      <c r="C1461">
        <f>INDEX(resultados!$A$2:$ZZ$2573, 1455, MATCH($B$3, resultados!$A$1:$ZZ$1, 0))</f>
        <v/>
      </c>
    </row>
    <row r="1462">
      <c r="A1462">
        <f>INDEX(resultados!$A$2:$ZZ$2573, 1456, MATCH($B$1, resultados!$A$1:$ZZ$1, 0))</f>
        <v/>
      </c>
      <c r="B1462">
        <f>INDEX(resultados!$A$2:$ZZ$2573, 1456, MATCH($B$2, resultados!$A$1:$ZZ$1, 0))</f>
        <v/>
      </c>
      <c r="C1462">
        <f>INDEX(resultados!$A$2:$ZZ$2573, 1456, MATCH($B$3, resultados!$A$1:$ZZ$1, 0))</f>
        <v/>
      </c>
    </row>
    <row r="1463">
      <c r="A1463">
        <f>INDEX(resultados!$A$2:$ZZ$2573, 1457, MATCH($B$1, resultados!$A$1:$ZZ$1, 0))</f>
        <v/>
      </c>
      <c r="B1463">
        <f>INDEX(resultados!$A$2:$ZZ$2573, 1457, MATCH($B$2, resultados!$A$1:$ZZ$1, 0))</f>
        <v/>
      </c>
      <c r="C1463">
        <f>INDEX(resultados!$A$2:$ZZ$2573, 1457, MATCH($B$3, resultados!$A$1:$ZZ$1, 0))</f>
        <v/>
      </c>
    </row>
    <row r="1464">
      <c r="A1464">
        <f>INDEX(resultados!$A$2:$ZZ$2573, 1458, MATCH($B$1, resultados!$A$1:$ZZ$1, 0))</f>
        <v/>
      </c>
      <c r="B1464">
        <f>INDEX(resultados!$A$2:$ZZ$2573, 1458, MATCH($B$2, resultados!$A$1:$ZZ$1, 0))</f>
        <v/>
      </c>
      <c r="C1464">
        <f>INDEX(resultados!$A$2:$ZZ$2573, 1458, MATCH($B$3, resultados!$A$1:$ZZ$1, 0))</f>
        <v/>
      </c>
    </row>
    <row r="1465">
      <c r="A1465">
        <f>INDEX(resultados!$A$2:$ZZ$2573, 1459, MATCH($B$1, resultados!$A$1:$ZZ$1, 0))</f>
        <v/>
      </c>
      <c r="B1465">
        <f>INDEX(resultados!$A$2:$ZZ$2573, 1459, MATCH($B$2, resultados!$A$1:$ZZ$1, 0))</f>
        <v/>
      </c>
      <c r="C1465">
        <f>INDEX(resultados!$A$2:$ZZ$2573, 1459, MATCH($B$3, resultados!$A$1:$ZZ$1, 0))</f>
        <v/>
      </c>
    </row>
    <row r="1466">
      <c r="A1466">
        <f>INDEX(resultados!$A$2:$ZZ$2573, 1460, MATCH($B$1, resultados!$A$1:$ZZ$1, 0))</f>
        <v/>
      </c>
      <c r="B1466">
        <f>INDEX(resultados!$A$2:$ZZ$2573, 1460, MATCH($B$2, resultados!$A$1:$ZZ$1, 0))</f>
        <v/>
      </c>
      <c r="C1466">
        <f>INDEX(resultados!$A$2:$ZZ$2573, 1460, MATCH($B$3, resultados!$A$1:$ZZ$1, 0))</f>
        <v/>
      </c>
    </row>
    <row r="1467">
      <c r="A1467">
        <f>INDEX(resultados!$A$2:$ZZ$2573, 1461, MATCH($B$1, resultados!$A$1:$ZZ$1, 0))</f>
        <v/>
      </c>
      <c r="B1467">
        <f>INDEX(resultados!$A$2:$ZZ$2573, 1461, MATCH($B$2, resultados!$A$1:$ZZ$1, 0))</f>
        <v/>
      </c>
      <c r="C1467">
        <f>INDEX(resultados!$A$2:$ZZ$2573, 1461, MATCH($B$3, resultados!$A$1:$ZZ$1, 0))</f>
        <v/>
      </c>
    </row>
    <row r="1468">
      <c r="A1468">
        <f>INDEX(resultados!$A$2:$ZZ$2573, 1462, MATCH($B$1, resultados!$A$1:$ZZ$1, 0))</f>
        <v/>
      </c>
      <c r="B1468">
        <f>INDEX(resultados!$A$2:$ZZ$2573, 1462, MATCH($B$2, resultados!$A$1:$ZZ$1, 0))</f>
        <v/>
      </c>
      <c r="C1468">
        <f>INDEX(resultados!$A$2:$ZZ$2573, 1462, MATCH($B$3, resultados!$A$1:$ZZ$1, 0))</f>
        <v/>
      </c>
    </row>
    <row r="1469">
      <c r="A1469">
        <f>INDEX(resultados!$A$2:$ZZ$2573, 1463, MATCH($B$1, resultados!$A$1:$ZZ$1, 0))</f>
        <v/>
      </c>
      <c r="B1469">
        <f>INDEX(resultados!$A$2:$ZZ$2573, 1463, MATCH($B$2, resultados!$A$1:$ZZ$1, 0))</f>
        <v/>
      </c>
      <c r="C1469">
        <f>INDEX(resultados!$A$2:$ZZ$2573, 1463, MATCH($B$3, resultados!$A$1:$ZZ$1, 0))</f>
        <v/>
      </c>
    </row>
    <row r="1470">
      <c r="A1470">
        <f>INDEX(resultados!$A$2:$ZZ$2573, 1464, MATCH($B$1, resultados!$A$1:$ZZ$1, 0))</f>
        <v/>
      </c>
      <c r="B1470">
        <f>INDEX(resultados!$A$2:$ZZ$2573, 1464, MATCH($B$2, resultados!$A$1:$ZZ$1, 0))</f>
        <v/>
      </c>
      <c r="C1470">
        <f>INDEX(resultados!$A$2:$ZZ$2573, 1464, MATCH($B$3, resultados!$A$1:$ZZ$1, 0))</f>
        <v/>
      </c>
    </row>
    <row r="1471">
      <c r="A1471">
        <f>INDEX(resultados!$A$2:$ZZ$2573, 1465, MATCH($B$1, resultados!$A$1:$ZZ$1, 0))</f>
        <v/>
      </c>
      <c r="B1471">
        <f>INDEX(resultados!$A$2:$ZZ$2573, 1465, MATCH($B$2, resultados!$A$1:$ZZ$1, 0))</f>
        <v/>
      </c>
      <c r="C1471">
        <f>INDEX(resultados!$A$2:$ZZ$2573, 1465, MATCH($B$3, resultados!$A$1:$ZZ$1, 0))</f>
        <v/>
      </c>
    </row>
    <row r="1472">
      <c r="A1472">
        <f>INDEX(resultados!$A$2:$ZZ$2573, 1466, MATCH($B$1, resultados!$A$1:$ZZ$1, 0))</f>
        <v/>
      </c>
      <c r="B1472">
        <f>INDEX(resultados!$A$2:$ZZ$2573, 1466, MATCH($B$2, resultados!$A$1:$ZZ$1, 0))</f>
        <v/>
      </c>
      <c r="C1472">
        <f>INDEX(resultados!$A$2:$ZZ$2573, 1466, MATCH($B$3, resultados!$A$1:$ZZ$1, 0))</f>
        <v/>
      </c>
    </row>
    <row r="1473">
      <c r="A1473">
        <f>INDEX(resultados!$A$2:$ZZ$2573, 1467, MATCH($B$1, resultados!$A$1:$ZZ$1, 0))</f>
        <v/>
      </c>
      <c r="B1473">
        <f>INDEX(resultados!$A$2:$ZZ$2573, 1467, MATCH($B$2, resultados!$A$1:$ZZ$1, 0))</f>
        <v/>
      </c>
      <c r="C1473">
        <f>INDEX(resultados!$A$2:$ZZ$2573, 1467, MATCH($B$3, resultados!$A$1:$ZZ$1, 0))</f>
        <v/>
      </c>
    </row>
    <row r="1474">
      <c r="A1474">
        <f>INDEX(resultados!$A$2:$ZZ$2573, 1468, MATCH($B$1, resultados!$A$1:$ZZ$1, 0))</f>
        <v/>
      </c>
      <c r="B1474">
        <f>INDEX(resultados!$A$2:$ZZ$2573, 1468, MATCH($B$2, resultados!$A$1:$ZZ$1, 0))</f>
        <v/>
      </c>
      <c r="C1474">
        <f>INDEX(resultados!$A$2:$ZZ$2573, 1468, MATCH($B$3, resultados!$A$1:$ZZ$1, 0))</f>
        <v/>
      </c>
    </row>
    <row r="1475">
      <c r="A1475">
        <f>INDEX(resultados!$A$2:$ZZ$2573, 1469, MATCH($B$1, resultados!$A$1:$ZZ$1, 0))</f>
        <v/>
      </c>
      <c r="B1475">
        <f>INDEX(resultados!$A$2:$ZZ$2573, 1469, MATCH($B$2, resultados!$A$1:$ZZ$1, 0))</f>
        <v/>
      </c>
      <c r="C1475">
        <f>INDEX(resultados!$A$2:$ZZ$2573, 1469, MATCH($B$3, resultados!$A$1:$ZZ$1, 0))</f>
        <v/>
      </c>
    </row>
    <row r="1476">
      <c r="A1476">
        <f>INDEX(resultados!$A$2:$ZZ$2573, 1470, MATCH($B$1, resultados!$A$1:$ZZ$1, 0))</f>
        <v/>
      </c>
      <c r="B1476">
        <f>INDEX(resultados!$A$2:$ZZ$2573, 1470, MATCH($B$2, resultados!$A$1:$ZZ$1, 0))</f>
        <v/>
      </c>
      <c r="C1476">
        <f>INDEX(resultados!$A$2:$ZZ$2573, 1470, MATCH($B$3, resultados!$A$1:$ZZ$1, 0))</f>
        <v/>
      </c>
    </row>
    <row r="1477">
      <c r="A1477">
        <f>INDEX(resultados!$A$2:$ZZ$2573, 1471, MATCH($B$1, resultados!$A$1:$ZZ$1, 0))</f>
        <v/>
      </c>
      <c r="B1477">
        <f>INDEX(resultados!$A$2:$ZZ$2573, 1471, MATCH($B$2, resultados!$A$1:$ZZ$1, 0))</f>
        <v/>
      </c>
      <c r="C1477">
        <f>INDEX(resultados!$A$2:$ZZ$2573, 1471, MATCH($B$3, resultados!$A$1:$ZZ$1, 0))</f>
        <v/>
      </c>
    </row>
    <row r="1478">
      <c r="A1478">
        <f>INDEX(resultados!$A$2:$ZZ$2573, 1472, MATCH($B$1, resultados!$A$1:$ZZ$1, 0))</f>
        <v/>
      </c>
      <c r="B1478">
        <f>INDEX(resultados!$A$2:$ZZ$2573, 1472, MATCH($B$2, resultados!$A$1:$ZZ$1, 0))</f>
        <v/>
      </c>
      <c r="C1478">
        <f>INDEX(resultados!$A$2:$ZZ$2573, 1472, MATCH($B$3, resultados!$A$1:$ZZ$1, 0))</f>
        <v/>
      </c>
    </row>
    <row r="1479">
      <c r="A1479">
        <f>INDEX(resultados!$A$2:$ZZ$2573, 1473, MATCH($B$1, resultados!$A$1:$ZZ$1, 0))</f>
        <v/>
      </c>
      <c r="B1479">
        <f>INDEX(resultados!$A$2:$ZZ$2573, 1473, MATCH($B$2, resultados!$A$1:$ZZ$1, 0))</f>
        <v/>
      </c>
      <c r="C1479">
        <f>INDEX(resultados!$A$2:$ZZ$2573, 1473, MATCH($B$3, resultados!$A$1:$ZZ$1, 0))</f>
        <v/>
      </c>
    </row>
    <row r="1480">
      <c r="A1480">
        <f>INDEX(resultados!$A$2:$ZZ$2573, 1474, MATCH($B$1, resultados!$A$1:$ZZ$1, 0))</f>
        <v/>
      </c>
      <c r="B1480">
        <f>INDEX(resultados!$A$2:$ZZ$2573, 1474, MATCH($B$2, resultados!$A$1:$ZZ$1, 0))</f>
        <v/>
      </c>
      <c r="C1480">
        <f>INDEX(resultados!$A$2:$ZZ$2573, 1474, MATCH($B$3, resultados!$A$1:$ZZ$1, 0))</f>
        <v/>
      </c>
    </row>
    <row r="1481">
      <c r="A1481">
        <f>INDEX(resultados!$A$2:$ZZ$2573, 1475, MATCH($B$1, resultados!$A$1:$ZZ$1, 0))</f>
        <v/>
      </c>
      <c r="B1481">
        <f>INDEX(resultados!$A$2:$ZZ$2573, 1475, MATCH($B$2, resultados!$A$1:$ZZ$1, 0))</f>
        <v/>
      </c>
      <c r="C1481">
        <f>INDEX(resultados!$A$2:$ZZ$2573, 1475, MATCH($B$3, resultados!$A$1:$ZZ$1, 0))</f>
        <v/>
      </c>
    </row>
    <row r="1482">
      <c r="A1482">
        <f>INDEX(resultados!$A$2:$ZZ$2573, 1476, MATCH($B$1, resultados!$A$1:$ZZ$1, 0))</f>
        <v/>
      </c>
      <c r="B1482">
        <f>INDEX(resultados!$A$2:$ZZ$2573, 1476, MATCH($B$2, resultados!$A$1:$ZZ$1, 0))</f>
        <v/>
      </c>
      <c r="C1482">
        <f>INDEX(resultados!$A$2:$ZZ$2573, 1476, MATCH($B$3, resultados!$A$1:$ZZ$1, 0))</f>
        <v/>
      </c>
    </row>
    <row r="1483">
      <c r="A1483">
        <f>INDEX(resultados!$A$2:$ZZ$2573, 1477, MATCH($B$1, resultados!$A$1:$ZZ$1, 0))</f>
        <v/>
      </c>
      <c r="B1483">
        <f>INDEX(resultados!$A$2:$ZZ$2573, 1477, MATCH($B$2, resultados!$A$1:$ZZ$1, 0))</f>
        <v/>
      </c>
      <c r="C1483">
        <f>INDEX(resultados!$A$2:$ZZ$2573, 1477, MATCH($B$3, resultados!$A$1:$ZZ$1, 0))</f>
        <v/>
      </c>
    </row>
    <row r="1484">
      <c r="A1484">
        <f>INDEX(resultados!$A$2:$ZZ$2573, 1478, MATCH($B$1, resultados!$A$1:$ZZ$1, 0))</f>
        <v/>
      </c>
      <c r="B1484">
        <f>INDEX(resultados!$A$2:$ZZ$2573, 1478, MATCH($B$2, resultados!$A$1:$ZZ$1, 0))</f>
        <v/>
      </c>
      <c r="C1484">
        <f>INDEX(resultados!$A$2:$ZZ$2573, 1478, MATCH($B$3, resultados!$A$1:$ZZ$1, 0))</f>
        <v/>
      </c>
    </row>
    <row r="1485">
      <c r="A1485">
        <f>INDEX(resultados!$A$2:$ZZ$2573, 1479, MATCH($B$1, resultados!$A$1:$ZZ$1, 0))</f>
        <v/>
      </c>
      <c r="B1485">
        <f>INDEX(resultados!$A$2:$ZZ$2573, 1479, MATCH($B$2, resultados!$A$1:$ZZ$1, 0))</f>
        <v/>
      </c>
      <c r="C1485">
        <f>INDEX(resultados!$A$2:$ZZ$2573, 1479, MATCH($B$3, resultados!$A$1:$ZZ$1, 0))</f>
        <v/>
      </c>
    </row>
    <row r="1486">
      <c r="A1486">
        <f>INDEX(resultados!$A$2:$ZZ$2573, 1480, MATCH($B$1, resultados!$A$1:$ZZ$1, 0))</f>
        <v/>
      </c>
      <c r="B1486">
        <f>INDEX(resultados!$A$2:$ZZ$2573, 1480, MATCH($B$2, resultados!$A$1:$ZZ$1, 0))</f>
        <v/>
      </c>
      <c r="C1486">
        <f>INDEX(resultados!$A$2:$ZZ$2573, 1480, MATCH($B$3, resultados!$A$1:$ZZ$1, 0))</f>
        <v/>
      </c>
    </row>
    <row r="1487">
      <c r="A1487">
        <f>INDEX(resultados!$A$2:$ZZ$2573, 1481, MATCH($B$1, resultados!$A$1:$ZZ$1, 0))</f>
        <v/>
      </c>
      <c r="B1487">
        <f>INDEX(resultados!$A$2:$ZZ$2573, 1481, MATCH($B$2, resultados!$A$1:$ZZ$1, 0))</f>
        <v/>
      </c>
      <c r="C1487">
        <f>INDEX(resultados!$A$2:$ZZ$2573, 1481, MATCH($B$3, resultados!$A$1:$ZZ$1, 0))</f>
        <v/>
      </c>
    </row>
    <row r="1488">
      <c r="A1488">
        <f>INDEX(resultados!$A$2:$ZZ$2573, 1482, MATCH($B$1, resultados!$A$1:$ZZ$1, 0))</f>
        <v/>
      </c>
      <c r="B1488">
        <f>INDEX(resultados!$A$2:$ZZ$2573, 1482, MATCH($B$2, resultados!$A$1:$ZZ$1, 0))</f>
        <v/>
      </c>
      <c r="C1488">
        <f>INDEX(resultados!$A$2:$ZZ$2573, 1482, MATCH($B$3, resultados!$A$1:$ZZ$1, 0))</f>
        <v/>
      </c>
    </row>
    <row r="1489">
      <c r="A1489">
        <f>INDEX(resultados!$A$2:$ZZ$2573, 1483, MATCH($B$1, resultados!$A$1:$ZZ$1, 0))</f>
        <v/>
      </c>
      <c r="B1489">
        <f>INDEX(resultados!$A$2:$ZZ$2573, 1483, MATCH($B$2, resultados!$A$1:$ZZ$1, 0))</f>
        <v/>
      </c>
      <c r="C1489">
        <f>INDEX(resultados!$A$2:$ZZ$2573, 1483, MATCH($B$3, resultados!$A$1:$ZZ$1, 0))</f>
        <v/>
      </c>
    </row>
    <row r="1490">
      <c r="A1490">
        <f>INDEX(resultados!$A$2:$ZZ$2573, 1484, MATCH($B$1, resultados!$A$1:$ZZ$1, 0))</f>
        <v/>
      </c>
      <c r="B1490">
        <f>INDEX(resultados!$A$2:$ZZ$2573, 1484, MATCH($B$2, resultados!$A$1:$ZZ$1, 0))</f>
        <v/>
      </c>
      <c r="C1490">
        <f>INDEX(resultados!$A$2:$ZZ$2573, 1484, MATCH($B$3, resultados!$A$1:$ZZ$1, 0))</f>
        <v/>
      </c>
    </row>
    <row r="1491">
      <c r="A1491">
        <f>INDEX(resultados!$A$2:$ZZ$2573, 1485, MATCH($B$1, resultados!$A$1:$ZZ$1, 0))</f>
        <v/>
      </c>
      <c r="B1491">
        <f>INDEX(resultados!$A$2:$ZZ$2573, 1485, MATCH($B$2, resultados!$A$1:$ZZ$1, 0))</f>
        <v/>
      </c>
      <c r="C1491">
        <f>INDEX(resultados!$A$2:$ZZ$2573, 1485, MATCH($B$3, resultados!$A$1:$ZZ$1, 0))</f>
        <v/>
      </c>
    </row>
    <row r="1492">
      <c r="A1492">
        <f>INDEX(resultados!$A$2:$ZZ$2573, 1486, MATCH($B$1, resultados!$A$1:$ZZ$1, 0))</f>
        <v/>
      </c>
      <c r="B1492">
        <f>INDEX(resultados!$A$2:$ZZ$2573, 1486, MATCH($B$2, resultados!$A$1:$ZZ$1, 0))</f>
        <v/>
      </c>
      <c r="C1492">
        <f>INDEX(resultados!$A$2:$ZZ$2573, 1486, MATCH($B$3, resultados!$A$1:$ZZ$1, 0))</f>
        <v/>
      </c>
    </row>
    <row r="1493">
      <c r="A1493">
        <f>INDEX(resultados!$A$2:$ZZ$2573, 1487, MATCH($B$1, resultados!$A$1:$ZZ$1, 0))</f>
        <v/>
      </c>
      <c r="B1493">
        <f>INDEX(resultados!$A$2:$ZZ$2573, 1487, MATCH($B$2, resultados!$A$1:$ZZ$1, 0))</f>
        <v/>
      </c>
      <c r="C1493">
        <f>INDEX(resultados!$A$2:$ZZ$2573, 1487, MATCH($B$3, resultados!$A$1:$ZZ$1, 0))</f>
        <v/>
      </c>
    </row>
    <row r="1494">
      <c r="A1494">
        <f>INDEX(resultados!$A$2:$ZZ$2573, 1488, MATCH($B$1, resultados!$A$1:$ZZ$1, 0))</f>
        <v/>
      </c>
      <c r="B1494">
        <f>INDEX(resultados!$A$2:$ZZ$2573, 1488, MATCH($B$2, resultados!$A$1:$ZZ$1, 0))</f>
        <v/>
      </c>
      <c r="C1494">
        <f>INDEX(resultados!$A$2:$ZZ$2573, 1488, MATCH($B$3, resultados!$A$1:$ZZ$1, 0))</f>
        <v/>
      </c>
    </row>
    <row r="1495">
      <c r="A1495">
        <f>INDEX(resultados!$A$2:$ZZ$2573, 1489, MATCH($B$1, resultados!$A$1:$ZZ$1, 0))</f>
        <v/>
      </c>
      <c r="B1495">
        <f>INDEX(resultados!$A$2:$ZZ$2573, 1489, MATCH($B$2, resultados!$A$1:$ZZ$1, 0))</f>
        <v/>
      </c>
      <c r="C1495">
        <f>INDEX(resultados!$A$2:$ZZ$2573, 1489, MATCH($B$3, resultados!$A$1:$ZZ$1, 0))</f>
        <v/>
      </c>
    </row>
    <row r="1496">
      <c r="A1496">
        <f>INDEX(resultados!$A$2:$ZZ$2573, 1490, MATCH($B$1, resultados!$A$1:$ZZ$1, 0))</f>
        <v/>
      </c>
      <c r="B1496">
        <f>INDEX(resultados!$A$2:$ZZ$2573, 1490, MATCH($B$2, resultados!$A$1:$ZZ$1, 0))</f>
        <v/>
      </c>
      <c r="C1496">
        <f>INDEX(resultados!$A$2:$ZZ$2573, 1490, MATCH($B$3, resultados!$A$1:$ZZ$1, 0))</f>
        <v/>
      </c>
    </row>
    <row r="1497">
      <c r="A1497">
        <f>INDEX(resultados!$A$2:$ZZ$2573, 1491, MATCH($B$1, resultados!$A$1:$ZZ$1, 0))</f>
        <v/>
      </c>
      <c r="B1497">
        <f>INDEX(resultados!$A$2:$ZZ$2573, 1491, MATCH($B$2, resultados!$A$1:$ZZ$1, 0))</f>
        <v/>
      </c>
      <c r="C1497">
        <f>INDEX(resultados!$A$2:$ZZ$2573, 1491, MATCH($B$3, resultados!$A$1:$ZZ$1, 0))</f>
        <v/>
      </c>
    </row>
    <row r="1498">
      <c r="A1498">
        <f>INDEX(resultados!$A$2:$ZZ$2573, 1492, MATCH($B$1, resultados!$A$1:$ZZ$1, 0))</f>
        <v/>
      </c>
      <c r="B1498">
        <f>INDEX(resultados!$A$2:$ZZ$2573, 1492, MATCH($B$2, resultados!$A$1:$ZZ$1, 0))</f>
        <v/>
      </c>
      <c r="C1498">
        <f>INDEX(resultados!$A$2:$ZZ$2573, 1492, MATCH($B$3, resultados!$A$1:$ZZ$1, 0))</f>
        <v/>
      </c>
    </row>
    <row r="1499">
      <c r="A1499">
        <f>INDEX(resultados!$A$2:$ZZ$2573, 1493, MATCH($B$1, resultados!$A$1:$ZZ$1, 0))</f>
        <v/>
      </c>
      <c r="B1499">
        <f>INDEX(resultados!$A$2:$ZZ$2573, 1493, MATCH($B$2, resultados!$A$1:$ZZ$1, 0))</f>
        <v/>
      </c>
      <c r="C1499">
        <f>INDEX(resultados!$A$2:$ZZ$2573, 1493, MATCH($B$3, resultados!$A$1:$ZZ$1, 0))</f>
        <v/>
      </c>
    </row>
    <row r="1500">
      <c r="A1500">
        <f>INDEX(resultados!$A$2:$ZZ$2573, 1494, MATCH($B$1, resultados!$A$1:$ZZ$1, 0))</f>
        <v/>
      </c>
      <c r="B1500">
        <f>INDEX(resultados!$A$2:$ZZ$2573, 1494, MATCH($B$2, resultados!$A$1:$ZZ$1, 0))</f>
        <v/>
      </c>
      <c r="C1500">
        <f>INDEX(resultados!$A$2:$ZZ$2573, 1494, MATCH($B$3, resultados!$A$1:$ZZ$1, 0))</f>
        <v/>
      </c>
    </row>
    <row r="1501">
      <c r="A1501">
        <f>INDEX(resultados!$A$2:$ZZ$2573, 1495, MATCH($B$1, resultados!$A$1:$ZZ$1, 0))</f>
        <v/>
      </c>
      <c r="B1501">
        <f>INDEX(resultados!$A$2:$ZZ$2573, 1495, MATCH($B$2, resultados!$A$1:$ZZ$1, 0))</f>
        <v/>
      </c>
      <c r="C1501">
        <f>INDEX(resultados!$A$2:$ZZ$2573, 1495, MATCH($B$3, resultados!$A$1:$ZZ$1, 0))</f>
        <v/>
      </c>
    </row>
    <row r="1502">
      <c r="A1502">
        <f>INDEX(resultados!$A$2:$ZZ$2573, 1496, MATCH($B$1, resultados!$A$1:$ZZ$1, 0))</f>
        <v/>
      </c>
      <c r="B1502">
        <f>INDEX(resultados!$A$2:$ZZ$2573, 1496, MATCH($B$2, resultados!$A$1:$ZZ$1, 0))</f>
        <v/>
      </c>
      <c r="C1502">
        <f>INDEX(resultados!$A$2:$ZZ$2573, 1496, MATCH($B$3, resultados!$A$1:$ZZ$1, 0))</f>
        <v/>
      </c>
    </row>
    <row r="1503">
      <c r="A1503">
        <f>INDEX(resultados!$A$2:$ZZ$2573, 1497, MATCH($B$1, resultados!$A$1:$ZZ$1, 0))</f>
        <v/>
      </c>
      <c r="B1503">
        <f>INDEX(resultados!$A$2:$ZZ$2573, 1497, MATCH($B$2, resultados!$A$1:$ZZ$1, 0))</f>
        <v/>
      </c>
      <c r="C1503">
        <f>INDEX(resultados!$A$2:$ZZ$2573, 1497, MATCH($B$3, resultados!$A$1:$ZZ$1, 0))</f>
        <v/>
      </c>
    </row>
    <row r="1504">
      <c r="A1504">
        <f>INDEX(resultados!$A$2:$ZZ$2573, 1498, MATCH($B$1, resultados!$A$1:$ZZ$1, 0))</f>
        <v/>
      </c>
      <c r="B1504">
        <f>INDEX(resultados!$A$2:$ZZ$2573, 1498, MATCH($B$2, resultados!$A$1:$ZZ$1, 0))</f>
        <v/>
      </c>
      <c r="C1504">
        <f>INDEX(resultados!$A$2:$ZZ$2573, 1498, MATCH($B$3, resultados!$A$1:$ZZ$1, 0))</f>
        <v/>
      </c>
    </row>
    <row r="1505">
      <c r="A1505">
        <f>INDEX(resultados!$A$2:$ZZ$2573, 1499, MATCH($B$1, resultados!$A$1:$ZZ$1, 0))</f>
        <v/>
      </c>
      <c r="B1505">
        <f>INDEX(resultados!$A$2:$ZZ$2573, 1499, MATCH($B$2, resultados!$A$1:$ZZ$1, 0))</f>
        <v/>
      </c>
      <c r="C1505">
        <f>INDEX(resultados!$A$2:$ZZ$2573, 1499, MATCH($B$3, resultados!$A$1:$ZZ$1, 0))</f>
        <v/>
      </c>
    </row>
    <row r="1506">
      <c r="A1506">
        <f>INDEX(resultados!$A$2:$ZZ$2573, 1500, MATCH($B$1, resultados!$A$1:$ZZ$1, 0))</f>
        <v/>
      </c>
      <c r="B1506">
        <f>INDEX(resultados!$A$2:$ZZ$2573, 1500, MATCH($B$2, resultados!$A$1:$ZZ$1, 0))</f>
        <v/>
      </c>
      <c r="C1506">
        <f>INDEX(resultados!$A$2:$ZZ$2573, 1500, MATCH($B$3, resultados!$A$1:$ZZ$1, 0))</f>
        <v/>
      </c>
    </row>
    <row r="1507">
      <c r="A1507">
        <f>INDEX(resultados!$A$2:$ZZ$2573, 1501, MATCH($B$1, resultados!$A$1:$ZZ$1, 0))</f>
        <v/>
      </c>
      <c r="B1507">
        <f>INDEX(resultados!$A$2:$ZZ$2573, 1501, MATCH($B$2, resultados!$A$1:$ZZ$1, 0))</f>
        <v/>
      </c>
      <c r="C1507">
        <f>INDEX(resultados!$A$2:$ZZ$2573, 1501, MATCH($B$3, resultados!$A$1:$ZZ$1, 0))</f>
        <v/>
      </c>
    </row>
    <row r="1508">
      <c r="A1508">
        <f>INDEX(resultados!$A$2:$ZZ$2573, 1502, MATCH($B$1, resultados!$A$1:$ZZ$1, 0))</f>
        <v/>
      </c>
      <c r="B1508">
        <f>INDEX(resultados!$A$2:$ZZ$2573, 1502, MATCH($B$2, resultados!$A$1:$ZZ$1, 0))</f>
        <v/>
      </c>
      <c r="C1508">
        <f>INDEX(resultados!$A$2:$ZZ$2573, 1502, MATCH($B$3, resultados!$A$1:$ZZ$1, 0))</f>
        <v/>
      </c>
    </row>
    <row r="1509">
      <c r="A1509">
        <f>INDEX(resultados!$A$2:$ZZ$2573, 1503, MATCH($B$1, resultados!$A$1:$ZZ$1, 0))</f>
        <v/>
      </c>
      <c r="B1509">
        <f>INDEX(resultados!$A$2:$ZZ$2573, 1503, MATCH($B$2, resultados!$A$1:$ZZ$1, 0))</f>
        <v/>
      </c>
      <c r="C1509">
        <f>INDEX(resultados!$A$2:$ZZ$2573, 1503, MATCH($B$3, resultados!$A$1:$ZZ$1, 0))</f>
        <v/>
      </c>
    </row>
    <row r="1510">
      <c r="A1510">
        <f>INDEX(resultados!$A$2:$ZZ$2573, 1504, MATCH($B$1, resultados!$A$1:$ZZ$1, 0))</f>
        <v/>
      </c>
      <c r="B1510">
        <f>INDEX(resultados!$A$2:$ZZ$2573, 1504, MATCH($B$2, resultados!$A$1:$ZZ$1, 0))</f>
        <v/>
      </c>
      <c r="C1510">
        <f>INDEX(resultados!$A$2:$ZZ$2573, 1504, MATCH($B$3, resultados!$A$1:$ZZ$1, 0))</f>
        <v/>
      </c>
    </row>
    <row r="1511">
      <c r="A1511">
        <f>INDEX(resultados!$A$2:$ZZ$2573, 1505, MATCH($B$1, resultados!$A$1:$ZZ$1, 0))</f>
        <v/>
      </c>
      <c r="B1511">
        <f>INDEX(resultados!$A$2:$ZZ$2573, 1505, MATCH($B$2, resultados!$A$1:$ZZ$1, 0))</f>
        <v/>
      </c>
      <c r="C1511">
        <f>INDEX(resultados!$A$2:$ZZ$2573, 1505, MATCH($B$3, resultados!$A$1:$ZZ$1, 0))</f>
        <v/>
      </c>
    </row>
    <row r="1512">
      <c r="A1512">
        <f>INDEX(resultados!$A$2:$ZZ$2573, 1506, MATCH($B$1, resultados!$A$1:$ZZ$1, 0))</f>
        <v/>
      </c>
      <c r="B1512">
        <f>INDEX(resultados!$A$2:$ZZ$2573, 1506, MATCH($B$2, resultados!$A$1:$ZZ$1, 0))</f>
        <v/>
      </c>
      <c r="C1512">
        <f>INDEX(resultados!$A$2:$ZZ$2573, 1506, MATCH($B$3, resultados!$A$1:$ZZ$1, 0))</f>
        <v/>
      </c>
    </row>
    <row r="1513">
      <c r="A1513">
        <f>INDEX(resultados!$A$2:$ZZ$2573, 1507, MATCH($B$1, resultados!$A$1:$ZZ$1, 0))</f>
        <v/>
      </c>
      <c r="B1513">
        <f>INDEX(resultados!$A$2:$ZZ$2573, 1507, MATCH($B$2, resultados!$A$1:$ZZ$1, 0))</f>
        <v/>
      </c>
      <c r="C1513">
        <f>INDEX(resultados!$A$2:$ZZ$2573, 1507, MATCH($B$3, resultados!$A$1:$ZZ$1, 0))</f>
        <v/>
      </c>
    </row>
    <row r="1514">
      <c r="A1514">
        <f>INDEX(resultados!$A$2:$ZZ$2573, 1508, MATCH($B$1, resultados!$A$1:$ZZ$1, 0))</f>
        <v/>
      </c>
      <c r="B1514">
        <f>INDEX(resultados!$A$2:$ZZ$2573, 1508, MATCH($B$2, resultados!$A$1:$ZZ$1, 0))</f>
        <v/>
      </c>
      <c r="C1514">
        <f>INDEX(resultados!$A$2:$ZZ$2573, 1508, MATCH($B$3, resultados!$A$1:$ZZ$1, 0))</f>
        <v/>
      </c>
    </row>
    <row r="1515">
      <c r="A1515">
        <f>INDEX(resultados!$A$2:$ZZ$2573, 1509, MATCH($B$1, resultados!$A$1:$ZZ$1, 0))</f>
        <v/>
      </c>
      <c r="B1515">
        <f>INDEX(resultados!$A$2:$ZZ$2573, 1509, MATCH($B$2, resultados!$A$1:$ZZ$1, 0))</f>
        <v/>
      </c>
      <c r="C1515">
        <f>INDEX(resultados!$A$2:$ZZ$2573, 1509, MATCH($B$3, resultados!$A$1:$ZZ$1, 0))</f>
        <v/>
      </c>
    </row>
    <row r="1516">
      <c r="A1516">
        <f>INDEX(resultados!$A$2:$ZZ$2573, 1510, MATCH($B$1, resultados!$A$1:$ZZ$1, 0))</f>
        <v/>
      </c>
      <c r="B1516">
        <f>INDEX(resultados!$A$2:$ZZ$2573, 1510, MATCH($B$2, resultados!$A$1:$ZZ$1, 0))</f>
        <v/>
      </c>
      <c r="C1516">
        <f>INDEX(resultados!$A$2:$ZZ$2573, 1510, MATCH($B$3, resultados!$A$1:$ZZ$1, 0))</f>
        <v/>
      </c>
    </row>
    <row r="1517">
      <c r="A1517">
        <f>INDEX(resultados!$A$2:$ZZ$2573, 1511, MATCH($B$1, resultados!$A$1:$ZZ$1, 0))</f>
        <v/>
      </c>
      <c r="B1517">
        <f>INDEX(resultados!$A$2:$ZZ$2573, 1511, MATCH($B$2, resultados!$A$1:$ZZ$1, 0))</f>
        <v/>
      </c>
      <c r="C1517">
        <f>INDEX(resultados!$A$2:$ZZ$2573, 1511, MATCH($B$3, resultados!$A$1:$ZZ$1, 0))</f>
        <v/>
      </c>
    </row>
    <row r="1518">
      <c r="A1518">
        <f>INDEX(resultados!$A$2:$ZZ$2573, 1512, MATCH($B$1, resultados!$A$1:$ZZ$1, 0))</f>
        <v/>
      </c>
      <c r="B1518">
        <f>INDEX(resultados!$A$2:$ZZ$2573, 1512, MATCH($B$2, resultados!$A$1:$ZZ$1, 0))</f>
        <v/>
      </c>
      <c r="C1518">
        <f>INDEX(resultados!$A$2:$ZZ$2573, 1512, MATCH($B$3, resultados!$A$1:$ZZ$1, 0))</f>
        <v/>
      </c>
    </row>
    <row r="1519">
      <c r="A1519">
        <f>INDEX(resultados!$A$2:$ZZ$2573, 1513, MATCH($B$1, resultados!$A$1:$ZZ$1, 0))</f>
        <v/>
      </c>
      <c r="B1519">
        <f>INDEX(resultados!$A$2:$ZZ$2573, 1513, MATCH($B$2, resultados!$A$1:$ZZ$1, 0))</f>
        <v/>
      </c>
      <c r="C1519">
        <f>INDEX(resultados!$A$2:$ZZ$2573, 1513, MATCH($B$3, resultados!$A$1:$ZZ$1, 0))</f>
        <v/>
      </c>
    </row>
    <row r="1520">
      <c r="A1520">
        <f>INDEX(resultados!$A$2:$ZZ$2573, 1514, MATCH($B$1, resultados!$A$1:$ZZ$1, 0))</f>
        <v/>
      </c>
      <c r="B1520">
        <f>INDEX(resultados!$A$2:$ZZ$2573, 1514, MATCH($B$2, resultados!$A$1:$ZZ$1, 0))</f>
        <v/>
      </c>
      <c r="C1520">
        <f>INDEX(resultados!$A$2:$ZZ$2573, 1514, MATCH($B$3, resultados!$A$1:$ZZ$1, 0))</f>
        <v/>
      </c>
    </row>
    <row r="1521">
      <c r="A1521">
        <f>INDEX(resultados!$A$2:$ZZ$2573, 1515, MATCH($B$1, resultados!$A$1:$ZZ$1, 0))</f>
        <v/>
      </c>
      <c r="B1521">
        <f>INDEX(resultados!$A$2:$ZZ$2573, 1515, MATCH($B$2, resultados!$A$1:$ZZ$1, 0))</f>
        <v/>
      </c>
      <c r="C1521">
        <f>INDEX(resultados!$A$2:$ZZ$2573, 1515, MATCH($B$3, resultados!$A$1:$ZZ$1, 0))</f>
        <v/>
      </c>
    </row>
    <row r="1522">
      <c r="A1522">
        <f>INDEX(resultados!$A$2:$ZZ$2573, 1516, MATCH($B$1, resultados!$A$1:$ZZ$1, 0))</f>
        <v/>
      </c>
      <c r="B1522">
        <f>INDEX(resultados!$A$2:$ZZ$2573, 1516, MATCH($B$2, resultados!$A$1:$ZZ$1, 0))</f>
        <v/>
      </c>
      <c r="C1522">
        <f>INDEX(resultados!$A$2:$ZZ$2573, 1516, MATCH($B$3, resultados!$A$1:$ZZ$1, 0))</f>
        <v/>
      </c>
    </row>
    <row r="1523">
      <c r="A1523">
        <f>INDEX(resultados!$A$2:$ZZ$2573, 1517, MATCH($B$1, resultados!$A$1:$ZZ$1, 0))</f>
        <v/>
      </c>
      <c r="B1523">
        <f>INDEX(resultados!$A$2:$ZZ$2573, 1517, MATCH($B$2, resultados!$A$1:$ZZ$1, 0))</f>
        <v/>
      </c>
      <c r="C1523">
        <f>INDEX(resultados!$A$2:$ZZ$2573, 1517, MATCH($B$3, resultados!$A$1:$ZZ$1, 0))</f>
        <v/>
      </c>
    </row>
    <row r="1524">
      <c r="A1524">
        <f>INDEX(resultados!$A$2:$ZZ$2573, 1518, MATCH($B$1, resultados!$A$1:$ZZ$1, 0))</f>
        <v/>
      </c>
      <c r="B1524">
        <f>INDEX(resultados!$A$2:$ZZ$2573, 1518, MATCH($B$2, resultados!$A$1:$ZZ$1, 0))</f>
        <v/>
      </c>
      <c r="C1524">
        <f>INDEX(resultados!$A$2:$ZZ$2573, 1518, MATCH($B$3, resultados!$A$1:$ZZ$1, 0))</f>
        <v/>
      </c>
    </row>
    <row r="1525">
      <c r="A1525">
        <f>INDEX(resultados!$A$2:$ZZ$2573, 1519, MATCH($B$1, resultados!$A$1:$ZZ$1, 0))</f>
        <v/>
      </c>
      <c r="B1525">
        <f>INDEX(resultados!$A$2:$ZZ$2573, 1519, MATCH($B$2, resultados!$A$1:$ZZ$1, 0))</f>
        <v/>
      </c>
      <c r="C1525">
        <f>INDEX(resultados!$A$2:$ZZ$2573, 1519, MATCH($B$3, resultados!$A$1:$ZZ$1, 0))</f>
        <v/>
      </c>
    </row>
    <row r="1526">
      <c r="A1526">
        <f>INDEX(resultados!$A$2:$ZZ$2573, 1520, MATCH($B$1, resultados!$A$1:$ZZ$1, 0))</f>
        <v/>
      </c>
      <c r="B1526">
        <f>INDEX(resultados!$A$2:$ZZ$2573, 1520, MATCH($B$2, resultados!$A$1:$ZZ$1, 0))</f>
        <v/>
      </c>
      <c r="C1526">
        <f>INDEX(resultados!$A$2:$ZZ$2573, 1520, MATCH($B$3, resultados!$A$1:$ZZ$1, 0))</f>
        <v/>
      </c>
    </row>
    <row r="1527">
      <c r="A1527">
        <f>INDEX(resultados!$A$2:$ZZ$2573, 1521, MATCH($B$1, resultados!$A$1:$ZZ$1, 0))</f>
        <v/>
      </c>
      <c r="B1527">
        <f>INDEX(resultados!$A$2:$ZZ$2573, 1521, MATCH($B$2, resultados!$A$1:$ZZ$1, 0))</f>
        <v/>
      </c>
      <c r="C1527">
        <f>INDEX(resultados!$A$2:$ZZ$2573, 1521, MATCH($B$3, resultados!$A$1:$ZZ$1, 0))</f>
        <v/>
      </c>
    </row>
    <row r="1528">
      <c r="A1528">
        <f>INDEX(resultados!$A$2:$ZZ$2573, 1522, MATCH($B$1, resultados!$A$1:$ZZ$1, 0))</f>
        <v/>
      </c>
      <c r="B1528">
        <f>INDEX(resultados!$A$2:$ZZ$2573, 1522, MATCH($B$2, resultados!$A$1:$ZZ$1, 0))</f>
        <v/>
      </c>
      <c r="C1528">
        <f>INDEX(resultados!$A$2:$ZZ$2573, 1522, MATCH($B$3, resultados!$A$1:$ZZ$1, 0))</f>
        <v/>
      </c>
    </row>
    <row r="1529">
      <c r="A1529">
        <f>INDEX(resultados!$A$2:$ZZ$2573, 1523, MATCH($B$1, resultados!$A$1:$ZZ$1, 0))</f>
        <v/>
      </c>
      <c r="B1529">
        <f>INDEX(resultados!$A$2:$ZZ$2573, 1523, MATCH($B$2, resultados!$A$1:$ZZ$1, 0))</f>
        <v/>
      </c>
      <c r="C1529">
        <f>INDEX(resultados!$A$2:$ZZ$2573, 1523, MATCH($B$3, resultados!$A$1:$ZZ$1, 0))</f>
        <v/>
      </c>
    </row>
    <row r="1530">
      <c r="A1530">
        <f>INDEX(resultados!$A$2:$ZZ$2573, 1524, MATCH($B$1, resultados!$A$1:$ZZ$1, 0))</f>
        <v/>
      </c>
      <c r="B1530">
        <f>INDEX(resultados!$A$2:$ZZ$2573, 1524, MATCH($B$2, resultados!$A$1:$ZZ$1, 0))</f>
        <v/>
      </c>
      <c r="C1530">
        <f>INDEX(resultados!$A$2:$ZZ$2573, 1524, MATCH($B$3, resultados!$A$1:$ZZ$1, 0))</f>
        <v/>
      </c>
    </row>
    <row r="1531">
      <c r="A1531">
        <f>INDEX(resultados!$A$2:$ZZ$2573, 1525, MATCH($B$1, resultados!$A$1:$ZZ$1, 0))</f>
        <v/>
      </c>
      <c r="B1531">
        <f>INDEX(resultados!$A$2:$ZZ$2573, 1525, MATCH($B$2, resultados!$A$1:$ZZ$1, 0))</f>
        <v/>
      </c>
      <c r="C1531">
        <f>INDEX(resultados!$A$2:$ZZ$2573, 1525, MATCH($B$3, resultados!$A$1:$ZZ$1, 0))</f>
        <v/>
      </c>
    </row>
    <row r="1532">
      <c r="A1532">
        <f>INDEX(resultados!$A$2:$ZZ$2573, 1526, MATCH($B$1, resultados!$A$1:$ZZ$1, 0))</f>
        <v/>
      </c>
      <c r="B1532">
        <f>INDEX(resultados!$A$2:$ZZ$2573, 1526, MATCH($B$2, resultados!$A$1:$ZZ$1, 0))</f>
        <v/>
      </c>
      <c r="C1532">
        <f>INDEX(resultados!$A$2:$ZZ$2573, 1526, MATCH($B$3, resultados!$A$1:$ZZ$1, 0))</f>
        <v/>
      </c>
    </row>
    <row r="1533">
      <c r="A1533">
        <f>INDEX(resultados!$A$2:$ZZ$2573, 1527, MATCH($B$1, resultados!$A$1:$ZZ$1, 0))</f>
        <v/>
      </c>
      <c r="B1533">
        <f>INDEX(resultados!$A$2:$ZZ$2573, 1527, MATCH($B$2, resultados!$A$1:$ZZ$1, 0))</f>
        <v/>
      </c>
      <c r="C1533">
        <f>INDEX(resultados!$A$2:$ZZ$2573, 1527, MATCH($B$3, resultados!$A$1:$ZZ$1, 0))</f>
        <v/>
      </c>
    </row>
    <row r="1534">
      <c r="A1534">
        <f>INDEX(resultados!$A$2:$ZZ$2573, 1528, MATCH($B$1, resultados!$A$1:$ZZ$1, 0))</f>
        <v/>
      </c>
      <c r="B1534">
        <f>INDEX(resultados!$A$2:$ZZ$2573, 1528, MATCH($B$2, resultados!$A$1:$ZZ$1, 0))</f>
        <v/>
      </c>
      <c r="C1534">
        <f>INDEX(resultados!$A$2:$ZZ$2573, 1528, MATCH($B$3, resultados!$A$1:$ZZ$1, 0))</f>
        <v/>
      </c>
    </row>
    <row r="1535">
      <c r="A1535">
        <f>INDEX(resultados!$A$2:$ZZ$2573, 1529, MATCH($B$1, resultados!$A$1:$ZZ$1, 0))</f>
        <v/>
      </c>
      <c r="B1535">
        <f>INDEX(resultados!$A$2:$ZZ$2573, 1529, MATCH($B$2, resultados!$A$1:$ZZ$1, 0))</f>
        <v/>
      </c>
      <c r="C1535">
        <f>INDEX(resultados!$A$2:$ZZ$2573, 1529, MATCH($B$3, resultados!$A$1:$ZZ$1, 0))</f>
        <v/>
      </c>
    </row>
    <row r="1536">
      <c r="A1536">
        <f>INDEX(resultados!$A$2:$ZZ$2573, 1530, MATCH($B$1, resultados!$A$1:$ZZ$1, 0))</f>
        <v/>
      </c>
      <c r="B1536">
        <f>INDEX(resultados!$A$2:$ZZ$2573, 1530, MATCH($B$2, resultados!$A$1:$ZZ$1, 0))</f>
        <v/>
      </c>
      <c r="C1536">
        <f>INDEX(resultados!$A$2:$ZZ$2573, 1530, MATCH($B$3, resultados!$A$1:$ZZ$1, 0))</f>
        <v/>
      </c>
    </row>
    <row r="1537">
      <c r="A1537">
        <f>INDEX(resultados!$A$2:$ZZ$2573, 1531, MATCH($B$1, resultados!$A$1:$ZZ$1, 0))</f>
        <v/>
      </c>
      <c r="B1537">
        <f>INDEX(resultados!$A$2:$ZZ$2573, 1531, MATCH($B$2, resultados!$A$1:$ZZ$1, 0))</f>
        <v/>
      </c>
      <c r="C1537">
        <f>INDEX(resultados!$A$2:$ZZ$2573, 1531, MATCH($B$3, resultados!$A$1:$ZZ$1, 0))</f>
        <v/>
      </c>
    </row>
    <row r="1538">
      <c r="A1538">
        <f>INDEX(resultados!$A$2:$ZZ$2573, 1532, MATCH($B$1, resultados!$A$1:$ZZ$1, 0))</f>
        <v/>
      </c>
      <c r="B1538">
        <f>INDEX(resultados!$A$2:$ZZ$2573, 1532, MATCH($B$2, resultados!$A$1:$ZZ$1, 0))</f>
        <v/>
      </c>
      <c r="C1538">
        <f>INDEX(resultados!$A$2:$ZZ$2573, 1532, MATCH($B$3, resultados!$A$1:$ZZ$1, 0))</f>
        <v/>
      </c>
    </row>
    <row r="1539">
      <c r="A1539">
        <f>INDEX(resultados!$A$2:$ZZ$2573, 1533, MATCH($B$1, resultados!$A$1:$ZZ$1, 0))</f>
        <v/>
      </c>
      <c r="B1539">
        <f>INDEX(resultados!$A$2:$ZZ$2573, 1533, MATCH($B$2, resultados!$A$1:$ZZ$1, 0))</f>
        <v/>
      </c>
      <c r="C1539">
        <f>INDEX(resultados!$A$2:$ZZ$2573, 1533, MATCH($B$3, resultados!$A$1:$ZZ$1, 0))</f>
        <v/>
      </c>
    </row>
    <row r="1540">
      <c r="A1540">
        <f>INDEX(resultados!$A$2:$ZZ$2573, 1534, MATCH($B$1, resultados!$A$1:$ZZ$1, 0))</f>
        <v/>
      </c>
      <c r="B1540">
        <f>INDEX(resultados!$A$2:$ZZ$2573, 1534, MATCH($B$2, resultados!$A$1:$ZZ$1, 0))</f>
        <v/>
      </c>
      <c r="C1540">
        <f>INDEX(resultados!$A$2:$ZZ$2573, 1534, MATCH($B$3, resultados!$A$1:$ZZ$1, 0))</f>
        <v/>
      </c>
    </row>
    <row r="1541">
      <c r="A1541">
        <f>INDEX(resultados!$A$2:$ZZ$2573, 1535, MATCH($B$1, resultados!$A$1:$ZZ$1, 0))</f>
        <v/>
      </c>
      <c r="B1541">
        <f>INDEX(resultados!$A$2:$ZZ$2573, 1535, MATCH($B$2, resultados!$A$1:$ZZ$1, 0))</f>
        <v/>
      </c>
      <c r="C1541">
        <f>INDEX(resultados!$A$2:$ZZ$2573, 1535, MATCH($B$3, resultados!$A$1:$ZZ$1, 0))</f>
        <v/>
      </c>
    </row>
    <row r="1542">
      <c r="A1542">
        <f>INDEX(resultados!$A$2:$ZZ$2573, 1536, MATCH($B$1, resultados!$A$1:$ZZ$1, 0))</f>
        <v/>
      </c>
      <c r="B1542">
        <f>INDEX(resultados!$A$2:$ZZ$2573, 1536, MATCH($B$2, resultados!$A$1:$ZZ$1, 0))</f>
        <v/>
      </c>
      <c r="C1542">
        <f>INDEX(resultados!$A$2:$ZZ$2573, 1536, MATCH($B$3, resultados!$A$1:$ZZ$1, 0))</f>
        <v/>
      </c>
    </row>
    <row r="1543">
      <c r="A1543">
        <f>INDEX(resultados!$A$2:$ZZ$2573, 1537, MATCH($B$1, resultados!$A$1:$ZZ$1, 0))</f>
        <v/>
      </c>
      <c r="B1543">
        <f>INDEX(resultados!$A$2:$ZZ$2573, 1537, MATCH($B$2, resultados!$A$1:$ZZ$1, 0))</f>
        <v/>
      </c>
      <c r="C1543">
        <f>INDEX(resultados!$A$2:$ZZ$2573, 1537, MATCH($B$3, resultados!$A$1:$ZZ$1, 0))</f>
        <v/>
      </c>
    </row>
    <row r="1544">
      <c r="A1544">
        <f>INDEX(resultados!$A$2:$ZZ$2573, 1538, MATCH($B$1, resultados!$A$1:$ZZ$1, 0))</f>
        <v/>
      </c>
      <c r="B1544">
        <f>INDEX(resultados!$A$2:$ZZ$2573, 1538, MATCH($B$2, resultados!$A$1:$ZZ$1, 0))</f>
        <v/>
      </c>
      <c r="C1544">
        <f>INDEX(resultados!$A$2:$ZZ$2573, 1538, MATCH($B$3, resultados!$A$1:$ZZ$1, 0))</f>
        <v/>
      </c>
    </row>
    <row r="1545">
      <c r="A1545">
        <f>INDEX(resultados!$A$2:$ZZ$2573, 1539, MATCH($B$1, resultados!$A$1:$ZZ$1, 0))</f>
        <v/>
      </c>
      <c r="B1545">
        <f>INDEX(resultados!$A$2:$ZZ$2573, 1539, MATCH($B$2, resultados!$A$1:$ZZ$1, 0))</f>
        <v/>
      </c>
      <c r="C1545">
        <f>INDEX(resultados!$A$2:$ZZ$2573, 1539, MATCH($B$3, resultados!$A$1:$ZZ$1, 0))</f>
        <v/>
      </c>
    </row>
    <row r="1546">
      <c r="A1546">
        <f>INDEX(resultados!$A$2:$ZZ$2573, 1540, MATCH($B$1, resultados!$A$1:$ZZ$1, 0))</f>
        <v/>
      </c>
      <c r="B1546">
        <f>INDEX(resultados!$A$2:$ZZ$2573, 1540, MATCH($B$2, resultados!$A$1:$ZZ$1, 0))</f>
        <v/>
      </c>
      <c r="C1546">
        <f>INDEX(resultados!$A$2:$ZZ$2573, 1540, MATCH($B$3, resultados!$A$1:$ZZ$1, 0))</f>
        <v/>
      </c>
    </row>
    <row r="1547">
      <c r="A1547">
        <f>INDEX(resultados!$A$2:$ZZ$2573, 1541, MATCH($B$1, resultados!$A$1:$ZZ$1, 0))</f>
        <v/>
      </c>
      <c r="B1547">
        <f>INDEX(resultados!$A$2:$ZZ$2573, 1541, MATCH($B$2, resultados!$A$1:$ZZ$1, 0))</f>
        <v/>
      </c>
      <c r="C1547">
        <f>INDEX(resultados!$A$2:$ZZ$2573, 1541, MATCH($B$3, resultados!$A$1:$ZZ$1, 0))</f>
        <v/>
      </c>
    </row>
    <row r="1548">
      <c r="A1548">
        <f>INDEX(resultados!$A$2:$ZZ$2573, 1542, MATCH($B$1, resultados!$A$1:$ZZ$1, 0))</f>
        <v/>
      </c>
      <c r="B1548">
        <f>INDEX(resultados!$A$2:$ZZ$2573, 1542, MATCH($B$2, resultados!$A$1:$ZZ$1, 0))</f>
        <v/>
      </c>
      <c r="C1548">
        <f>INDEX(resultados!$A$2:$ZZ$2573, 1542, MATCH($B$3, resultados!$A$1:$ZZ$1, 0))</f>
        <v/>
      </c>
    </row>
    <row r="1549">
      <c r="A1549">
        <f>INDEX(resultados!$A$2:$ZZ$2573, 1543, MATCH($B$1, resultados!$A$1:$ZZ$1, 0))</f>
        <v/>
      </c>
      <c r="B1549">
        <f>INDEX(resultados!$A$2:$ZZ$2573, 1543, MATCH($B$2, resultados!$A$1:$ZZ$1, 0))</f>
        <v/>
      </c>
      <c r="C1549">
        <f>INDEX(resultados!$A$2:$ZZ$2573, 1543, MATCH($B$3, resultados!$A$1:$ZZ$1, 0))</f>
        <v/>
      </c>
    </row>
    <row r="1550">
      <c r="A1550">
        <f>INDEX(resultados!$A$2:$ZZ$2573, 1544, MATCH($B$1, resultados!$A$1:$ZZ$1, 0))</f>
        <v/>
      </c>
      <c r="B1550">
        <f>INDEX(resultados!$A$2:$ZZ$2573, 1544, MATCH($B$2, resultados!$A$1:$ZZ$1, 0))</f>
        <v/>
      </c>
      <c r="C1550">
        <f>INDEX(resultados!$A$2:$ZZ$2573, 1544, MATCH($B$3, resultados!$A$1:$ZZ$1, 0))</f>
        <v/>
      </c>
    </row>
    <row r="1551">
      <c r="A1551">
        <f>INDEX(resultados!$A$2:$ZZ$2573, 1545, MATCH($B$1, resultados!$A$1:$ZZ$1, 0))</f>
        <v/>
      </c>
      <c r="B1551">
        <f>INDEX(resultados!$A$2:$ZZ$2573, 1545, MATCH($B$2, resultados!$A$1:$ZZ$1, 0))</f>
        <v/>
      </c>
      <c r="C1551">
        <f>INDEX(resultados!$A$2:$ZZ$2573, 1545, MATCH($B$3, resultados!$A$1:$ZZ$1, 0))</f>
        <v/>
      </c>
    </row>
    <row r="1552">
      <c r="A1552">
        <f>INDEX(resultados!$A$2:$ZZ$2573, 1546, MATCH($B$1, resultados!$A$1:$ZZ$1, 0))</f>
        <v/>
      </c>
      <c r="B1552">
        <f>INDEX(resultados!$A$2:$ZZ$2573, 1546, MATCH($B$2, resultados!$A$1:$ZZ$1, 0))</f>
        <v/>
      </c>
      <c r="C1552">
        <f>INDEX(resultados!$A$2:$ZZ$2573, 1546, MATCH($B$3, resultados!$A$1:$ZZ$1, 0))</f>
        <v/>
      </c>
    </row>
    <row r="1553">
      <c r="A1553">
        <f>INDEX(resultados!$A$2:$ZZ$2573, 1547, MATCH($B$1, resultados!$A$1:$ZZ$1, 0))</f>
        <v/>
      </c>
      <c r="B1553">
        <f>INDEX(resultados!$A$2:$ZZ$2573, 1547, MATCH($B$2, resultados!$A$1:$ZZ$1, 0))</f>
        <v/>
      </c>
      <c r="C1553">
        <f>INDEX(resultados!$A$2:$ZZ$2573, 1547, MATCH($B$3, resultados!$A$1:$ZZ$1, 0))</f>
        <v/>
      </c>
    </row>
    <row r="1554">
      <c r="A1554">
        <f>INDEX(resultados!$A$2:$ZZ$2573, 1548, MATCH($B$1, resultados!$A$1:$ZZ$1, 0))</f>
        <v/>
      </c>
      <c r="B1554">
        <f>INDEX(resultados!$A$2:$ZZ$2573, 1548, MATCH($B$2, resultados!$A$1:$ZZ$1, 0))</f>
        <v/>
      </c>
      <c r="C1554">
        <f>INDEX(resultados!$A$2:$ZZ$2573, 1548, MATCH($B$3, resultados!$A$1:$ZZ$1, 0))</f>
        <v/>
      </c>
    </row>
    <row r="1555">
      <c r="A1555">
        <f>INDEX(resultados!$A$2:$ZZ$2573, 1549, MATCH($B$1, resultados!$A$1:$ZZ$1, 0))</f>
        <v/>
      </c>
      <c r="B1555">
        <f>INDEX(resultados!$A$2:$ZZ$2573, 1549, MATCH($B$2, resultados!$A$1:$ZZ$1, 0))</f>
        <v/>
      </c>
      <c r="C1555">
        <f>INDEX(resultados!$A$2:$ZZ$2573, 1549, MATCH($B$3, resultados!$A$1:$ZZ$1, 0))</f>
        <v/>
      </c>
    </row>
    <row r="1556">
      <c r="A1556">
        <f>INDEX(resultados!$A$2:$ZZ$2573, 1550, MATCH($B$1, resultados!$A$1:$ZZ$1, 0))</f>
        <v/>
      </c>
      <c r="B1556">
        <f>INDEX(resultados!$A$2:$ZZ$2573, 1550, MATCH($B$2, resultados!$A$1:$ZZ$1, 0))</f>
        <v/>
      </c>
      <c r="C1556">
        <f>INDEX(resultados!$A$2:$ZZ$2573, 1550, MATCH($B$3, resultados!$A$1:$ZZ$1, 0))</f>
        <v/>
      </c>
    </row>
    <row r="1557">
      <c r="A1557">
        <f>INDEX(resultados!$A$2:$ZZ$2573, 1551, MATCH($B$1, resultados!$A$1:$ZZ$1, 0))</f>
        <v/>
      </c>
      <c r="B1557">
        <f>INDEX(resultados!$A$2:$ZZ$2573, 1551, MATCH($B$2, resultados!$A$1:$ZZ$1, 0))</f>
        <v/>
      </c>
      <c r="C1557">
        <f>INDEX(resultados!$A$2:$ZZ$2573, 1551, MATCH($B$3, resultados!$A$1:$ZZ$1, 0))</f>
        <v/>
      </c>
    </row>
    <row r="1558">
      <c r="A1558">
        <f>INDEX(resultados!$A$2:$ZZ$2573, 1552, MATCH($B$1, resultados!$A$1:$ZZ$1, 0))</f>
        <v/>
      </c>
      <c r="B1558">
        <f>INDEX(resultados!$A$2:$ZZ$2573, 1552, MATCH($B$2, resultados!$A$1:$ZZ$1, 0))</f>
        <v/>
      </c>
      <c r="C1558">
        <f>INDEX(resultados!$A$2:$ZZ$2573, 1552, MATCH($B$3, resultados!$A$1:$ZZ$1, 0))</f>
        <v/>
      </c>
    </row>
    <row r="1559">
      <c r="A1559">
        <f>INDEX(resultados!$A$2:$ZZ$2573, 1553, MATCH($B$1, resultados!$A$1:$ZZ$1, 0))</f>
        <v/>
      </c>
      <c r="B1559">
        <f>INDEX(resultados!$A$2:$ZZ$2573, 1553, MATCH($B$2, resultados!$A$1:$ZZ$1, 0))</f>
        <v/>
      </c>
      <c r="C1559">
        <f>INDEX(resultados!$A$2:$ZZ$2573, 1553, MATCH($B$3, resultados!$A$1:$ZZ$1, 0))</f>
        <v/>
      </c>
    </row>
    <row r="1560">
      <c r="A1560">
        <f>INDEX(resultados!$A$2:$ZZ$2573, 1554, MATCH($B$1, resultados!$A$1:$ZZ$1, 0))</f>
        <v/>
      </c>
      <c r="B1560">
        <f>INDEX(resultados!$A$2:$ZZ$2573, 1554, MATCH($B$2, resultados!$A$1:$ZZ$1, 0))</f>
        <v/>
      </c>
      <c r="C1560">
        <f>INDEX(resultados!$A$2:$ZZ$2573, 1554, MATCH($B$3, resultados!$A$1:$ZZ$1, 0))</f>
        <v/>
      </c>
    </row>
    <row r="1561">
      <c r="A1561">
        <f>INDEX(resultados!$A$2:$ZZ$2573, 1555, MATCH($B$1, resultados!$A$1:$ZZ$1, 0))</f>
        <v/>
      </c>
      <c r="B1561">
        <f>INDEX(resultados!$A$2:$ZZ$2573, 1555, MATCH($B$2, resultados!$A$1:$ZZ$1, 0))</f>
        <v/>
      </c>
      <c r="C1561">
        <f>INDEX(resultados!$A$2:$ZZ$2573, 1555, MATCH($B$3, resultados!$A$1:$ZZ$1, 0))</f>
        <v/>
      </c>
    </row>
    <row r="1562">
      <c r="A1562">
        <f>INDEX(resultados!$A$2:$ZZ$2573, 1556, MATCH($B$1, resultados!$A$1:$ZZ$1, 0))</f>
        <v/>
      </c>
      <c r="B1562">
        <f>INDEX(resultados!$A$2:$ZZ$2573, 1556, MATCH($B$2, resultados!$A$1:$ZZ$1, 0))</f>
        <v/>
      </c>
      <c r="C1562">
        <f>INDEX(resultados!$A$2:$ZZ$2573, 1556, MATCH($B$3, resultados!$A$1:$ZZ$1, 0))</f>
        <v/>
      </c>
    </row>
    <row r="1563">
      <c r="A1563">
        <f>INDEX(resultados!$A$2:$ZZ$2573, 1557, MATCH($B$1, resultados!$A$1:$ZZ$1, 0))</f>
        <v/>
      </c>
      <c r="B1563">
        <f>INDEX(resultados!$A$2:$ZZ$2573, 1557, MATCH($B$2, resultados!$A$1:$ZZ$1, 0))</f>
        <v/>
      </c>
      <c r="C1563">
        <f>INDEX(resultados!$A$2:$ZZ$2573, 1557, MATCH($B$3, resultados!$A$1:$ZZ$1, 0))</f>
        <v/>
      </c>
    </row>
    <row r="1564">
      <c r="A1564">
        <f>INDEX(resultados!$A$2:$ZZ$2573, 1558, MATCH($B$1, resultados!$A$1:$ZZ$1, 0))</f>
        <v/>
      </c>
      <c r="B1564">
        <f>INDEX(resultados!$A$2:$ZZ$2573, 1558, MATCH($B$2, resultados!$A$1:$ZZ$1, 0))</f>
        <v/>
      </c>
      <c r="C1564">
        <f>INDEX(resultados!$A$2:$ZZ$2573, 1558, MATCH($B$3, resultados!$A$1:$ZZ$1, 0))</f>
        <v/>
      </c>
    </row>
    <row r="1565">
      <c r="A1565">
        <f>INDEX(resultados!$A$2:$ZZ$2573, 1559, MATCH($B$1, resultados!$A$1:$ZZ$1, 0))</f>
        <v/>
      </c>
      <c r="B1565">
        <f>INDEX(resultados!$A$2:$ZZ$2573, 1559, MATCH($B$2, resultados!$A$1:$ZZ$1, 0))</f>
        <v/>
      </c>
      <c r="C1565">
        <f>INDEX(resultados!$A$2:$ZZ$2573, 1559, MATCH($B$3, resultados!$A$1:$ZZ$1, 0))</f>
        <v/>
      </c>
    </row>
    <row r="1566">
      <c r="A1566">
        <f>INDEX(resultados!$A$2:$ZZ$2573, 1560, MATCH($B$1, resultados!$A$1:$ZZ$1, 0))</f>
        <v/>
      </c>
      <c r="B1566">
        <f>INDEX(resultados!$A$2:$ZZ$2573, 1560, MATCH($B$2, resultados!$A$1:$ZZ$1, 0))</f>
        <v/>
      </c>
      <c r="C1566">
        <f>INDEX(resultados!$A$2:$ZZ$2573, 1560, MATCH($B$3, resultados!$A$1:$ZZ$1, 0))</f>
        <v/>
      </c>
    </row>
    <row r="1567">
      <c r="A1567">
        <f>INDEX(resultados!$A$2:$ZZ$2573, 1561, MATCH($B$1, resultados!$A$1:$ZZ$1, 0))</f>
        <v/>
      </c>
      <c r="B1567">
        <f>INDEX(resultados!$A$2:$ZZ$2573, 1561, MATCH($B$2, resultados!$A$1:$ZZ$1, 0))</f>
        <v/>
      </c>
      <c r="C1567">
        <f>INDEX(resultados!$A$2:$ZZ$2573, 1561, MATCH($B$3, resultados!$A$1:$ZZ$1, 0))</f>
        <v/>
      </c>
    </row>
    <row r="1568">
      <c r="A1568">
        <f>INDEX(resultados!$A$2:$ZZ$2573, 1562, MATCH($B$1, resultados!$A$1:$ZZ$1, 0))</f>
        <v/>
      </c>
      <c r="B1568">
        <f>INDEX(resultados!$A$2:$ZZ$2573, 1562, MATCH($B$2, resultados!$A$1:$ZZ$1, 0))</f>
        <v/>
      </c>
      <c r="C1568">
        <f>INDEX(resultados!$A$2:$ZZ$2573, 1562, MATCH($B$3, resultados!$A$1:$ZZ$1, 0))</f>
        <v/>
      </c>
    </row>
    <row r="1569">
      <c r="A1569">
        <f>INDEX(resultados!$A$2:$ZZ$2573, 1563, MATCH($B$1, resultados!$A$1:$ZZ$1, 0))</f>
        <v/>
      </c>
      <c r="B1569">
        <f>INDEX(resultados!$A$2:$ZZ$2573, 1563, MATCH($B$2, resultados!$A$1:$ZZ$1, 0))</f>
        <v/>
      </c>
      <c r="C1569">
        <f>INDEX(resultados!$A$2:$ZZ$2573, 1563, MATCH($B$3, resultados!$A$1:$ZZ$1, 0))</f>
        <v/>
      </c>
    </row>
    <row r="1570">
      <c r="A1570">
        <f>INDEX(resultados!$A$2:$ZZ$2573, 1564, MATCH($B$1, resultados!$A$1:$ZZ$1, 0))</f>
        <v/>
      </c>
      <c r="B1570">
        <f>INDEX(resultados!$A$2:$ZZ$2573, 1564, MATCH($B$2, resultados!$A$1:$ZZ$1, 0))</f>
        <v/>
      </c>
      <c r="C1570">
        <f>INDEX(resultados!$A$2:$ZZ$2573, 1564, MATCH($B$3, resultados!$A$1:$ZZ$1, 0))</f>
        <v/>
      </c>
    </row>
    <row r="1571">
      <c r="A1571">
        <f>INDEX(resultados!$A$2:$ZZ$2573, 1565, MATCH($B$1, resultados!$A$1:$ZZ$1, 0))</f>
        <v/>
      </c>
      <c r="B1571">
        <f>INDEX(resultados!$A$2:$ZZ$2573, 1565, MATCH($B$2, resultados!$A$1:$ZZ$1, 0))</f>
        <v/>
      </c>
      <c r="C1571">
        <f>INDEX(resultados!$A$2:$ZZ$2573, 1565, MATCH($B$3, resultados!$A$1:$ZZ$1, 0))</f>
        <v/>
      </c>
    </row>
    <row r="1572">
      <c r="A1572">
        <f>INDEX(resultados!$A$2:$ZZ$2573, 1566, MATCH($B$1, resultados!$A$1:$ZZ$1, 0))</f>
        <v/>
      </c>
      <c r="B1572">
        <f>INDEX(resultados!$A$2:$ZZ$2573, 1566, MATCH($B$2, resultados!$A$1:$ZZ$1, 0))</f>
        <v/>
      </c>
      <c r="C1572">
        <f>INDEX(resultados!$A$2:$ZZ$2573, 1566, MATCH($B$3, resultados!$A$1:$ZZ$1, 0))</f>
        <v/>
      </c>
    </row>
    <row r="1573">
      <c r="A1573">
        <f>INDEX(resultados!$A$2:$ZZ$2573, 1567, MATCH($B$1, resultados!$A$1:$ZZ$1, 0))</f>
        <v/>
      </c>
      <c r="B1573">
        <f>INDEX(resultados!$A$2:$ZZ$2573, 1567, MATCH($B$2, resultados!$A$1:$ZZ$1, 0))</f>
        <v/>
      </c>
      <c r="C1573">
        <f>INDEX(resultados!$A$2:$ZZ$2573, 1567, MATCH($B$3, resultados!$A$1:$ZZ$1, 0))</f>
        <v/>
      </c>
    </row>
    <row r="1574">
      <c r="A1574">
        <f>INDEX(resultados!$A$2:$ZZ$2573, 1568, MATCH($B$1, resultados!$A$1:$ZZ$1, 0))</f>
        <v/>
      </c>
      <c r="B1574">
        <f>INDEX(resultados!$A$2:$ZZ$2573, 1568, MATCH($B$2, resultados!$A$1:$ZZ$1, 0))</f>
        <v/>
      </c>
      <c r="C1574">
        <f>INDEX(resultados!$A$2:$ZZ$2573, 1568, MATCH($B$3, resultados!$A$1:$ZZ$1, 0))</f>
        <v/>
      </c>
    </row>
    <row r="1575">
      <c r="A1575">
        <f>INDEX(resultados!$A$2:$ZZ$2573, 1569, MATCH($B$1, resultados!$A$1:$ZZ$1, 0))</f>
        <v/>
      </c>
      <c r="B1575">
        <f>INDEX(resultados!$A$2:$ZZ$2573, 1569, MATCH($B$2, resultados!$A$1:$ZZ$1, 0))</f>
        <v/>
      </c>
      <c r="C1575">
        <f>INDEX(resultados!$A$2:$ZZ$2573, 1569, MATCH($B$3, resultados!$A$1:$ZZ$1, 0))</f>
        <v/>
      </c>
    </row>
    <row r="1576">
      <c r="A1576">
        <f>INDEX(resultados!$A$2:$ZZ$2573, 1570, MATCH($B$1, resultados!$A$1:$ZZ$1, 0))</f>
        <v/>
      </c>
      <c r="B1576">
        <f>INDEX(resultados!$A$2:$ZZ$2573, 1570, MATCH($B$2, resultados!$A$1:$ZZ$1, 0))</f>
        <v/>
      </c>
      <c r="C1576">
        <f>INDEX(resultados!$A$2:$ZZ$2573, 1570, MATCH($B$3, resultados!$A$1:$ZZ$1, 0))</f>
        <v/>
      </c>
    </row>
    <row r="1577">
      <c r="A1577">
        <f>INDEX(resultados!$A$2:$ZZ$2573, 1571, MATCH($B$1, resultados!$A$1:$ZZ$1, 0))</f>
        <v/>
      </c>
      <c r="B1577">
        <f>INDEX(resultados!$A$2:$ZZ$2573, 1571, MATCH($B$2, resultados!$A$1:$ZZ$1, 0))</f>
        <v/>
      </c>
      <c r="C1577">
        <f>INDEX(resultados!$A$2:$ZZ$2573, 1571, MATCH($B$3, resultados!$A$1:$ZZ$1, 0))</f>
        <v/>
      </c>
    </row>
    <row r="1578">
      <c r="A1578">
        <f>INDEX(resultados!$A$2:$ZZ$2573, 1572, MATCH($B$1, resultados!$A$1:$ZZ$1, 0))</f>
        <v/>
      </c>
      <c r="B1578">
        <f>INDEX(resultados!$A$2:$ZZ$2573, 1572, MATCH($B$2, resultados!$A$1:$ZZ$1, 0))</f>
        <v/>
      </c>
      <c r="C1578">
        <f>INDEX(resultados!$A$2:$ZZ$2573, 1572, MATCH($B$3, resultados!$A$1:$ZZ$1, 0))</f>
        <v/>
      </c>
    </row>
    <row r="1579">
      <c r="A1579">
        <f>INDEX(resultados!$A$2:$ZZ$2573, 1573, MATCH($B$1, resultados!$A$1:$ZZ$1, 0))</f>
        <v/>
      </c>
      <c r="B1579">
        <f>INDEX(resultados!$A$2:$ZZ$2573, 1573, MATCH($B$2, resultados!$A$1:$ZZ$1, 0))</f>
        <v/>
      </c>
      <c r="C1579">
        <f>INDEX(resultados!$A$2:$ZZ$2573, 1573, MATCH($B$3, resultados!$A$1:$ZZ$1, 0))</f>
        <v/>
      </c>
    </row>
    <row r="1580">
      <c r="A1580">
        <f>INDEX(resultados!$A$2:$ZZ$2573, 1574, MATCH($B$1, resultados!$A$1:$ZZ$1, 0))</f>
        <v/>
      </c>
      <c r="B1580">
        <f>INDEX(resultados!$A$2:$ZZ$2573, 1574, MATCH($B$2, resultados!$A$1:$ZZ$1, 0))</f>
        <v/>
      </c>
      <c r="C1580">
        <f>INDEX(resultados!$A$2:$ZZ$2573, 1574, MATCH($B$3, resultados!$A$1:$ZZ$1, 0))</f>
        <v/>
      </c>
    </row>
    <row r="1581">
      <c r="A1581">
        <f>INDEX(resultados!$A$2:$ZZ$2573, 1575, MATCH($B$1, resultados!$A$1:$ZZ$1, 0))</f>
        <v/>
      </c>
      <c r="B1581">
        <f>INDEX(resultados!$A$2:$ZZ$2573, 1575, MATCH($B$2, resultados!$A$1:$ZZ$1, 0))</f>
        <v/>
      </c>
      <c r="C1581">
        <f>INDEX(resultados!$A$2:$ZZ$2573, 1575, MATCH($B$3, resultados!$A$1:$ZZ$1, 0))</f>
        <v/>
      </c>
    </row>
    <row r="1582">
      <c r="A1582">
        <f>INDEX(resultados!$A$2:$ZZ$2573, 1576, MATCH($B$1, resultados!$A$1:$ZZ$1, 0))</f>
        <v/>
      </c>
      <c r="B1582">
        <f>INDEX(resultados!$A$2:$ZZ$2573, 1576, MATCH($B$2, resultados!$A$1:$ZZ$1, 0))</f>
        <v/>
      </c>
      <c r="C1582">
        <f>INDEX(resultados!$A$2:$ZZ$2573, 1576, MATCH($B$3, resultados!$A$1:$ZZ$1, 0))</f>
        <v/>
      </c>
    </row>
    <row r="1583">
      <c r="A1583">
        <f>INDEX(resultados!$A$2:$ZZ$2573, 1577, MATCH($B$1, resultados!$A$1:$ZZ$1, 0))</f>
        <v/>
      </c>
      <c r="B1583">
        <f>INDEX(resultados!$A$2:$ZZ$2573, 1577, MATCH($B$2, resultados!$A$1:$ZZ$1, 0))</f>
        <v/>
      </c>
      <c r="C1583">
        <f>INDEX(resultados!$A$2:$ZZ$2573, 1577, MATCH($B$3, resultados!$A$1:$ZZ$1, 0))</f>
        <v/>
      </c>
    </row>
    <row r="1584">
      <c r="A1584">
        <f>INDEX(resultados!$A$2:$ZZ$2573, 1578, MATCH($B$1, resultados!$A$1:$ZZ$1, 0))</f>
        <v/>
      </c>
      <c r="B1584">
        <f>INDEX(resultados!$A$2:$ZZ$2573, 1578, MATCH($B$2, resultados!$A$1:$ZZ$1, 0))</f>
        <v/>
      </c>
      <c r="C1584">
        <f>INDEX(resultados!$A$2:$ZZ$2573, 1578, MATCH($B$3, resultados!$A$1:$ZZ$1, 0))</f>
        <v/>
      </c>
    </row>
    <row r="1585">
      <c r="A1585">
        <f>INDEX(resultados!$A$2:$ZZ$2573, 1579, MATCH($B$1, resultados!$A$1:$ZZ$1, 0))</f>
        <v/>
      </c>
      <c r="B1585">
        <f>INDEX(resultados!$A$2:$ZZ$2573, 1579, MATCH($B$2, resultados!$A$1:$ZZ$1, 0))</f>
        <v/>
      </c>
      <c r="C1585">
        <f>INDEX(resultados!$A$2:$ZZ$2573, 1579, MATCH($B$3, resultados!$A$1:$ZZ$1, 0))</f>
        <v/>
      </c>
    </row>
    <row r="1586">
      <c r="A1586">
        <f>INDEX(resultados!$A$2:$ZZ$2573, 1580, MATCH($B$1, resultados!$A$1:$ZZ$1, 0))</f>
        <v/>
      </c>
      <c r="B1586">
        <f>INDEX(resultados!$A$2:$ZZ$2573, 1580, MATCH($B$2, resultados!$A$1:$ZZ$1, 0))</f>
        <v/>
      </c>
      <c r="C1586">
        <f>INDEX(resultados!$A$2:$ZZ$2573, 1580, MATCH($B$3, resultados!$A$1:$ZZ$1, 0))</f>
        <v/>
      </c>
    </row>
    <row r="1587">
      <c r="A1587">
        <f>INDEX(resultados!$A$2:$ZZ$2573, 1581, MATCH($B$1, resultados!$A$1:$ZZ$1, 0))</f>
        <v/>
      </c>
      <c r="B1587">
        <f>INDEX(resultados!$A$2:$ZZ$2573, 1581, MATCH($B$2, resultados!$A$1:$ZZ$1, 0))</f>
        <v/>
      </c>
      <c r="C1587">
        <f>INDEX(resultados!$A$2:$ZZ$2573, 1581, MATCH($B$3, resultados!$A$1:$ZZ$1, 0))</f>
        <v/>
      </c>
    </row>
    <row r="1588">
      <c r="A1588">
        <f>INDEX(resultados!$A$2:$ZZ$2573, 1582, MATCH($B$1, resultados!$A$1:$ZZ$1, 0))</f>
        <v/>
      </c>
      <c r="B1588">
        <f>INDEX(resultados!$A$2:$ZZ$2573, 1582, MATCH($B$2, resultados!$A$1:$ZZ$1, 0))</f>
        <v/>
      </c>
      <c r="C1588">
        <f>INDEX(resultados!$A$2:$ZZ$2573, 1582, MATCH($B$3, resultados!$A$1:$ZZ$1, 0))</f>
        <v/>
      </c>
    </row>
    <row r="1589">
      <c r="A1589">
        <f>INDEX(resultados!$A$2:$ZZ$2573, 1583, MATCH($B$1, resultados!$A$1:$ZZ$1, 0))</f>
        <v/>
      </c>
      <c r="B1589">
        <f>INDEX(resultados!$A$2:$ZZ$2573, 1583, MATCH($B$2, resultados!$A$1:$ZZ$1, 0))</f>
        <v/>
      </c>
      <c r="C1589">
        <f>INDEX(resultados!$A$2:$ZZ$2573, 1583, MATCH($B$3, resultados!$A$1:$ZZ$1, 0))</f>
        <v/>
      </c>
    </row>
    <row r="1590">
      <c r="A1590">
        <f>INDEX(resultados!$A$2:$ZZ$2573, 1584, MATCH($B$1, resultados!$A$1:$ZZ$1, 0))</f>
        <v/>
      </c>
      <c r="B1590">
        <f>INDEX(resultados!$A$2:$ZZ$2573, 1584, MATCH($B$2, resultados!$A$1:$ZZ$1, 0))</f>
        <v/>
      </c>
      <c r="C1590">
        <f>INDEX(resultados!$A$2:$ZZ$2573, 1584, MATCH($B$3, resultados!$A$1:$ZZ$1, 0))</f>
        <v/>
      </c>
    </row>
    <row r="1591">
      <c r="A1591">
        <f>INDEX(resultados!$A$2:$ZZ$2573, 1585, MATCH($B$1, resultados!$A$1:$ZZ$1, 0))</f>
        <v/>
      </c>
      <c r="B1591">
        <f>INDEX(resultados!$A$2:$ZZ$2573, 1585, MATCH($B$2, resultados!$A$1:$ZZ$1, 0))</f>
        <v/>
      </c>
      <c r="C1591">
        <f>INDEX(resultados!$A$2:$ZZ$2573, 1585, MATCH($B$3, resultados!$A$1:$ZZ$1, 0))</f>
        <v/>
      </c>
    </row>
    <row r="1592">
      <c r="A1592">
        <f>INDEX(resultados!$A$2:$ZZ$2573, 1586, MATCH($B$1, resultados!$A$1:$ZZ$1, 0))</f>
        <v/>
      </c>
      <c r="B1592">
        <f>INDEX(resultados!$A$2:$ZZ$2573, 1586, MATCH($B$2, resultados!$A$1:$ZZ$1, 0))</f>
        <v/>
      </c>
      <c r="C1592">
        <f>INDEX(resultados!$A$2:$ZZ$2573, 1586, MATCH($B$3, resultados!$A$1:$ZZ$1, 0))</f>
        <v/>
      </c>
    </row>
    <row r="1593">
      <c r="A1593">
        <f>INDEX(resultados!$A$2:$ZZ$2573, 1587, MATCH($B$1, resultados!$A$1:$ZZ$1, 0))</f>
        <v/>
      </c>
      <c r="B1593">
        <f>INDEX(resultados!$A$2:$ZZ$2573, 1587, MATCH($B$2, resultados!$A$1:$ZZ$1, 0))</f>
        <v/>
      </c>
      <c r="C1593">
        <f>INDEX(resultados!$A$2:$ZZ$2573, 1587, MATCH($B$3, resultados!$A$1:$ZZ$1, 0))</f>
        <v/>
      </c>
    </row>
    <row r="1594">
      <c r="A1594">
        <f>INDEX(resultados!$A$2:$ZZ$2573, 1588, MATCH($B$1, resultados!$A$1:$ZZ$1, 0))</f>
        <v/>
      </c>
      <c r="B1594">
        <f>INDEX(resultados!$A$2:$ZZ$2573, 1588, MATCH($B$2, resultados!$A$1:$ZZ$1, 0))</f>
        <v/>
      </c>
      <c r="C1594">
        <f>INDEX(resultados!$A$2:$ZZ$2573, 1588, MATCH($B$3, resultados!$A$1:$ZZ$1, 0))</f>
        <v/>
      </c>
    </row>
    <row r="1595">
      <c r="A1595">
        <f>INDEX(resultados!$A$2:$ZZ$2573, 1589, MATCH($B$1, resultados!$A$1:$ZZ$1, 0))</f>
        <v/>
      </c>
      <c r="B1595">
        <f>INDEX(resultados!$A$2:$ZZ$2573, 1589, MATCH($B$2, resultados!$A$1:$ZZ$1, 0))</f>
        <v/>
      </c>
      <c r="C1595">
        <f>INDEX(resultados!$A$2:$ZZ$2573, 1589, MATCH($B$3, resultados!$A$1:$ZZ$1, 0))</f>
        <v/>
      </c>
    </row>
    <row r="1596">
      <c r="A1596">
        <f>INDEX(resultados!$A$2:$ZZ$2573, 1590, MATCH($B$1, resultados!$A$1:$ZZ$1, 0))</f>
        <v/>
      </c>
      <c r="B1596">
        <f>INDEX(resultados!$A$2:$ZZ$2573, 1590, MATCH($B$2, resultados!$A$1:$ZZ$1, 0))</f>
        <v/>
      </c>
      <c r="C1596">
        <f>INDEX(resultados!$A$2:$ZZ$2573, 1590, MATCH($B$3, resultados!$A$1:$ZZ$1, 0))</f>
        <v/>
      </c>
    </row>
    <row r="1597">
      <c r="A1597">
        <f>INDEX(resultados!$A$2:$ZZ$2573, 1591, MATCH($B$1, resultados!$A$1:$ZZ$1, 0))</f>
        <v/>
      </c>
      <c r="B1597">
        <f>INDEX(resultados!$A$2:$ZZ$2573, 1591, MATCH($B$2, resultados!$A$1:$ZZ$1, 0))</f>
        <v/>
      </c>
      <c r="C1597">
        <f>INDEX(resultados!$A$2:$ZZ$2573, 1591, MATCH($B$3, resultados!$A$1:$ZZ$1, 0))</f>
        <v/>
      </c>
    </row>
    <row r="1598">
      <c r="A1598">
        <f>INDEX(resultados!$A$2:$ZZ$2573, 1592, MATCH($B$1, resultados!$A$1:$ZZ$1, 0))</f>
        <v/>
      </c>
      <c r="B1598">
        <f>INDEX(resultados!$A$2:$ZZ$2573, 1592, MATCH($B$2, resultados!$A$1:$ZZ$1, 0))</f>
        <v/>
      </c>
      <c r="C1598">
        <f>INDEX(resultados!$A$2:$ZZ$2573, 1592, MATCH($B$3, resultados!$A$1:$ZZ$1, 0))</f>
        <v/>
      </c>
    </row>
    <row r="1599">
      <c r="A1599">
        <f>INDEX(resultados!$A$2:$ZZ$2573, 1593, MATCH($B$1, resultados!$A$1:$ZZ$1, 0))</f>
        <v/>
      </c>
      <c r="B1599">
        <f>INDEX(resultados!$A$2:$ZZ$2573, 1593, MATCH($B$2, resultados!$A$1:$ZZ$1, 0))</f>
        <v/>
      </c>
      <c r="C1599">
        <f>INDEX(resultados!$A$2:$ZZ$2573, 1593, MATCH($B$3, resultados!$A$1:$ZZ$1, 0))</f>
        <v/>
      </c>
    </row>
    <row r="1600">
      <c r="A1600">
        <f>INDEX(resultados!$A$2:$ZZ$2573, 1594, MATCH($B$1, resultados!$A$1:$ZZ$1, 0))</f>
        <v/>
      </c>
      <c r="B1600">
        <f>INDEX(resultados!$A$2:$ZZ$2573, 1594, MATCH($B$2, resultados!$A$1:$ZZ$1, 0))</f>
        <v/>
      </c>
      <c r="C1600">
        <f>INDEX(resultados!$A$2:$ZZ$2573, 1594, MATCH($B$3, resultados!$A$1:$ZZ$1, 0))</f>
        <v/>
      </c>
    </row>
    <row r="1601">
      <c r="A1601">
        <f>INDEX(resultados!$A$2:$ZZ$2573, 1595, MATCH($B$1, resultados!$A$1:$ZZ$1, 0))</f>
        <v/>
      </c>
      <c r="B1601">
        <f>INDEX(resultados!$A$2:$ZZ$2573, 1595, MATCH($B$2, resultados!$A$1:$ZZ$1, 0))</f>
        <v/>
      </c>
      <c r="C1601">
        <f>INDEX(resultados!$A$2:$ZZ$2573, 1595, MATCH($B$3, resultados!$A$1:$ZZ$1, 0))</f>
        <v/>
      </c>
    </row>
    <row r="1602">
      <c r="A1602">
        <f>INDEX(resultados!$A$2:$ZZ$2573, 1596, MATCH($B$1, resultados!$A$1:$ZZ$1, 0))</f>
        <v/>
      </c>
      <c r="B1602">
        <f>INDEX(resultados!$A$2:$ZZ$2573, 1596, MATCH($B$2, resultados!$A$1:$ZZ$1, 0))</f>
        <v/>
      </c>
      <c r="C1602">
        <f>INDEX(resultados!$A$2:$ZZ$2573, 1596, MATCH($B$3, resultados!$A$1:$ZZ$1, 0))</f>
        <v/>
      </c>
    </row>
    <row r="1603">
      <c r="A1603">
        <f>INDEX(resultados!$A$2:$ZZ$2573, 1597, MATCH($B$1, resultados!$A$1:$ZZ$1, 0))</f>
        <v/>
      </c>
      <c r="B1603">
        <f>INDEX(resultados!$A$2:$ZZ$2573, 1597, MATCH($B$2, resultados!$A$1:$ZZ$1, 0))</f>
        <v/>
      </c>
      <c r="C1603">
        <f>INDEX(resultados!$A$2:$ZZ$2573, 1597, MATCH($B$3, resultados!$A$1:$ZZ$1, 0))</f>
        <v/>
      </c>
    </row>
    <row r="1604">
      <c r="A1604">
        <f>INDEX(resultados!$A$2:$ZZ$2573, 1598, MATCH($B$1, resultados!$A$1:$ZZ$1, 0))</f>
        <v/>
      </c>
      <c r="B1604">
        <f>INDEX(resultados!$A$2:$ZZ$2573, 1598, MATCH($B$2, resultados!$A$1:$ZZ$1, 0))</f>
        <v/>
      </c>
      <c r="C1604">
        <f>INDEX(resultados!$A$2:$ZZ$2573, 1598, MATCH($B$3, resultados!$A$1:$ZZ$1, 0))</f>
        <v/>
      </c>
    </row>
    <row r="1605">
      <c r="A1605">
        <f>INDEX(resultados!$A$2:$ZZ$2573, 1599, MATCH($B$1, resultados!$A$1:$ZZ$1, 0))</f>
        <v/>
      </c>
      <c r="B1605">
        <f>INDEX(resultados!$A$2:$ZZ$2573, 1599, MATCH($B$2, resultados!$A$1:$ZZ$1, 0))</f>
        <v/>
      </c>
      <c r="C1605">
        <f>INDEX(resultados!$A$2:$ZZ$2573, 1599, MATCH($B$3, resultados!$A$1:$ZZ$1, 0))</f>
        <v/>
      </c>
    </row>
    <row r="1606">
      <c r="A1606">
        <f>INDEX(resultados!$A$2:$ZZ$2573, 1600, MATCH($B$1, resultados!$A$1:$ZZ$1, 0))</f>
        <v/>
      </c>
      <c r="B1606">
        <f>INDEX(resultados!$A$2:$ZZ$2573, 1600, MATCH($B$2, resultados!$A$1:$ZZ$1, 0))</f>
        <v/>
      </c>
      <c r="C1606">
        <f>INDEX(resultados!$A$2:$ZZ$2573, 1600, MATCH($B$3, resultados!$A$1:$ZZ$1, 0))</f>
        <v/>
      </c>
    </row>
    <row r="1607">
      <c r="A1607">
        <f>INDEX(resultados!$A$2:$ZZ$2573, 1601, MATCH($B$1, resultados!$A$1:$ZZ$1, 0))</f>
        <v/>
      </c>
      <c r="B1607">
        <f>INDEX(resultados!$A$2:$ZZ$2573, 1601, MATCH($B$2, resultados!$A$1:$ZZ$1, 0))</f>
        <v/>
      </c>
      <c r="C1607">
        <f>INDEX(resultados!$A$2:$ZZ$2573, 1601, MATCH($B$3, resultados!$A$1:$ZZ$1, 0))</f>
        <v/>
      </c>
    </row>
    <row r="1608">
      <c r="A1608">
        <f>INDEX(resultados!$A$2:$ZZ$2573, 1602, MATCH($B$1, resultados!$A$1:$ZZ$1, 0))</f>
        <v/>
      </c>
      <c r="B1608">
        <f>INDEX(resultados!$A$2:$ZZ$2573, 1602, MATCH($B$2, resultados!$A$1:$ZZ$1, 0))</f>
        <v/>
      </c>
      <c r="C1608">
        <f>INDEX(resultados!$A$2:$ZZ$2573, 1602, MATCH($B$3, resultados!$A$1:$ZZ$1, 0))</f>
        <v/>
      </c>
    </row>
    <row r="1609">
      <c r="A1609">
        <f>INDEX(resultados!$A$2:$ZZ$2573, 1603, MATCH($B$1, resultados!$A$1:$ZZ$1, 0))</f>
        <v/>
      </c>
      <c r="B1609">
        <f>INDEX(resultados!$A$2:$ZZ$2573, 1603, MATCH($B$2, resultados!$A$1:$ZZ$1, 0))</f>
        <v/>
      </c>
      <c r="C1609">
        <f>INDEX(resultados!$A$2:$ZZ$2573, 1603, MATCH($B$3, resultados!$A$1:$ZZ$1, 0))</f>
        <v/>
      </c>
    </row>
    <row r="1610">
      <c r="A1610">
        <f>INDEX(resultados!$A$2:$ZZ$2573, 1604, MATCH($B$1, resultados!$A$1:$ZZ$1, 0))</f>
        <v/>
      </c>
      <c r="B1610">
        <f>INDEX(resultados!$A$2:$ZZ$2573, 1604, MATCH($B$2, resultados!$A$1:$ZZ$1, 0))</f>
        <v/>
      </c>
      <c r="C1610">
        <f>INDEX(resultados!$A$2:$ZZ$2573, 1604, MATCH($B$3, resultados!$A$1:$ZZ$1, 0))</f>
        <v/>
      </c>
    </row>
    <row r="1611">
      <c r="A1611">
        <f>INDEX(resultados!$A$2:$ZZ$2573, 1605, MATCH($B$1, resultados!$A$1:$ZZ$1, 0))</f>
        <v/>
      </c>
      <c r="B1611">
        <f>INDEX(resultados!$A$2:$ZZ$2573, 1605, MATCH($B$2, resultados!$A$1:$ZZ$1, 0))</f>
        <v/>
      </c>
      <c r="C1611">
        <f>INDEX(resultados!$A$2:$ZZ$2573, 1605, MATCH($B$3, resultados!$A$1:$ZZ$1, 0))</f>
        <v/>
      </c>
    </row>
    <row r="1612">
      <c r="A1612">
        <f>INDEX(resultados!$A$2:$ZZ$2573, 1606, MATCH($B$1, resultados!$A$1:$ZZ$1, 0))</f>
        <v/>
      </c>
      <c r="B1612">
        <f>INDEX(resultados!$A$2:$ZZ$2573, 1606, MATCH($B$2, resultados!$A$1:$ZZ$1, 0))</f>
        <v/>
      </c>
      <c r="C1612">
        <f>INDEX(resultados!$A$2:$ZZ$2573, 1606, MATCH($B$3, resultados!$A$1:$ZZ$1, 0))</f>
        <v/>
      </c>
    </row>
    <row r="1613">
      <c r="A1613">
        <f>INDEX(resultados!$A$2:$ZZ$2573, 1607, MATCH($B$1, resultados!$A$1:$ZZ$1, 0))</f>
        <v/>
      </c>
      <c r="B1613">
        <f>INDEX(resultados!$A$2:$ZZ$2573, 1607, MATCH($B$2, resultados!$A$1:$ZZ$1, 0))</f>
        <v/>
      </c>
      <c r="C1613">
        <f>INDEX(resultados!$A$2:$ZZ$2573, 1607, MATCH($B$3, resultados!$A$1:$ZZ$1, 0))</f>
        <v/>
      </c>
    </row>
    <row r="1614">
      <c r="A1614">
        <f>INDEX(resultados!$A$2:$ZZ$2573, 1608, MATCH($B$1, resultados!$A$1:$ZZ$1, 0))</f>
        <v/>
      </c>
      <c r="B1614">
        <f>INDEX(resultados!$A$2:$ZZ$2573, 1608, MATCH($B$2, resultados!$A$1:$ZZ$1, 0))</f>
        <v/>
      </c>
      <c r="C1614">
        <f>INDEX(resultados!$A$2:$ZZ$2573, 1608, MATCH($B$3, resultados!$A$1:$ZZ$1, 0))</f>
        <v/>
      </c>
    </row>
    <row r="1615">
      <c r="A1615">
        <f>INDEX(resultados!$A$2:$ZZ$2573, 1609, MATCH($B$1, resultados!$A$1:$ZZ$1, 0))</f>
        <v/>
      </c>
      <c r="B1615">
        <f>INDEX(resultados!$A$2:$ZZ$2573, 1609, MATCH($B$2, resultados!$A$1:$ZZ$1, 0))</f>
        <v/>
      </c>
      <c r="C1615">
        <f>INDEX(resultados!$A$2:$ZZ$2573, 1609, MATCH($B$3, resultados!$A$1:$ZZ$1, 0))</f>
        <v/>
      </c>
    </row>
    <row r="1616">
      <c r="A1616">
        <f>INDEX(resultados!$A$2:$ZZ$2573, 1610, MATCH($B$1, resultados!$A$1:$ZZ$1, 0))</f>
        <v/>
      </c>
      <c r="B1616">
        <f>INDEX(resultados!$A$2:$ZZ$2573, 1610, MATCH($B$2, resultados!$A$1:$ZZ$1, 0))</f>
        <v/>
      </c>
      <c r="C1616">
        <f>INDEX(resultados!$A$2:$ZZ$2573, 1610, MATCH($B$3, resultados!$A$1:$ZZ$1, 0))</f>
        <v/>
      </c>
    </row>
    <row r="1617">
      <c r="A1617">
        <f>INDEX(resultados!$A$2:$ZZ$2573, 1611, MATCH($B$1, resultados!$A$1:$ZZ$1, 0))</f>
        <v/>
      </c>
      <c r="B1617">
        <f>INDEX(resultados!$A$2:$ZZ$2573, 1611, MATCH($B$2, resultados!$A$1:$ZZ$1, 0))</f>
        <v/>
      </c>
      <c r="C1617">
        <f>INDEX(resultados!$A$2:$ZZ$2573, 1611, MATCH($B$3, resultados!$A$1:$ZZ$1, 0))</f>
        <v/>
      </c>
    </row>
    <row r="1618">
      <c r="A1618">
        <f>INDEX(resultados!$A$2:$ZZ$2573, 1612, MATCH($B$1, resultados!$A$1:$ZZ$1, 0))</f>
        <v/>
      </c>
      <c r="B1618">
        <f>INDEX(resultados!$A$2:$ZZ$2573, 1612, MATCH($B$2, resultados!$A$1:$ZZ$1, 0))</f>
        <v/>
      </c>
      <c r="C1618">
        <f>INDEX(resultados!$A$2:$ZZ$2573, 1612, MATCH($B$3, resultados!$A$1:$ZZ$1, 0))</f>
        <v/>
      </c>
    </row>
    <row r="1619">
      <c r="A1619">
        <f>INDEX(resultados!$A$2:$ZZ$2573, 1613, MATCH($B$1, resultados!$A$1:$ZZ$1, 0))</f>
        <v/>
      </c>
      <c r="B1619">
        <f>INDEX(resultados!$A$2:$ZZ$2573, 1613, MATCH($B$2, resultados!$A$1:$ZZ$1, 0))</f>
        <v/>
      </c>
      <c r="C1619">
        <f>INDEX(resultados!$A$2:$ZZ$2573, 1613, MATCH($B$3, resultados!$A$1:$ZZ$1, 0))</f>
        <v/>
      </c>
    </row>
    <row r="1620">
      <c r="A1620">
        <f>INDEX(resultados!$A$2:$ZZ$2573, 1614, MATCH($B$1, resultados!$A$1:$ZZ$1, 0))</f>
        <v/>
      </c>
      <c r="B1620">
        <f>INDEX(resultados!$A$2:$ZZ$2573, 1614, MATCH($B$2, resultados!$A$1:$ZZ$1, 0))</f>
        <v/>
      </c>
      <c r="C1620">
        <f>INDEX(resultados!$A$2:$ZZ$2573, 1614, MATCH($B$3, resultados!$A$1:$ZZ$1, 0))</f>
        <v/>
      </c>
    </row>
    <row r="1621">
      <c r="A1621">
        <f>INDEX(resultados!$A$2:$ZZ$2573, 1615, MATCH($B$1, resultados!$A$1:$ZZ$1, 0))</f>
        <v/>
      </c>
      <c r="B1621">
        <f>INDEX(resultados!$A$2:$ZZ$2573, 1615, MATCH($B$2, resultados!$A$1:$ZZ$1, 0))</f>
        <v/>
      </c>
      <c r="C1621">
        <f>INDEX(resultados!$A$2:$ZZ$2573, 1615, MATCH($B$3, resultados!$A$1:$ZZ$1, 0))</f>
        <v/>
      </c>
    </row>
    <row r="1622">
      <c r="A1622">
        <f>INDEX(resultados!$A$2:$ZZ$2573, 1616, MATCH($B$1, resultados!$A$1:$ZZ$1, 0))</f>
        <v/>
      </c>
      <c r="B1622">
        <f>INDEX(resultados!$A$2:$ZZ$2573, 1616, MATCH($B$2, resultados!$A$1:$ZZ$1, 0))</f>
        <v/>
      </c>
      <c r="C1622">
        <f>INDEX(resultados!$A$2:$ZZ$2573, 1616, MATCH($B$3, resultados!$A$1:$ZZ$1, 0))</f>
        <v/>
      </c>
    </row>
    <row r="1623">
      <c r="A1623">
        <f>INDEX(resultados!$A$2:$ZZ$2573, 1617, MATCH($B$1, resultados!$A$1:$ZZ$1, 0))</f>
        <v/>
      </c>
      <c r="B1623">
        <f>INDEX(resultados!$A$2:$ZZ$2573, 1617, MATCH($B$2, resultados!$A$1:$ZZ$1, 0))</f>
        <v/>
      </c>
      <c r="C1623">
        <f>INDEX(resultados!$A$2:$ZZ$2573, 1617, MATCH($B$3, resultados!$A$1:$ZZ$1, 0))</f>
        <v/>
      </c>
    </row>
    <row r="1624">
      <c r="A1624">
        <f>INDEX(resultados!$A$2:$ZZ$2573, 1618, MATCH($B$1, resultados!$A$1:$ZZ$1, 0))</f>
        <v/>
      </c>
      <c r="B1624">
        <f>INDEX(resultados!$A$2:$ZZ$2573, 1618, MATCH($B$2, resultados!$A$1:$ZZ$1, 0))</f>
        <v/>
      </c>
      <c r="C1624">
        <f>INDEX(resultados!$A$2:$ZZ$2573, 1618, MATCH($B$3, resultados!$A$1:$ZZ$1, 0))</f>
        <v/>
      </c>
    </row>
    <row r="1625">
      <c r="A1625">
        <f>INDEX(resultados!$A$2:$ZZ$2573, 1619, MATCH($B$1, resultados!$A$1:$ZZ$1, 0))</f>
        <v/>
      </c>
      <c r="B1625">
        <f>INDEX(resultados!$A$2:$ZZ$2573, 1619, MATCH($B$2, resultados!$A$1:$ZZ$1, 0))</f>
        <v/>
      </c>
      <c r="C1625">
        <f>INDEX(resultados!$A$2:$ZZ$2573, 1619, MATCH($B$3, resultados!$A$1:$ZZ$1, 0))</f>
        <v/>
      </c>
    </row>
    <row r="1626">
      <c r="A1626">
        <f>INDEX(resultados!$A$2:$ZZ$2573, 1620, MATCH($B$1, resultados!$A$1:$ZZ$1, 0))</f>
        <v/>
      </c>
      <c r="B1626">
        <f>INDEX(resultados!$A$2:$ZZ$2573, 1620, MATCH($B$2, resultados!$A$1:$ZZ$1, 0))</f>
        <v/>
      </c>
      <c r="C1626">
        <f>INDEX(resultados!$A$2:$ZZ$2573, 1620, MATCH($B$3, resultados!$A$1:$ZZ$1, 0))</f>
        <v/>
      </c>
    </row>
    <row r="1627">
      <c r="A1627">
        <f>INDEX(resultados!$A$2:$ZZ$2573, 1621, MATCH($B$1, resultados!$A$1:$ZZ$1, 0))</f>
        <v/>
      </c>
      <c r="B1627">
        <f>INDEX(resultados!$A$2:$ZZ$2573, 1621, MATCH($B$2, resultados!$A$1:$ZZ$1, 0))</f>
        <v/>
      </c>
      <c r="C1627">
        <f>INDEX(resultados!$A$2:$ZZ$2573, 1621, MATCH($B$3, resultados!$A$1:$ZZ$1, 0))</f>
        <v/>
      </c>
    </row>
    <row r="1628">
      <c r="A1628">
        <f>INDEX(resultados!$A$2:$ZZ$2573, 1622, MATCH($B$1, resultados!$A$1:$ZZ$1, 0))</f>
        <v/>
      </c>
      <c r="B1628">
        <f>INDEX(resultados!$A$2:$ZZ$2573, 1622, MATCH($B$2, resultados!$A$1:$ZZ$1, 0))</f>
        <v/>
      </c>
      <c r="C1628">
        <f>INDEX(resultados!$A$2:$ZZ$2573, 1622, MATCH($B$3, resultados!$A$1:$ZZ$1, 0))</f>
        <v/>
      </c>
    </row>
    <row r="1629">
      <c r="A1629">
        <f>INDEX(resultados!$A$2:$ZZ$2573, 1623, MATCH($B$1, resultados!$A$1:$ZZ$1, 0))</f>
        <v/>
      </c>
      <c r="B1629">
        <f>INDEX(resultados!$A$2:$ZZ$2573, 1623, MATCH($B$2, resultados!$A$1:$ZZ$1, 0))</f>
        <v/>
      </c>
      <c r="C1629">
        <f>INDEX(resultados!$A$2:$ZZ$2573, 1623, MATCH($B$3, resultados!$A$1:$ZZ$1, 0))</f>
        <v/>
      </c>
    </row>
    <row r="1630">
      <c r="A1630">
        <f>INDEX(resultados!$A$2:$ZZ$2573, 1624, MATCH($B$1, resultados!$A$1:$ZZ$1, 0))</f>
        <v/>
      </c>
      <c r="B1630">
        <f>INDEX(resultados!$A$2:$ZZ$2573, 1624, MATCH($B$2, resultados!$A$1:$ZZ$1, 0))</f>
        <v/>
      </c>
      <c r="C1630">
        <f>INDEX(resultados!$A$2:$ZZ$2573, 1624, MATCH($B$3, resultados!$A$1:$ZZ$1, 0))</f>
        <v/>
      </c>
    </row>
    <row r="1631">
      <c r="A1631">
        <f>INDEX(resultados!$A$2:$ZZ$2573, 1625, MATCH($B$1, resultados!$A$1:$ZZ$1, 0))</f>
        <v/>
      </c>
      <c r="B1631">
        <f>INDEX(resultados!$A$2:$ZZ$2573, 1625, MATCH($B$2, resultados!$A$1:$ZZ$1, 0))</f>
        <v/>
      </c>
      <c r="C1631">
        <f>INDEX(resultados!$A$2:$ZZ$2573, 1625, MATCH($B$3, resultados!$A$1:$ZZ$1, 0))</f>
        <v/>
      </c>
    </row>
    <row r="1632">
      <c r="A1632">
        <f>INDEX(resultados!$A$2:$ZZ$2573, 1626, MATCH($B$1, resultados!$A$1:$ZZ$1, 0))</f>
        <v/>
      </c>
      <c r="B1632">
        <f>INDEX(resultados!$A$2:$ZZ$2573, 1626, MATCH($B$2, resultados!$A$1:$ZZ$1, 0))</f>
        <v/>
      </c>
      <c r="C1632">
        <f>INDEX(resultados!$A$2:$ZZ$2573, 1626, MATCH($B$3, resultados!$A$1:$ZZ$1, 0))</f>
        <v/>
      </c>
    </row>
    <row r="1633">
      <c r="A1633">
        <f>INDEX(resultados!$A$2:$ZZ$2573, 1627, MATCH($B$1, resultados!$A$1:$ZZ$1, 0))</f>
        <v/>
      </c>
      <c r="B1633">
        <f>INDEX(resultados!$A$2:$ZZ$2573, 1627, MATCH($B$2, resultados!$A$1:$ZZ$1, 0))</f>
        <v/>
      </c>
      <c r="C1633">
        <f>INDEX(resultados!$A$2:$ZZ$2573, 1627, MATCH($B$3, resultados!$A$1:$ZZ$1, 0))</f>
        <v/>
      </c>
    </row>
    <row r="1634">
      <c r="A1634">
        <f>INDEX(resultados!$A$2:$ZZ$2573, 1628, MATCH($B$1, resultados!$A$1:$ZZ$1, 0))</f>
        <v/>
      </c>
      <c r="B1634">
        <f>INDEX(resultados!$A$2:$ZZ$2573, 1628, MATCH($B$2, resultados!$A$1:$ZZ$1, 0))</f>
        <v/>
      </c>
      <c r="C1634">
        <f>INDEX(resultados!$A$2:$ZZ$2573, 1628, MATCH($B$3, resultados!$A$1:$ZZ$1, 0))</f>
        <v/>
      </c>
    </row>
    <row r="1635">
      <c r="A1635">
        <f>INDEX(resultados!$A$2:$ZZ$2573, 1629, MATCH($B$1, resultados!$A$1:$ZZ$1, 0))</f>
        <v/>
      </c>
      <c r="B1635">
        <f>INDEX(resultados!$A$2:$ZZ$2573, 1629, MATCH($B$2, resultados!$A$1:$ZZ$1, 0))</f>
        <v/>
      </c>
      <c r="C1635">
        <f>INDEX(resultados!$A$2:$ZZ$2573, 1629, MATCH($B$3, resultados!$A$1:$ZZ$1, 0))</f>
        <v/>
      </c>
    </row>
    <row r="1636">
      <c r="A1636">
        <f>INDEX(resultados!$A$2:$ZZ$2573, 1630, MATCH($B$1, resultados!$A$1:$ZZ$1, 0))</f>
        <v/>
      </c>
      <c r="B1636">
        <f>INDEX(resultados!$A$2:$ZZ$2573, 1630, MATCH($B$2, resultados!$A$1:$ZZ$1, 0))</f>
        <v/>
      </c>
      <c r="C1636">
        <f>INDEX(resultados!$A$2:$ZZ$2573, 1630, MATCH($B$3, resultados!$A$1:$ZZ$1, 0))</f>
        <v/>
      </c>
    </row>
    <row r="1637">
      <c r="A1637">
        <f>INDEX(resultados!$A$2:$ZZ$2573, 1631, MATCH($B$1, resultados!$A$1:$ZZ$1, 0))</f>
        <v/>
      </c>
      <c r="B1637">
        <f>INDEX(resultados!$A$2:$ZZ$2573, 1631, MATCH($B$2, resultados!$A$1:$ZZ$1, 0))</f>
        <v/>
      </c>
      <c r="C1637">
        <f>INDEX(resultados!$A$2:$ZZ$2573, 1631, MATCH($B$3, resultados!$A$1:$ZZ$1, 0))</f>
        <v/>
      </c>
    </row>
    <row r="1638">
      <c r="A1638">
        <f>INDEX(resultados!$A$2:$ZZ$2573, 1632, MATCH($B$1, resultados!$A$1:$ZZ$1, 0))</f>
        <v/>
      </c>
      <c r="B1638">
        <f>INDEX(resultados!$A$2:$ZZ$2573, 1632, MATCH($B$2, resultados!$A$1:$ZZ$1, 0))</f>
        <v/>
      </c>
      <c r="C1638">
        <f>INDEX(resultados!$A$2:$ZZ$2573, 1632, MATCH($B$3, resultados!$A$1:$ZZ$1, 0))</f>
        <v/>
      </c>
    </row>
    <row r="1639">
      <c r="A1639">
        <f>INDEX(resultados!$A$2:$ZZ$2573, 1633, MATCH($B$1, resultados!$A$1:$ZZ$1, 0))</f>
        <v/>
      </c>
      <c r="B1639">
        <f>INDEX(resultados!$A$2:$ZZ$2573, 1633, MATCH($B$2, resultados!$A$1:$ZZ$1, 0))</f>
        <v/>
      </c>
      <c r="C1639">
        <f>INDEX(resultados!$A$2:$ZZ$2573, 1633, MATCH($B$3, resultados!$A$1:$ZZ$1, 0))</f>
        <v/>
      </c>
    </row>
    <row r="1640">
      <c r="A1640">
        <f>INDEX(resultados!$A$2:$ZZ$2573, 1634, MATCH($B$1, resultados!$A$1:$ZZ$1, 0))</f>
        <v/>
      </c>
      <c r="B1640">
        <f>INDEX(resultados!$A$2:$ZZ$2573, 1634, MATCH($B$2, resultados!$A$1:$ZZ$1, 0))</f>
        <v/>
      </c>
      <c r="C1640">
        <f>INDEX(resultados!$A$2:$ZZ$2573, 1634, MATCH($B$3, resultados!$A$1:$ZZ$1, 0))</f>
        <v/>
      </c>
    </row>
    <row r="1641">
      <c r="A1641">
        <f>INDEX(resultados!$A$2:$ZZ$2573, 1635, MATCH($B$1, resultados!$A$1:$ZZ$1, 0))</f>
        <v/>
      </c>
      <c r="B1641">
        <f>INDEX(resultados!$A$2:$ZZ$2573, 1635, MATCH($B$2, resultados!$A$1:$ZZ$1, 0))</f>
        <v/>
      </c>
      <c r="C1641">
        <f>INDEX(resultados!$A$2:$ZZ$2573, 1635, MATCH($B$3, resultados!$A$1:$ZZ$1, 0))</f>
        <v/>
      </c>
    </row>
    <row r="1642">
      <c r="A1642">
        <f>INDEX(resultados!$A$2:$ZZ$2573, 1636, MATCH($B$1, resultados!$A$1:$ZZ$1, 0))</f>
        <v/>
      </c>
      <c r="B1642">
        <f>INDEX(resultados!$A$2:$ZZ$2573, 1636, MATCH($B$2, resultados!$A$1:$ZZ$1, 0))</f>
        <v/>
      </c>
      <c r="C1642">
        <f>INDEX(resultados!$A$2:$ZZ$2573, 1636, MATCH($B$3, resultados!$A$1:$ZZ$1, 0))</f>
        <v/>
      </c>
    </row>
    <row r="1643">
      <c r="A1643">
        <f>INDEX(resultados!$A$2:$ZZ$2573, 1637, MATCH($B$1, resultados!$A$1:$ZZ$1, 0))</f>
        <v/>
      </c>
      <c r="B1643">
        <f>INDEX(resultados!$A$2:$ZZ$2573, 1637, MATCH($B$2, resultados!$A$1:$ZZ$1, 0))</f>
        <v/>
      </c>
      <c r="C1643">
        <f>INDEX(resultados!$A$2:$ZZ$2573, 1637, MATCH($B$3, resultados!$A$1:$ZZ$1, 0))</f>
        <v/>
      </c>
    </row>
    <row r="1644">
      <c r="A1644">
        <f>INDEX(resultados!$A$2:$ZZ$2573, 1638, MATCH($B$1, resultados!$A$1:$ZZ$1, 0))</f>
        <v/>
      </c>
      <c r="B1644">
        <f>INDEX(resultados!$A$2:$ZZ$2573, 1638, MATCH($B$2, resultados!$A$1:$ZZ$1, 0))</f>
        <v/>
      </c>
      <c r="C1644">
        <f>INDEX(resultados!$A$2:$ZZ$2573, 1638, MATCH($B$3, resultados!$A$1:$ZZ$1, 0))</f>
        <v/>
      </c>
    </row>
    <row r="1645">
      <c r="A1645">
        <f>INDEX(resultados!$A$2:$ZZ$2573, 1639, MATCH($B$1, resultados!$A$1:$ZZ$1, 0))</f>
        <v/>
      </c>
      <c r="B1645">
        <f>INDEX(resultados!$A$2:$ZZ$2573, 1639, MATCH($B$2, resultados!$A$1:$ZZ$1, 0))</f>
        <v/>
      </c>
      <c r="C1645">
        <f>INDEX(resultados!$A$2:$ZZ$2573, 1639, MATCH($B$3, resultados!$A$1:$ZZ$1, 0))</f>
        <v/>
      </c>
    </row>
    <row r="1646">
      <c r="A1646">
        <f>INDEX(resultados!$A$2:$ZZ$2573, 1640, MATCH($B$1, resultados!$A$1:$ZZ$1, 0))</f>
        <v/>
      </c>
      <c r="B1646">
        <f>INDEX(resultados!$A$2:$ZZ$2573, 1640, MATCH($B$2, resultados!$A$1:$ZZ$1, 0))</f>
        <v/>
      </c>
      <c r="C1646">
        <f>INDEX(resultados!$A$2:$ZZ$2573, 1640, MATCH($B$3, resultados!$A$1:$ZZ$1, 0))</f>
        <v/>
      </c>
    </row>
    <row r="1647">
      <c r="A1647">
        <f>INDEX(resultados!$A$2:$ZZ$2573, 1641, MATCH($B$1, resultados!$A$1:$ZZ$1, 0))</f>
        <v/>
      </c>
      <c r="B1647">
        <f>INDEX(resultados!$A$2:$ZZ$2573, 1641, MATCH($B$2, resultados!$A$1:$ZZ$1, 0))</f>
        <v/>
      </c>
      <c r="C1647">
        <f>INDEX(resultados!$A$2:$ZZ$2573, 1641, MATCH($B$3, resultados!$A$1:$ZZ$1, 0))</f>
        <v/>
      </c>
    </row>
    <row r="1648">
      <c r="A1648">
        <f>INDEX(resultados!$A$2:$ZZ$2573, 1642, MATCH($B$1, resultados!$A$1:$ZZ$1, 0))</f>
        <v/>
      </c>
      <c r="B1648">
        <f>INDEX(resultados!$A$2:$ZZ$2573, 1642, MATCH($B$2, resultados!$A$1:$ZZ$1, 0))</f>
        <v/>
      </c>
      <c r="C1648">
        <f>INDEX(resultados!$A$2:$ZZ$2573, 1642, MATCH($B$3, resultados!$A$1:$ZZ$1, 0))</f>
        <v/>
      </c>
    </row>
    <row r="1649">
      <c r="A1649">
        <f>INDEX(resultados!$A$2:$ZZ$2573, 1643, MATCH($B$1, resultados!$A$1:$ZZ$1, 0))</f>
        <v/>
      </c>
      <c r="B1649">
        <f>INDEX(resultados!$A$2:$ZZ$2573, 1643, MATCH($B$2, resultados!$A$1:$ZZ$1, 0))</f>
        <v/>
      </c>
      <c r="C1649">
        <f>INDEX(resultados!$A$2:$ZZ$2573, 1643, MATCH($B$3, resultados!$A$1:$ZZ$1, 0))</f>
        <v/>
      </c>
    </row>
    <row r="1650">
      <c r="A1650">
        <f>INDEX(resultados!$A$2:$ZZ$2573, 1644, MATCH($B$1, resultados!$A$1:$ZZ$1, 0))</f>
        <v/>
      </c>
      <c r="B1650">
        <f>INDEX(resultados!$A$2:$ZZ$2573, 1644, MATCH($B$2, resultados!$A$1:$ZZ$1, 0))</f>
        <v/>
      </c>
      <c r="C1650">
        <f>INDEX(resultados!$A$2:$ZZ$2573, 1644, MATCH($B$3, resultados!$A$1:$ZZ$1, 0))</f>
        <v/>
      </c>
    </row>
    <row r="1651">
      <c r="A1651">
        <f>INDEX(resultados!$A$2:$ZZ$2573, 1645, MATCH($B$1, resultados!$A$1:$ZZ$1, 0))</f>
        <v/>
      </c>
      <c r="B1651">
        <f>INDEX(resultados!$A$2:$ZZ$2573, 1645, MATCH($B$2, resultados!$A$1:$ZZ$1, 0))</f>
        <v/>
      </c>
      <c r="C1651">
        <f>INDEX(resultados!$A$2:$ZZ$2573, 1645, MATCH($B$3, resultados!$A$1:$ZZ$1, 0))</f>
        <v/>
      </c>
    </row>
    <row r="1652">
      <c r="A1652">
        <f>INDEX(resultados!$A$2:$ZZ$2573, 1646, MATCH($B$1, resultados!$A$1:$ZZ$1, 0))</f>
        <v/>
      </c>
      <c r="B1652">
        <f>INDEX(resultados!$A$2:$ZZ$2573, 1646, MATCH($B$2, resultados!$A$1:$ZZ$1, 0))</f>
        <v/>
      </c>
      <c r="C1652">
        <f>INDEX(resultados!$A$2:$ZZ$2573, 1646, MATCH($B$3, resultados!$A$1:$ZZ$1, 0))</f>
        <v/>
      </c>
    </row>
    <row r="1653">
      <c r="A1653">
        <f>INDEX(resultados!$A$2:$ZZ$2573, 1647, MATCH($B$1, resultados!$A$1:$ZZ$1, 0))</f>
        <v/>
      </c>
      <c r="B1653">
        <f>INDEX(resultados!$A$2:$ZZ$2573, 1647, MATCH($B$2, resultados!$A$1:$ZZ$1, 0))</f>
        <v/>
      </c>
      <c r="C1653">
        <f>INDEX(resultados!$A$2:$ZZ$2573, 1647, MATCH($B$3, resultados!$A$1:$ZZ$1, 0))</f>
        <v/>
      </c>
    </row>
    <row r="1654">
      <c r="A1654">
        <f>INDEX(resultados!$A$2:$ZZ$2573, 1648, MATCH($B$1, resultados!$A$1:$ZZ$1, 0))</f>
        <v/>
      </c>
      <c r="B1654">
        <f>INDEX(resultados!$A$2:$ZZ$2573, 1648, MATCH($B$2, resultados!$A$1:$ZZ$1, 0))</f>
        <v/>
      </c>
      <c r="C1654">
        <f>INDEX(resultados!$A$2:$ZZ$2573, 1648, MATCH($B$3, resultados!$A$1:$ZZ$1, 0))</f>
        <v/>
      </c>
    </row>
    <row r="1655">
      <c r="A1655">
        <f>INDEX(resultados!$A$2:$ZZ$2573, 1649, MATCH($B$1, resultados!$A$1:$ZZ$1, 0))</f>
        <v/>
      </c>
      <c r="B1655">
        <f>INDEX(resultados!$A$2:$ZZ$2573, 1649, MATCH($B$2, resultados!$A$1:$ZZ$1, 0))</f>
        <v/>
      </c>
      <c r="C1655">
        <f>INDEX(resultados!$A$2:$ZZ$2573, 1649, MATCH($B$3, resultados!$A$1:$ZZ$1, 0))</f>
        <v/>
      </c>
    </row>
    <row r="1656">
      <c r="A1656">
        <f>INDEX(resultados!$A$2:$ZZ$2573, 1650, MATCH($B$1, resultados!$A$1:$ZZ$1, 0))</f>
        <v/>
      </c>
      <c r="B1656">
        <f>INDEX(resultados!$A$2:$ZZ$2573, 1650, MATCH($B$2, resultados!$A$1:$ZZ$1, 0))</f>
        <v/>
      </c>
      <c r="C1656">
        <f>INDEX(resultados!$A$2:$ZZ$2573, 1650, MATCH($B$3, resultados!$A$1:$ZZ$1, 0))</f>
        <v/>
      </c>
    </row>
    <row r="1657">
      <c r="A1657">
        <f>INDEX(resultados!$A$2:$ZZ$2573, 1651, MATCH($B$1, resultados!$A$1:$ZZ$1, 0))</f>
        <v/>
      </c>
      <c r="B1657">
        <f>INDEX(resultados!$A$2:$ZZ$2573, 1651, MATCH($B$2, resultados!$A$1:$ZZ$1, 0))</f>
        <v/>
      </c>
      <c r="C1657">
        <f>INDEX(resultados!$A$2:$ZZ$2573, 1651, MATCH($B$3, resultados!$A$1:$ZZ$1, 0))</f>
        <v/>
      </c>
    </row>
    <row r="1658">
      <c r="A1658">
        <f>INDEX(resultados!$A$2:$ZZ$2573, 1652, MATCH($B$1, resultados!$A$1:$ZZ$1, 0))</f>
        <v/>
      </c>
      <c r="B1658">
        <f>INDEX(resultados!$A$2:$ZZ$2573, 1652, MATCH($B$2, resultados!$A$1:$ZZ$1, 0))</f>
        <v/>
      </c>
      <c r="C1658">
        <f>INDEX(resultados!$A$2:$ZZ$2573, 1652, MATCH($B$3, resultados!$A$1:$ZZ$1, 0))</f>
        <v/>
      </c>
    </row>
    <row r="1659">
      <c r="A1659">
        <f>INDEX(resultados!$A$2:$ZZ$2573, 1653, MATCH($B$1, resultados!$A$1:$ZZ$1, 0))</f>
        <v/>
      </c>
      <c r="B1659">
        <f>INDEX(resultados!$A$2:$ZZ$2573, 1653, MATCH($B$2, resultados!$A$1:$ZZ$1, 0))</f>
        <v/>
      </c>
      <c r="C1659">
        <f>INDEX(resultados!$A$2:$ZZ$2573, 1653, MATCH($B$3, resultados!$A$1:$ZZ$1, 0))</f>
        <v/>
      </c>
    </row>
    <row r="1660">
      <c r="A1660">
        <f>INDEX(resultados!$A$2:$ZZ$2573, 1654, MATCH($B$1, resultados!$A$1:$ZZ$1, 0))</f>
        <v/>
      </c>
      <c r="B1660">
        <f>INDEX(resultados!$A$2:$ZZ$2573, 1654, MATCH($B$2, resultados!$A$1:$ZZ$1, 0))</f>
        <v/>
      </c>
      <c r="C1660">
        <f>INDEX(resultados!$A$2:$ZZ$2573, 1654, MATCH($B$3, resultados!$A$1:$ZZ$1, 0))</f>
        <v/>
      </c>
    </row>
    <row r="1661">
      <c r="A1661">
        <f>INDEX(resultados!$A$2:$ZZ$2573, 1655, MATCH($B$1, resultados!$A$1:$ZZ$1, 0))</f>
        <v/>
      </c>
      <c r="B1661">
        <f>INDEX(resultados!$A$2:$ZZ$2573, 1655, MATCH($B$2, resultados!$A$1:$ZZ$1, 0))</f>
        <v/>
      </c>
      <c r="C1661">
        <f>INDEX(resultados!$A$2:$ZZ$2573, 1655, MATCH($B$3, resultados!$A$1:$ZZ$1, 0))</f>
        <v/>
      </c>
    </row>
    <row r="1662">
      <c r="A1662">
        <f>INDEX(resultados!$A$2:$ZZ$2573, 1656, MATCH($B$1, resultados!$A$1:$ZZ$1, 0))</f>
        <v/>
      </c>
      <c r="B1662">
        <f>INDEX(resultados!$A$2:$ZZ$2573, 1656, MATCH($B$2, resultados!$A$1:$ZZ$1, 0))</f>
        <v/>
      </c>
      <c r="C1662">
        <f>INDEX(resultados!$A$2:$ZZ$2573, 1656, MATCH($B$3, resultados!$A$1:$ZZ$1, 0))</f>
        <v/>
      </c>
    </row>
    <row r="1663">
      <c r="A1663">
        <f>INDEX(resultados!$A$2:$ZZ$2573, 1657, MATCH($B$1, resultados!$A$1:$ZZ$1, 0))</f>
        <v/>
      </c>
      <c r="B1663">
        <f>INDEX(resultados!$A$2:$ZZ$2573, 1657, MATCH($B$2, resultados!$A$1:$ZZ$1, 0))</f>
        <v/>
      </c>
      <c r="C1663">
        <f>INDEX(resultados!$A$2:$ZZ$2573, 1657, MATCH($B$3, resultados!$A$1:$ZZ$1, 0))</f>
        <v/>
      </c>
    </row>
    <row r="1664">
      <c r="A1664">
        <f>INDEX(resultados!$A$2:$ZZ$2573, 1658, MATCH($B$1, resultados!$A$1:$ZZ$1, 0))</f>
        <v/>
      </c>
      <c r="B1664">
        <f>INDEX(resultados!$A$2:$ZZ$2573, 1658, MATCH($B$2, resultados!$A$1:$ZZ$1, 0))</f>
        <v/>
      </c>
      <c r="C1664">
        <f>INDEX(resultados!$A$2:$ZZ$2573, 1658, MATCH($B$3, resultados!$A$1:$ZZ$1, 0))</f>
        <v/>
      </c>
    </row>
    <row r="1665">
      <c r="A1665">
        <f>INDEX(resultados!$A$2:$ZZ$2573, 1659, MATCH($B$1, resultados!$A$1:$ZZ$1, 0))</f>
        <v/>
      </c>
      <c r="B1665">
        <f>INDEX(resultados!$A$2:$ZZ$2573, 1659, MATCH($B$2, resultados!$A$1:$ZZ$1, 0))</f>
        <v/>
      </c>
      <c r="C1665">
        <f>INDEX(resultados!$A$2:$ZZ$2573, 1659, MATCH($B$3, resultados!$A$1:$ZZ$1, 0))</f>
        <v/>
      </c>
    </row>
    <row r="1666">
      <c r="A1666">
        <f>INDEX(resultados!$A$2:$ZZ$2573, 1660, MATCH($B$1, resultados!$A$1:$ZZ$1, 0))</f>
        <v/>
      </c>
      <c r="B1666">
        <f>INDEX(resultados!$A$2:$ZZ$2573, 1660, MATCH($B$2, resultados!$A$1:$ZZ$1, 0))</f>
        <v/>
      </c>
      <c r="C1666">
        <f>INDEX(resultados!$A$2:$ZZ$2573, 1660, MATCH($B$3, resultados!$A$1:$ZZ$1, 0))</f>
        <v/>
      </c>
    </row>
    <row r="1667">
      <c r="A1667">
        <f>INDEX(resultados!$A$2:$ZZ$2573, 1661, MATCH($B$1, resultados!$A$1:$ZZ$1, 0))</f>
        <v/>
      </c>
      <c r="B1667">
        <f>INDEX(resultados!$A$2:$ZZ$2573, 1661, MATCH($B$2, resultados!$A$1:$ZZ$1, 0))</f>
        <v/>
      </c>
      <c r="C1667">
        <f>INDEX(resultados!$A$2:$ZZ$2573, 1661, MATCH($B$3, resultados!$A$1:$ZZ$1, 0))</f>
        <v/>
      </c>
    </row>
    <row r="1668">
      <c r="A1668">
        <f>INDEX(resultados!$A$2:$ZZ$2573, 1662, MATCH($B$1, resultados!$A$1:$ZZ$1, 0))</f>
        <v/>
      </c>
      <c r="B1668">
        <f>INDEX(resultados!$A$2:$ZZ$2573, 1662, MATCH($B$2, resultados!$A$1:$ZZ$1, 0))</f>
        <v/>
      </c>
      <c r="C1668">
        <f>INDEX(resultados!$A$2:$ZZ$2573, 1662, MATCH($B$3, resultados!$A$1:$ZZ$1, 0))</f>
        <v/>
      </c>
    </row>
    <row r="1669">
      <c r="A1669">
        <f>INDEX(resultados!$A$2:$ZZ$2573, 1663, MATCH($B$1, resultados!$A$1:$ZZ$1, 0))</f>
        <v/>
      </c>
      <c r="B1669">
        <f>INDEX(resultados!$A$2:$ZZ$2573, 1663, MATCH($B$2, resultados!$A$1:$ZZ$1, 0))</f>
        <v/>
      </c>
      <c r="C1669">
        <f>INDEX(resultados!$A$2:$ZZ$2573, 1663, MATCH($B$3, resultados!$A$1:$ZZ$1, 0))</f>
        <v/>
      </c>
    </row>
    <row r="1670">
      <c r="A1670">
        <f>INDEX(resultados!$A$2:$ZZ$2573, 1664, MATCH($B$1, resultados!$A$1:$ZZ$1, 0))</f>
        <v/>
      </c>
      <c r="B1670">
        <f>INDEX(resultados!$A$2:$ZZ$2573, 1664, MATCH($B$2, resultados!$A$1:$ZZ$1, 0))</f>
        <v/>
      </c>
      <c r="C1670">
        <f>INDEX(resultados!$A$2:$ZZ$2573, 1664, MATCH($B$3, resultados!$A$1:$ZZ$1, 0))</f>
        <v/>
      </c>
    </row>
    <row r="1671">
      <c r="A1671">
        <f>INDEX(resultados!$A$2:$ZZ$2573, 1665, MATCH($B$1, resultados!$A$1:$ZZ$1, 0))</f>
        <v/>
      </c>
      <c r="B1671">
        <f>INDEX(resultados!$A$2:$ZZ$2573, 1665, MATCH($B$2, resultados!$A$1:$ZZ$1, 0))</f>
        <v/>
      </c>
      <c r="C1671">
        <f>INDEX(resultados!$A$2:$ZZ$2573, 1665, MATCH($B$3, resultados!$A$1:$ZZ$1, 0))</f>
        <v/>
      </c>
    </row>
    <row r="1672">
      <c r="A1672">
        <f>INDEX(resultados!$A$2:$ZZ$2573, 1666, MATCH($B$1, resultados!$A$1:$ZZ$1, 0))</f>
        <v/>
      </c>
      <c r="B1672">
        <f>INDEX(resultados!$A$2:$ZZ$2573, 1666, MATCH($B$2, resultados!$A$1:$ZZ$1, 0))</f>
        <v/>
      </c>
      <c r="C1672">
        <f>INDEX(resultados!$A$2:$ZZ$2573, 1666, MATCH($B$3, resultados!$A$1:$ZZ$1, 0))</f>
        <v/>
      </c>
    </row>
    <row r="1673">
      <c r="A1673">
        <f>INDEX(resultados!$A$2:$ZZ$2573, 1667, MATCH($B$1, resultados!$A$1:$ZZ$1, 0))</f>
        <v/>
      </c>
      <c r="B1673">
        <f>INDEX(resultados!$A$2:$ZZ$2573, 1667, MATCH($B$2, resultados!$A$1:$ZZ$1, 0))</f>
        <v/>
      </c>
      <c r="C1673">
        <f>INDEX(resultados!$A$2:$ZZ$2573, 1667, MATCH($B$3, resultados!$A$1:$ZZ$1, 0))</f>
        <v/>
      </c>
    </row>
    <row r="1674">
      <c r="A1674">
        <f>INDEX(resultados!$A$2:$ZZ$2573, 1668, MATCH($B$1, resultados!$A$1:$ZZ$1, 0))</f>
        <v/>
      </c>
      <c r="B1674">
        <f>INDEX(resultados!$A$2:$ZZ$2573, 1668, MATCH($B$2, resultados!$A$1:$ZZ$1, 0))</f>
        <v/>
      </c>
      <c r="C1674">
        <f>INDEX(resultados!$A$2:$ZZ$2573, 1668, MATCH($B$3, resultados!$A$1:$ZZ$1, 0))</f>
        <v/>
      </c>
    </row>
    <row r="1675">
      <c r="A1675">
        <f>INDEX(resultados!$A$2:$ZZ$2573, 1669, MATCH($B$1, resultados!$A$1:$ZZ$1, 0))</f>
        <v/>
      </c>
      <c r="B1675">
        <f>INDEX(resultados!$A$2:$ZZ$2573, 1669, MATCH($B$2, resultados!$A$1:$ZZ$1, 0))</f>
        <v/>
      </c>
      <c r="C1675">
        <f>INDEX(resultados!$A$2:$ZZ$2573, 1669, MATCH($B$3, resultados!$A$1:$ZZ$1, 0))</f>
        <v/>
      </c>
    </row>
    <row r="1676">
      <c r="A1676">
        <f>INDEX(resultados!$A$2:$ZZ$2573, 1670, MATCH($B$1, resultados!$A$1:$ZZ$1, 0))</f>
        <v/>
      </c>
      <c r="B1676">
        <f>INDEX(resultados!$A$2:$ZZ$2573, 1670, MATCH($B$2, resultados!$A$1:$ZZ$1, 0))</f>
        <v/>
      </c>
      <c r="C1676">
        <f>INDEX(resultados!$A$2:$ZZ$2573, 1670, MATCH($B$3, resultados!$A$1:$ZZ$1, 0))</f>
        <v/>
      </c>
    </row>
    <row r="1677">
      <c r="A1677">
        <f>INDEX(resultados!$A$2:$ZZ$2573, 1671, MATCH($B$1, resultados!$A$1:$ZZ$1, 0))</f>
        <v/>
      </c>
      <c r="B1677">
        <f>INDEX(resultados!$A$2:$ZZ$2573, 1671, MATCH($B$2, resultados!$A$1:$ZZ$1, 0))</f>
        <v/>
      </c>
      <c r="C1677">
        <f>INDEX(resultados!$A$2:$ZZ$2573, 1671, MATCH($B$3, resultados!$A$1:$ZZ$1, 0))</f>
        <v/>
      </c>
    </row>
    <row r="1678">
      <c r="A1678">
        <f>INDEX(resultados!$A$2:$ZZ$2573, 1672, MATCH($B$1, resultados!$A$1:$ZZ$1, 0))</f>
        <v/>
      </c>
      <c r="B1678">
        <f>INDEX(resultados!$A$2:$ZZ$2573, 1672, MATCH($B$2, resultados!$A$1:$ZZ$1, 0))</f>
        <v/>
      </c>
      <c r="C1678">
        <f>INDEX(resultados!$A$2:$ZZ$2573, 1672, MATCH($B$3, resultados!$A$1:$ZZ$1, 0))</f>
        <v/>
      </c>
    </row>
    <row r="1679">
      <c r="A1679">
        <f>INDEX(resultados!$A$2:$ZZ$2573, 1673, MATCH($B$1, resultados!$A$1:$ZZ$1, 0))</f>
        <v/>
      </c>
      <c r="B1679">
        <f>INDEX(resultados!$A$2:$ZZ$2573, 1673, MATCH($B$2, resultados!$A$1:$ZZ$1, 0))</f>
        <v/>
      </c>
      <c r="C1679">
        <f>INDEX(resultados!$A$2:$ZZ$2573, 1673, MATCH($B$3, resultados!$A$1:$ZZ$1, 0))</f>
        <v/>
      </c>
    </row>
    <row r="1680">
      <c r="A1680">
        <f>INDEX(resultados!$A$2:$ZZ$2573, 1674, MATCH($B$1, resultados!$A$1:$ZZ$1, 0))</f>
        <v/>
      </c>
      <c r="B1680">
        <f>INDEX(resultados!$A$2:$ZZ$2573, 1674, MATCH($B$2, resultados!$A$1:$ZZ$1, 0))</f>
        <v/>
      </c>
      <c r="C1680">
        <f>INDEX(resultados!$A$2:$ZZ$2573, 1674, MATCH($B$3, resultados!$A$1:$ZZ$1, 0))</f>
        <v/>
      </c>
    </row>
    <row r="1681">
      <c r="A1681">
        <f>INDEX(resultados!$A$2:$ZZ$2573, 1675, MATCH($B$1, resultados!$A$1:$ZZ$1, 0))</f>
        <v/>
      </c>
      <c r="B1681">
        <f>INDEX(resultados!$A$2:$ZZ$2573, 1675, MATCH($B$2, resultados!$A$1:$ZZ$1, 0))</f>
        <v/>
      </c>
      <c r="C1681">
        <f>INDEX(resultados!$A$2:$ZZ$2573, 1675, MATCH($B$3, resultados!$A$1:$ZZ$1, 0))</f>
        <v/>
      </c>
    </row>
    <row r="1682">
      <c r="A1682">
        <f>INDEX(resultados!$A$2:$ZZ$2573, 1676, MATCH($B$1, resultados!$A$1:$ZZ$1, 0))</f>
        <v/>
      </c>
      <c r="B1682">
        <f>INDEX(resultados!$A$2:$ZZ$2573, 1676, MATCH($B$2, resultados!$A$1:$ZZ$1, 0))</f>
        <v/>
      </c>
      <c r="C1682">
        <f>INDEX(resultados!$A$2:$ZZ$2573, 1676, MATCH($B$3, resultados!$A$1:$ZZ$1, 0))</f>
        <v/>
      </c>
    </row>
    <row r="1683">
      <c r="A1683">
        <f>INDEX(resultados!$A$2:$ZZ$2573, 1677, MATCH($B$1, resultados!$A$1:$ZZ$1, 0))</f>
        <v/>
      </c>
      <c r="B1683">
        <f>INDEX(resultados!$A$2:$ZZ$2573, 1677, MATCH($B$2, resultados!$A$1:$ZZ$1, 0))</f>
        <v/>
      </c>
      <c r="C1683">
        <f>INDEX(resultados!$A$2:$ZZ$2573, 1677, MATCH($B$3, resultados!$A$1:$ZZ$1, 0))</f>
        <v/>
      </c>
    </row>
    <row r="1684">
      <c r="A1684">
        <f>INDEX(resultados!$A$2:$ZZ$2573, 1678, MATCH($B$1, resultados!$A$1:$ZZ$1, 0))</f>
        <v/>
      </c>
      <c r="B1684">
        <f>INDEX(resultados!$A$2:$ZZ$2573, 1678, MATCH($B$2, resultados!$A$1:$ZZ$1, 0))</f>
        <v/>
      </c>
      <c r="C1684">
        <f>INDEX(resultados!$A$2:$ZZ$2573, 1678, MATCH($B$3, resultados!$A$1:$ZZ$1, 0))</f>
        <v/>
      </c>
    </row>
    <row r="1685">
      <c r="A1685">
        <f>INDEX(resultados!$A$2:$ZZ$2573, 1679, MATCH($B$1, resultados!$A$1:$ZZ$1, 0))</f>
        <v/>
      </c>
      <c r="B1685">
        <f>INDEX(resultados!$A$2:$ZZ$2573, 1679, MATCH($B$2, resultados!$A$1:$ZZ$1, 0))</f>
        <v/>
      </c>
      <c r="C1685">
        <f>INDEX(resultados!$A$2:$ZZ$2573, 1679, MATCH($B$3, resultados!$A$1:$ZZ$1, 0))</f>
        <v/>
      </c>
    </row>
    <row r="1686">
      <c r="A1686">
        <f>INDEX(resultados!$A$2:$ZZ$2573, 1680, MATCH($B$1, resultados!$A$1:$ZZ$1, 0))</f>
        <v/>
      </c>
      <c r="B1686">
        <f>INDEX(resultados!$A$2:$ZZ$2573, 1680, MATCH($B$2, resultados!$A$1:$ZZ$1, 0))</f>
        <v/>
      </c>
      <c r="C1686">
        <f>INDEX(resultados!$A$2:$ZZ$2573, 1680, MATCH($B$3, resultados!$A$1:$ZZ$1, 0))</f>
        <v/>
      </c>
    </row>
    <row r="1687">
      <c r="A1687">
        <f>INDEX(resultados!$A$2:$ZZ$2573, 1681, MATCH($B$1, resultados!$A$1:$ZZ$1, 0))</f>
        <v/>
      </c>
      <c r="B1687">
        <f>INDEX(resultados!$A$2:$ZZ$2573, 1681, MATCH($B$2, resultados!$A$1:$ZZ$1, 0))</f>
        <v/>
      </c>
      <c r="C1687">
        <f>INDEX(resultados!$A$2:$ZZ$2573, 1681, MATCH($B$3, resultados!$A$1:$ZZ$1, 0))</f>
        <v/>
      </c>
    </row>
    <row r="1688">
      <c r="A1688">
        <f>INDEX(resultados!$A$2:$ZZ$2573, 1682, MATCH($B$1, resultados!$A$1:$ZZ$1, 0))</f>
        <v/>
      </c>
      <c r="B1688">
        <f>INDEX(resultados!$A$2:$ZZ$2573, 1682, MATCH($B$2, resultados!$A$1:$ZZ$1, 0))</f>
        <v/>
      </c>
      <c r="C1688">
        <f>INDEX(resultados!$A$2:$ZZ$2573, 1682, MATCH($B$3, resultados!$A$1:$ZZ$1, 0))</f>
        <v/>
      </c>
    </row>
    <row r="1689">
      <c r="A1689">
        <f>INDEX(resultados!$A$2:$ZZ$2573, 1683, MATCH($B$1, resultados!$A$1:$ZZ$1, 0))</f>
        <v/>
      </c>
      <c r="B1689">
        <f>INDEX(resultados!$A$2:$ZZ$2573, 1683, MATCH($B$2, resultados!$A$1:$ZZ$1, 0))</f>
        <v/>
      </c>
      <c r="C1689">
        <f>INDEX(resultados!$A$2:$ZZ$2573, 1683, MATCH($B$3, resultados!$A$1:$ZZ$1, 0))</f>
        <v/>
      </c>
    </row>
    <row r="1690">
      <c r="A1690">
        <f>INDEX(resultados!$A$2:$ZZ$2573, 1684, MATCH($B$1, resultados!$A$1:$ZZ$1, 0))</f>
        <v/>
      </c>
      <c r="B1690">
        <f>INDEX(resultados!$A$2:$ZZ$2573, 1684, MATCH($B$2, resultados!$A$1:$ZZ$1, 0))</f>
        <v/>
      </c>
      <c r="C1690">
        <f>INDEX(resultados!$A$2:$ZZ$2573, 1684, MATCH($B$3, resultados!$A$1:$ZZ$1, 0))</f>
        <v/>
      </c>
    </row>
    <row r="1691">
      <c r="A1691">
        <f>INDEX(resultados!$A$2:$ZZ$2573, 1685, MATCH($B$1, resultados!$A$1:$ZZ$1, 0))</f>
        <v/>
      </c>
      <c r="B1691">
        <f>INDEX(resultados!$A$2:$ZZ$2573, 1685, MATCH($B$2, resultados!$A$1:$ZZ$1, 0))</f>
        <v/>
      </c>
      <c r="C1691">
        <f>INDEX(resultados!$A$2:$ZZ$2573, 1685, MATCH($B$3, resultados!$A$1:$ZZ$1, 0))</f>
        <v/>
      </c>
    </row>
    <row r="1692">
      <c r="A1692">
        <f>INDEX(resultados!$A$2:$ZZ$2573, 1686, MATCH($B$1, resultados!$A$1:$ZZ$1, 0))</f>
        <v/>
      </c>
      <c r="B1692">
        <f>INDEX(resultados!$A$2:$ZZ$2573, 1686, MATCH($B$2, resultados!$A$1:$ZZ$1, 0))</f>
        <v/>
      </c>
      <c r="C1692">
        <f>INDEX(resultados!$A$2:$ZZ$2573, 1686, MATCH($B$3, resultados!$A$1:$ZZ$1, 0))</f>
        <v/>
      </c>
    </row>
    <row r="1693">
      <c r="A1693">
        <f>INDEX(resultados!$A$2:$ZZ$2573, 1687, MATCH($B$1, resultados!$A$1:$ZZ$1, 0))</f>
        <v/>
      </c>
      <c r="B1693">
        <f>INDEX(resultados!$A$2:$ZZ$2573, 1687, MATCH($B$2, resultados!$A$1:$ZZ$1, 0))</f>
        <v/>
      </c>
      <c r="C1693">
        <f>INDEX(resultados!$A$2:$ZZ$2573, 1687, MATCH($B$3, resultados!$A$1:$ZZ$1, 0))</f>
        <v/>
      </c>
    </row>
    <row r="1694">
      <c r="A1694">
        <f>INDEX(resultados!$A$2:$ZZ$2573, 1688, MATCH($B$1, resultados!$A$1:$ZZ$1, 0))</f>
        <v/>
      </c>
      <c r="B1694">
        <f>INDEX(resultados!$A$2:$ZZ$2573, 1688, MATCH($B$2, resultados!$A$1:$ZZ$1, 0))</f>
        <v/>
      </c>
      <c r="C1694">
        <f>INDEX(resultados!$A$2:$ZZ$2573, 1688, MATCH($B$3, resultados!$A$1:$ZZ$1, 0))</f>
        <v/>
      </c>
    </row>
    <row r="1695">
      <c r="A1695">
        <f>INDEX(resultados!$A$2:$ZZ$2573, 1689, MATCH($B$1, resultados!$A$1:$ZZ$1, 0))</f>
        <v/>
      </c>
      <c r="B1695">
        <f>INDEX(resultados!$A$2:$ZZ$2573, 1689, MATCH($B$2, resultados!$A$1:$ZZ$1, 0))</f>
        <v/>
      </c>
      <c r="C1695">
        <f>INDEX(resultados!$A$2:$ZZ$2573, 1689, MATCH($B$3, resultados!$A$1:$ZZ$1, 0))</f>
        <v/>
      </c>
    </row>
    <row r="1696">
      <c r="A1696">
        <f>INDEX(resultados!$A$2:$ZZ$2573, 1690, MATCH($B$1, resultados!$A$1:$ZZ$1, 0))</f>
        <v/>
      </c>
      <c r="B1696">
        <f>INDEX(resultados!$A$2:$ZZ$2573, 1690, MATCH($B$2, resultados!$A$1:$ZZ$1, 0))</f>
        <v/>
      </c>
      <c r="C1696">
        <f>INDEX(resultados!$A$2:$ZZ$2573, 1690, MATCH($B$3, resultados!$A$1:$ZZ$1, 0))</f>
        <v/>
      </c>
    </row>
    <row r="1697">
      <c r="A1697">
        <f>INDEX(resultados!$A$2:$ZZ$2573, 1691, MATCH($B$1, resultados!$A$1:$ZZ$1, 0))</f>
        <v/>
      </c>
      <c r="B1697">
        <f>INDEX(resultados!$A$2:$ZZ$2573, 1691, MATCH($B$2, resultados!$A$1:$ZZ$1, 0))</f>
        <v/>
      </c>
      <c r="C1697">
        <f>INDEX(resultados!$A$2:$ZZ$2573, 1691, MATCH($B$3, resultados!$A$1:$ZZ$1, 0))</f>
        <v/>
      </c>
    </row>
    <row r="1698">
      <c r="A1698">
        <f>INDEX(resultados!$A$2:$ZZ$2573, 1692, MATCH($B$1, resultados!$A$1:$ZZ$1, 0))</f>
        <v/>
      </c>
      <c r="B1698">
        <f>INDEX(resultados!$A$2:$ZZ$2573, 1692, MATCH($B$2, resultados!$A$1:$ZZ$1, 0))</f>
        <v/>
      </c>
      <c r="C1698">
        <f>INDEX(resultados!$A$2:$ZZ$2573, 1692, MATCH($B$3, resultados!$A$1:$ZZ$1, 0))</f>
        <v/>
      </c>
    </row>
    <row r="1699">
      <c r="A1699">
        <f>INDEX(resultados!$A$2:$ZZ$2573, 1693, MATCH($B$1, resultados!$A$1:$ZZ$1, 0))</f>
        <v/>
      </c>
      <c r="B1699">
        <f>INDEX(resultados!$A$2:$ZZ$2573, 1693, MATCH($B$2, resultados!$A$1:$ZZ$1, 0))</f>
        <v/>
      </c>
      <c r="C1699">
        <f>INDEX(resultados!$A$2:$ZZ$2573, 1693, MATCH($B$3, resultados!$A$1:$ZZ$1, 0))</f>
        <v/>
      </c>
    </row>
    <row r="1700">
      <c r="A1700">
        <f>INDEX(resultados!$A$2:$ZZ$2573, 1694, MATCH($B$1, resultados!$A$1:$ZZ$1, 0))</f>
        <v/>
      </c>
      <c r="B1700">
        <f>INDEX(resultados!$A$2:$ZZ$2573, 1694, MATCH($B$2, resultados!$A$1:$ZZ$1, 0))</f>
        <v/>
      </c>
      <c r="C1700">
        <f>INDEX(resultados!$A$2:$ZZ$2573, 1694, MATCH($B$3, resultados!$A$1:$ZZ$1, 0))</f>
        <v/>
      </c>
    </row>
    <row r="1701">
      <c r="A1701">
        <f>INDEX(resultados!$A$2:$ZZ$2573, 1695, MATCH($B$1, resultados!$A$1:$ZZ$1, 0))</f>
        <v/>
      </c>
      <c r="B1701">
        <f>INDEX(resultados!$A$2:$ZZ$2573, 1695, MATCH($B$2, resultados!$A$1:$ZZ$1, 0))</f>
        <v/>
      </c>
      <c r="C1701">
        <f>INDEX(resultados!$A$2:$ZZ$2573, 1695, MATCH($B$3, resultados!$A$1:$ZZ$1, 0))</f>
        <v/>
      </c>
    </row>
    <row r="1702">
      <c r="A1702">
        <f>INDEX(resultados!$A$2:$ZZ$2573, 1696, MATCH($B$1, resultados!$A$1:$ZZ$1, 0))</f>
        <v/>
      </c>
      <c r="B1702">
        <f>INDEX(resultados!$A$2:$ZZ$2573, 1696, MATCH($B$2, resultados!$A$1:$ZZ$1, 0))</f>
        <v/>
      </c>
      <c r="C1702">
        <f>INDEX(resultados!$A$2:$ZZ$2573, 1696, MATCH($B$3, resultados!$A$1:$ZZ$1, 0))</f>
        <v/>
      </c>
    </row>
    <row r="1703">
      <c r="A1703">
        <f>INDEX(resultados!$A$2:$ZZ$2573, 1697, MATCH($B$1, resultados!$A$1:$ZZ$1, 0))</f>
        <v/>
      </c>
      <c r="B1703">
        <f>INDEX(resultados!$A$2:$ZZ$2573, 1697, MATCH($B$2, resultados!$A$1:$ZZ$1, 0))</f>
        <v/>
      </c>
      <c r="C1703">
        <f>INDEX(resultados!$A$2:$ZZ$2573, 1697, MATCH($B$3, resultados!$A$1:$ZZ$1, 0))</f>
        <v/>
      </c>
    </row>
    <row r="1704">
      <c r="A1704">
        <f>INDEX(resultados!$A$2:$ZZ$2573, 1698, MATCH($B$1, resultados!$A$1:$ZZ$1, 0))</f>
        <v/>
      </c>
      <c r="B1704">
        <f>INDEX(resultados!$A$2:$ZZ$2573, 1698, MATCH($B$2, resultados!$A$1:$ZZ$1, 0))</f>
        <v/>
      </c>
      <c r="C1704">
        <f>INDEX(resultados!$A$2:$ZZ$2573, 1698, MATCH($B$3, resultados!$A$1:$ZZ$1, 0))</f>
        <v/>
      </c>
    </row>
    <row r="1705">
      <c r="A1705">
        <f>INDEX(resultados!$A$2:$ZZ$2573, 1699, MATCH($B$1, resultados!$A$1:$ZZ$1, 0))</f>
        <v/>
      </c>
      <c r="B1705">
        <f>INDEX(resultados!$A$2:$ZZ$2573, 1699, MATCH($B$2, resultados!$A$1:$ZZ$1, 0))</f>
        <v/>
      </c>
      <c r="C1705">
        <f>INDEX(resultados!$A$2:$ZZ$2573, 1699, MATCH($B$3, resultados!$A$1:$ZZ$1, 0))</f>
        <v/>
      </c>
    </row>
    <row r="1706">
      <c r="A1706">
        <f>INDEX(resultados!$A$2:$ZZ$2573, 1700, MATCH($B$1, resultados!$A$1:$ZZ$1, 0))</f>
        <v/>
      </c>
      <c r="B1706">
        <f>INDEX(resultados!$A$2:$ZZ$2573, 1700, MATCH($B$2, resultados!$A$1:$ZZ$1, 0))</f>
        <v/>
      </c>
      <c r="C1706">
        <f>INDEX(resultados!$A$2:$ZZ$2573, 1700, MATCH($B$3, resultados!$A$1:$ZZ$1, 0))</f>
        <v/>
      </c>
    </row>
    <row r="1707">
      <c r="A1707">
        <f>INDEX(resultados!$A$2:$ZZ$2573, 1701, MATCH($B$1, resultados!$A$1:$ZZ$1, 0))</f>
        <v/>
      </c>
      <c r="B1707">
        <f>INDEX(resultados!$A$2:$ZZ$2573, 1701, MATCH($B$2, resultados!$A$1:$ZZ$1, 0))</f>
        <v/>
      </c>
      <c r="C1707">
        <f>INDEX(resultados!$A$2:$ZZ$2573, 1701, MATCH($B$3, resultados!$A$1:$ZZ$1, 0))</f>
        <v/>
      </c>
    </row>
    <row r="1708">
      <c r="A1708">
        <f>INDEX(resultados!$A$2:$ZZ$2573, 1702, MATCH($B$1, resultados!$A$1:$ZZ$1, 0))</f>
        <v/>
      </c>
      <c r="B1708">
        <f>INDEX(resultados!$A$2:$ZZ$2573, 1702, MATCH($B$2, resultados!$A$1:$ZZ$1, 0))</f>
        <v/>
      </c>
      <c r="C1708">
        <f>INDEX(resultados!$A$2:$ZZ$2573, 1702, MATCH($B$3, resultados!$A$1:$ZZ$1, 0))</f>
        <v/>
      </c>
    </row>
    <row r="1709">
      <c r="A1709">
        <f>INDEX(resultados!$A$2:$ZZ$2573, 1703, MATCH($B$1, resultados!$A$1:$ZZ$1, 0))</f>
        <v/>
      </c>
      <c r="B1709">
        <f>INDEX(resultados!$A$2:$ZZ$2573, 1703, MATCH($B$2, resultados!$A$1:$ZZ$1, 0))</f>
        <v/>
      </c>
      <c r="C1709">
        <f>INDEX(resultados!$A$2:$ZZ$2573, 1703, MATCH($B$3, resultados!$A$1:$ZZ$1, 0))</f>
        <v/>
      </c>
    </row>
    <row r="1710">
      <c r="A1710">
        <f>INDEX(resultados!$A$2:$ZZ$2573, 1704, MATCH($B$1, resultados!$A$1:$ZZ$1, 0))</f>
        <v/>
      </c>
      <c r="B1710">
        <f>INDEX(resultados!$A$2:$ZZ$2573, 1704, MATCH($B$2, resultados!$A$1:$ZZ$1, 0))</f>
        <v/>
      </c>
      <c r="C1710">
        <f>INDEX(resultados!$A$2:$ZZ$2573, 1704, MATCH($B$3, resultados!$A$1:$ZZ$1, 0))</f>
        <v/>
      </c>
    </row>
    <row r="1711">
      <c r="A1711">
        <f>INDEX(resultados!$A$2:$ZZ$2573, 1705, MATCH($B$1, resultados!$A$1:$ZZ$1, 0))</f>
        <v/>
      </c>
      <c r="B1711">
        <f>INDEX(resultados!$A$2:$ZZ$2573, 1705, MATCH($B$2, resultados!$A$1:$ZZ$1, 0))</f>
        <v/>
      </c>
      <c r="C1711">
        <f>INDEX(resultados!$A$2:$ZZ$2573, 1705, MATCH($B$3, resultados!$A$1:$ZZ$1, 0))</f>
        <v/>
      </c>
    </row>
    <row r="1712">
      <c r="A1712">
        <f>INDEX(resultados!$A$2:$ZZ$2573, 1706, MATCH($B$1, resultados!$A$1:$ZZ$1, 0))</f>
        <v/>
      </c>
      <c r="B1712">
        <f>INDEX(resultados!$A$2:$ZZ$2573, 1706, MATCH($B$2, resultados!$A$1:$ZZ$1, 0))</f>
        <v/>
      </c>
      <c r="C1712">
        <f>INDEX(resultados!$A$2:$ZZ$2573, 1706, MATCH($B$3, resultados!$A$1:$ZZ$1, 0))</f>
        <v/>
      </c>
    </row>
    <row r="1713">
      <c r="A1713">
        <f>INDEX(resultados!$A$2:$ZZ$2573, 1707, MATCH($B$1, resultados!$A$1:$ZZ$1, 0))</f>
        <v/>
      </c>
      <c r="B1713">
        <f>INDEX(resultados!$A$2:$ZZ$2573, 1707, MATCH($B$2, resultados!$A$1:$ZZ$1, 0))</f>
        <v/>
      </c>
      <c r="C1713">
        <f>INDEX(resultados!$A$2:$ZZ$2573, 1707, MATCH($B$3, resultados!$A$1:$ZZ$1, 0))</f>
        <v/>
      </c>
    </row>
    <row r="1714">
      <c r="A1714">
        <f>INDEX(resultados!$A$2:$ZZ$2573, 1708, MATCH($B$1, resultados!$A$1:$ZZ$1, 0))</f>
        <v/>
      </c>
      <c r="B1714">
        <f>INDEX(resultados!$A$2:$ZZ$2573, 1708, MATCH($B$2, resultados!$A$1:$ZZ$1, 0))</f>
        <v/>
      </c>
      <c r="C1714">
        <f>INDEX(resultados!$A$2:$ZZ$2573, 1708, MATCH($B$3, resultados!$A$1:$ZZ$1, 0))</f>
        <v/>
      </c>
    </row>
    <row r="1715">
      <c r="A1715">
        <f>INDEX(resultados!$A$2:$ZZ$2573, 1709, MATCH($B$1, resultados!$A$1:$ZZ$1, 0))</f>
        <v/>
      </c>
      <c r="B1715">
        <f>INDEX(resultados!$A$2:$ZZ$2573, 1709, MATCH($B$2, resultados!$A$1:$ZZ$1, 0))</f>
        <v/>
      </c>
      <c r="C1715">
        <f>INDEX(resultados!$A$2:$ZZ$2573, 1709, MATCH($B$3, resultados!$A$1:$ZZ$1, 0))</f>
        <v/>
      </c>
    </row>
    <row r="1716">
      <c r="A1716">
        <f>INDEX(resultados!$A$2:$ZZ$2573, 1710, MATCH($B$1, resultados!$A$1:$ZZ$1, 0))</f>
        <v/>
      </c>
      <c r="B1716">
        <f>INDEX(resultados!$A$2:$ZZ$2573, 1710, MATCH($B$2, resultados!$A$1:$ZZ$1, 0))</f>
        <v/>
      </c>
      <c r="C1716">
        <f>INDEX(resultados!$A$2:$ZZ$2573, 1710, MATCH($B$3, resultados!$A$1:$ZZ$1, 0))</f>
        <v/>
      </c>
    </row>
    <row r="1717">
      <c r="A1717">
        <f>INDEX(resultados!$A$2:$ZZ$2573, 1711, MATCH($B$1, resultados!$A$1:$ZZ$1, 0))</f>
        <v/>
      </c>
      <c r="B1717">
        <f>INDEX(resultados!$A$2:$ZZ$2573, 1711, MATCH($B$2, resultados!$A$1:$ZZ$1, 0))</f>
        <v/>
      </c>
      <c r="C1717">
        <f>INDEX(resultados!$A$2:$ZZ$2573, 1711, MATCH($B$3, resultados!$A$1:$ZZ$1, 0))</f>
        <v/>
      </c>
    </row>
    <row r="1718">
      <c r="A1718">
        <f>INDEX(resultados!$A$2:$ZZ$2573, 1712, MATCH($B$1, resultados!$A$1:$ZZ$1, 0))</f>
        <v/>
      </c>
      <c r="B1718">
        <f>INDEX(resultados!$A$2:$ZZ$2573, 1712, MATCH($B$2, resultados!$A$1:$ZZ$1, 0))</f>
        <v/>
      </c>
      <c r="C1718">
        <f>INDEX(resultados!$A$2:$ZZ$2573, 1712, MATCH($B$3, resultados!$A$1:$ZZ$1, 0))</f>
        <v/>
      </c>
    </row>
    <row r="1719">
      <c r="A1719">
        <f>INDEX(resultados!$A$2:$ZZ$2573, 1713, MATCH($B$1, resultados!$A$1:$ZZ$1, 0))</f>
        <v/>
      </c>
      <c r="B1719">
        <f>INDEX(resultados!$A$2:$ZZ$2573, 1713, MATCH($B$2, resultados!$A$1:$ZZ$1, 0))</f>
        <v/>
      </c>
      <c r="C1719">
        <f>INDEX(resultados!$A$2:$ZZ$2573, 1713, MATCH($B$3, resultados!$A$1:$ZZ$1, 0))</f>
        <v/>
      </c>
    </row>
    <row r="1720">
      <c r="A1720">
        <f>INDEX(resultados!$A$2:$ZZ$2573, 1714, MATCH($B$1, resultados!$A$1:$ZZ$1, 0))</f>
        <v/>
      </c>
      <c r="B1720">
        <f>INDEX(resultados!$A$2:$ZZ$2573, 1714, MATCH($B$2, resultados!$A$1:$ZZ$1, 0))</f>
        <v/>
      </c>
      <c r="C1720">
        <f>INDEX(resultados!$A$2:$ZZ$2573, 1714, MATCH($B$3, resultados!$A$1:$ZZ$1, 0))</f>
        <v/>
      </c>
    </row>
    <row r="1721">
      <c r="A1721">
        <f>INDEX(resultados!$A$2:$ZZ$2573, 1715, MATCH($B$1, resultados!$A$1:$ZZ$1, 0))</f>
        <v/>
      </c>
      <c r="B1721">
        <f>INDEX(resultados!$A$2:$ZZ$2573, 1715, MATCH($B$2, resultados!$A$1:$ZZ$1, 0))</f>
        <v/>
      </c>
      <c r="C1721">
        <f>INDEX(resultados!$A$2:$ZZ$2573, 1715, MATCH($B$3, resultados!$A$1:$ZZ$1, 0))</f>
        <v/>
      </c>
    </row>
    <row r="1722">
      <c r="A1722">
        <f>INDEX(resultados!$A$2:$ZZ$2573, 1716, MATCH($B$1, resultados!$A$1:$ZZ$1, 0))</f>
        <v/>
      </c>
      <c r="B1722">
        <f>INDEX(resultados!$A$2:$ZZ$2573, 1716, MATCH($B$2, resultados!$A$1:$ZZ$1, 0))</f>
        <v/>
      </c>
      <c r="C1722">
        <f>INDEX(resultados!$A$2:$ZZ$2573, 1716, MATCH($B$3, resultados!$A$1:$ZZ$1, 0))</f>
        <v/>
      </c>
    </row>
    <row r="1723">
      <c r="A1723">
        <f>INDEX(resultados!$A$2:$ZZ$2573, 1717, MATCH($B$1, resultados!$A$1:$ZZ$1, 0))</f>
        <v/>
      </c>
      <c r="B1723">
        <f>INDEX(resultados!$A$2:$ZZ$2573, 1717, MATCH($B$2, resultados!$A$1:$ZZ$1, 0))</f>
        <v/>
      </c>
      <c r="C1723">
        <f>INDEX(resultados!$A$2:$ZZ$2573, 1717, MATCH($B$3, resultados!$A$1:$ZZ$1, 0))</f>
        <v/>
      </c>
    </row>
    <row r="1724">
      <c r="A1724">
        <f>INDEX(resultados!$A$2:$ZZ$2573, 1718, MATCH($B$1, resultados!$A$1:$ZZ$1, 0))</f>
        <v/>
      </c>
      <c r="B1724">
        <f>INDEX(resultados!$A$2:$ZZ$2573, 1718, MATCH($B$2, resultados!$A$1:$ZZ$1, 0))</f>
        <v/>
      </c>
      <c r="C1724">
        <f>INDEX(resultados!$A$2:$ZZ$2573, 1718, MATCH($B$3, resultados!$A$1:$ZZ$1, 0))</f>
        <v/>
      </c>
    </row>
    <row r="1725">
      <c r="A1725">
        <f>INDEX(resultados!$A$2:$ZZ$2573, 1719, MATCH($B$1, resultados!$A$1:$ZZ$1, 0))</f>
        <v/>
      </c>
      <c r="B1725">
        <f>INDEX(resultados!$A$2:$ZZ$2573, 1719, MATCH($B$2, resultados!$A$1:$ZZ$1, 0))</f>
        <v/>
      </c>
      <c r="C1725">
        <f>INDEX(resultados!$A$2:$ZZ$2573, 1719, MATCH($B$3, resultados!$A$1:$ZZ$1, 0))</f>
        <v/>
      </c>
    </row>
    <row r="1726">
      <c r="A1726">
        <f>INDEX(resultados!$A$2:$ZZ$2573, 1720, MATCH($B$1, resultados!$A$1:$ZZ$1, 0))</f>
        <v/>
      </c>
      <c r="B1726">
        <f>INDEX(resultados!$A$2:$ZZ$2573, 1720, MATCH($B$2, resultados!$A$1:$ZZ$1, 0))</f>
        <v/>
      </c>
      <c r="C1726">
        <f>INDEX(resultados!$A$2:$ZZ$2573, 1720, MATCH($B$3, resultados!$A$1:$ZZ$1, 0))</f>
        <v/>
      </c>
    </row>
    <row r="1727">
      <c r="A1727">
        <f>INDEX(resultados!$A$2:$ZZ$2573, 1721, MATCH($B$1, resultados!$A$1:$ZZ$1, 0))</f>
        <v/>
      </c>
      <c r="B1727">
        <f>INDEX(resultados!$A$2:$ZZ$2573, 1721, MATCH($B$2, resultados!$A$1:$ZZ$1, 0))</f>
        <v/>
      </c>
      <c r="C1727">
        <f>INDEX(resultados!$A$2:$ZZ$2573, 1721, MATCH($B$3, resultados!$A$1:$ZZ$1, 0))</f>
        <v/>
      </c>
    </row>
    <row r="1728">
      <c r="A1728">
        <f>INDEX(resultados!$A$2:$ZZ$2573, 1722, MATCH($B$1, resultados!$A$1:$ZZ$1, 0))</f>
        <v/>
      </c>
      <c r="B1728">
        <f>INDEX(resultados!$A$2:$ZZ$2573, 1722, MATCH($B$2, resultados!$A$1:$ZZ$1, 0))</f>
        <v/>
      </c>
      <c r="C1728">
        <f>INDEX(resultados!$A$2:$ZZ$2573, 1722, MATCH($B$3, resultados!$A$1:$ZZ$1, 0))</f>
        <v/>
      </c>
    </row>
    <row r="1729">
      <c r="A1729">
        <f>INDEX(resultados!$A$2:$ZZ$2573, 1723, MATCH($B$1, resultados!$A$1:$ZZ$1, 0))</f>
        <v/>
      </c>
      <c r="B1729">
        <f>INDEX(resultados!$A$2:$ZZ$2573, 1723, MATCH($B$2, resultados!$A$1:$ZZ$1, 0))</f>
        <v/>
      </c>
      <c r="C1729">
        <f>INDEX(resultados!$A$2:$ZZ$2573, 1723, MATCH($B$3, resultados!$A$1:$ZZ$1, 0))</f>
        <v/>
      </c>
    </row>
    <row r="1730">
      <c r="A1730">
        <f>INDEX(resultados!$A$2:$ZZ$2573, 1724, MATCH($B$1, resultados!$A$1:$ZZ$1, 0))</f>
        <v/>
      </c>
      <c r="B1730">
        <f>INDEX(resultados!$A$2:$ZZ$2573, 1724, MATCH($B$2, resultados!$A$1:$ZZ$1, 0))</f>
        <v/>
      </c>
      <c r="C1730">
        <f>INDEX(resultados!$A$2:$ZZ$2573, 1724, MATCH($B$3, resultados!$A$1:$ZZ$1, 0))</f>
        <v/>
      </c>
    </row>
    <row r="1731">
      <c r="A1731">
        <f>INDEX(resultados!$A$2:$ZZ$2573, 1725, MATCH($B$1, resultados!$A$1:$ZZ$1, 0))</f>
        <v/>
      </c>
      <c r="B1731">
        <f>INDEX(resultados!$A$2:$ZZ$2573, 1725, MATCH($B$2, resultados!$A$1:$ZZ$1, 0))</f>
        <v/>
      </c>
      <c r="C1731">
        <f>INDEX(resultados!$A$2:$ZZ$2573, 1725, MATCH($B$3, resultados!$A$1:$ZZ$1, 0))</f>
        <v/>
      </c>
    </row>
    <row r="1732">
      <c r="A1732">
        <f>INDEX(resultados!$A$2:$ZZ$2573, 1726, MATCH($B$1, resultados!$A$1:$ZZ$1, 0))</f>
        <v/>
      </c>
      <c r="B1732">
        <f>INDEX(resultados!$A$2:$ZZ$2573, 1726, MATCH($B$2, resultados!$A$1:$ZZ$1, 0))</f>
        <v/>
      </c>
      <c r="C1732">
        <f>INDEX(resultados!$A$2:$ZZ$2573, 1726, MATCH($B$3, resultados!$A$1:$ZZ$1, 0))</f>
        <v/>
      </c>
    </row>
    <row r="1733">
      <c r="A1733">
        <f>INDEX(resultados!$A$2:$ZZ$2573, 1727, MATCH($B$1, resultados!$A$1:$ZZ$1, 0))</f>
        <v/>
      </c>
      <c r="B1733">
        <f>INDEX(resultados!$A$2:$ZZ$2573, 1727, MATCH($B$2, resultados!$A$1:$ZZ$1, 0))</f>
        <v/>
      </c>
      <c r="C1733">
        <f>INDEX(resultados!$A$2:$ZZ$2573, 1727, MATCH($B$3, resultados!$A$1:$ZZ$1, 0))</f>
        <v/>
      </c>
    </row>
    <row r="1734">
      <c r="A1734">
        <f>INDEX(resultados!$A$2:$ZZ$2573, 1728, MATCH($B$1, resultados!$A$1:$ZZ$1, 0))</f>
        <v/>
      </c>
      <c r="B1734">
        <f>INDEX(resultados!$A$2:$ZZ$2573, 1728, MATCH($B$2, resultados!$A$1:$ZZ$1, 0))</f>
        <v/>
      </c>
      <c r="C1734">
        <f>INDEX(resultados!$A$2:$ZZ$2573, 1728, MATCH($B$3, resultados!$A$1:$ZZ$1, 0))</f>
        <v/>
      </c>
    </row>
    <row r="1735">
      <c r="A1735">
        <f>INDEX(resultados!$A$2:$ZZ$2573, 1729, MATCH($B$1, resultados!$A$1:$ZZ$1, 0))</f>
        <v/>
      </c>
      <c r="B1735">
        <f>INDEX(resultados!$A$2:$ZZ$2573, 1729, MATCH($B$2, resultados!$A$1:$ZZ$1, 0))</f>
        <v/>
      </c>
      <c r="C1735">
        <f>INDEX(resultados!$A$2:$ZZ$2573, 1729, MATCH($B$3, resultados!$A$1:$ZZ$1, 0))</f>
        <v/>
      </c>
    </row>
    <row r="1736">
      <c r="A1736">
        <f>INDEX(resultados!$A$2:$ZZ$2573, 1730, MATCH($B$1, resultados!$A$1:$ZZ$1, 0))</f>
        <v/>
      </c>
      <c r="B1736">
        <f>INDEX(resultados!$A$2:$ZZ$2573, 1730, MATCH($B$2, resultados!$A$1:$ZZ$1, 0))</f>
        <v/>
      </c>
      <c r="C1736">
        <f>INDEX(resultados!$A$2:$ZZ$2573, 1730, MATCH($B$3, resultados!$A$1:$ZZ$1, 0))</f>
        <v/>
      </c>
    </row>
    <row r="1737">
      <c r="A1737">
        <f>INDEX(resultados!$A$2:$ZZ$2573, 1731, MATCH($B$1, resultados!$A$1:$ZZ$1, 0))</f>
        <v/>
      </c>
      <c r="B1737">
        <f>INDEX(resultados!$A$2:$ZZ$2573, 1731, MATCH($B$2, resultados!$A$1:$ZZ$1, 0))</f>
        <v/>
      </c>
      <c r="C1737">
        <f>INDEX(resultados!$A$2:$ZZ$2573, 1731, MATCH($B$3, resultados!$A$1:$ZZ$1, 0))</f>
        <v/>
      </c>
    </row>
    <row r="1738">
      <c r="A1738">
        <f>INDEX(resultados!$A$2:$ZZ$2573, 1732, MATCH($B$1, resultados!$A$1:$ZZ$1, 0))</f>
        <v/>
      </c>
      <c r="B1738">
        <f>INDEX(resultados!$A$2:$ZZ$2573, 1732, MATCH($B$2, resultados!$A$1:$ZZ$1, 0))</f>
        <v/>
      </c>
      <c r="C1738">
        <f>INDEX(resultados!$A$2:$ZZ$2573, 1732, MATCH($B$3, resultados!$A$1:$ZZ$1, 0))</f>
        <v/>
      </c>
    </row>
    <row r="1739">
      <c r="A1739">
        <f>INDEX(resultados!$A$2:$ZZ$2573, 1733, MATCH($B$1, resultados!$A$1:$ZZ$1, 0))</f>
        <v/>
      </c>
      <c r="B1739">
        <f>INDEX(resultados!$A$2:$ZZ$2573, 1733, MATCH($B$2, resultados!$A$1:$ZZ$1, 0))</f>
        <v/>
      </c>
      <c r="C1739">
        <f>INDEX(resultados!$A$2:$ZZ$2573, 1733, MATCH($B$3, resultados!$A$1:$ZZ$1, 0))</f>
        <v/>
      </c>
    </row>
    <row r="1740">
      <c r="A1740">
        <f>INDEX(resultados!$A$2:$ZZ$2573, 1734, MATCH($B$1, resultados!$A$1:$ZZ$1, 0))</f>
        <v/>
      </c>
      <c r="B1740">
        <f>INDEX(resultados!$A$2:$ZZ$2573, 1734, MATCH($B$2, resultados!$A$1:$ZZ$1, 0))</f>
        <v/>
      </c>
      <c r="C1740">
        <f>INDEX(resultados!$A$2:$ZZ$2573, 1734, MATCH($B$3, resultados!$A$1:$ZZ$1, 0))</f>
        <v/>
      </c>
    </row>
    <row r="1741">
      <c r="A1741">
        <f>INDEX(resultados!$A$2:$ZZ$2573, 1735, MATCH($B$1, resultados!$A$1:$ZZ$1, 0))</f>
        <v/>
      </c>
      <c r="B1741">
        <f>INDEX(resultados!$A$2:$ZZ$2573, 1735, MATCH($B$2, resultados!$A$1:$ZZ$1, 0))</f>
        <v/>
      </c>
      <c r="C1741">
        <f>INDEX(resultados!$A$2:$ZZ$2573, 1735, MATCH($B$3, resultados!$A$1:$ZZ$1, 0))</f>
        <v/>
      </c>
    </row>
    <row r="1742">
      <c r="A1742">
        <f>INDEX(resultados!$A$2:$ZZ$2573, 1736, MATCH($B$1, resultados!$A$1:$ZZ$1, 0))</f>
        <v/>
      </c>
      <c r="B1742">
        <f>INDEX(resultados!$A$2:$ZZ$2573, 1736, MATCH($B$2, resultados!$A$1:$ZZ$1, 0))</f>
        <v/>
      </c>
      <c r="C1742">
        <f>INDEX(resultados!$A$2:$ZZ$2573, 1736, MATCH($B$3, resultados!$A$1:$ZZ$1, 0))</f>
        <v/>
      </c>
    </row>
    <row r="1743">
      <c r="A1743">
        <f>INDEX(resultados!$A$2:$ZZ$2573, 1737, MATCH($B$1, resultados!$A$1:$ZZ$1, 0))</f>
        <v/>
      </c>
      <c r="B1743">
        <f>INDEX(resultados!$A$2:$ZZ$2573, 1737, MATCH($B$2, resultados!$A$1:$ZZ$1, 0))</f>
        <v/>
      </c>
      <c r="C1743">
        <f>INDEX(resultados!$A$2:$ZZ$2573, 1737, MATCH($B$3, resultados!$A$1:$ZZ$1, 0))</f>
        <v/>
      </c>
    </row>
    <row r="1744">
      <c r="A1744">
        <f>INDEX(resultados!$A$2:$ZZ$2573, 1738, MATCH($B$1, resultados!$A$1:$ZZ$1, 0))</f>
        <v/>
      </c>
      <c r="B1744">
        <f>INDEX(resultados!$A$2:$ZZ$2573, 1738, MATCH($B$2, resultados!$A$1:$ZZ$1, 0))</f>
        <v/>
      </c>
      <c r="C1744">
        <f>INDEX(resultados!$A$2:$ZZ$2573, 1738, MATCH($B$3, resultados!$A$1:$ZZ$1, 0))</f>
        <v/>
      </c>
    </row>
    <row r="1745">
      <c r="A1745">
        <f>INDEX(resultados!$A$2:$ZZ$2573, 1739, MATCH($B$1, resultados!$A$1:$ZZ$1, 0))</f>
        <v/>
      </c>
      <c r="B1745">
        <f>INDEX(resultados!$A$2:$ZZ$2573, 1739, MATCH($B$2, resultados!$A$1:$ZZ$1, 0))</f>
        <v/>
      </c>
      <c r="C1745">
        <f>INDEX(resultados!$A$2:$ZZ$2573, 1739, MATCH($B$3, resultados!$A$1:$ZZ$1, 0))</f>
        <v/>
      </c>
    </row>
    <row r="1746">
      <c r="A1746">
        <f>INDEX(resultados!$A$2:$ZZ$2573, 1740, MATCH($B$1, resultados!$A$1:$ZZ$1, 0))</f>
        <v/>
      </c>
      <c r="B1746">
        <f>INDEX(resultados!$A$2:$ZZ$2573, 1740, MATCH($B$2, resultados!$A$1:$ZZ$1, 0))</f>
        <v/>
      </c>
      <c r="C1746">
        <f>INDEX(resultados!$A$2:$ZZ$2573, 1740, MATCH($B$3, resultados!$A$1:$ZZ$1, 0))</f>
        <v/>
      </c>
    </row>
    <row r="1747">
      <c r="A1747">
        <f>INDEX(resultados!$A$2:$ZZ$2573, 1741, MATCH($B$1, resultados!$A$1:$ZZ$1, 0))</f>
        <v/>
      </c>
      <c r="B1747">
        <f>INDEX(resultados!$A$2:$ZZ$2573, 1741, MATCH($B$2, resultados!$A$1:$ZZ$1, 0))</f>
        <v/>
      </c>
      <c r="C1747">
        <f>INDEX(resultados!$A$2:$ZZ$2573, 1741, MATCH($B$3, resultados!$A$1:$ZZ$1, 0))</f>
        <v/>
      </c>
    </row>
    <row r="1748">
      <c r="A1748">
        <f>INDEX(resultados!$A$2:$ZZ$2573, 1742, MATCH($B$1, resultados!$A$1:$ZZ$1, 0))</f>
        <v/>
      </c>
      <c r="B1748">
        <f>INDEX(resultados!$A$2:$ZZ$2573, 1742, MATCH($B$2, resultados!$A$1:$ZZ$1, 0))</f>
        <v/>
      </c>
      <c r="C1748">
        <f>INDEX(resultados!$A$2:$ZZ$2573, 1742, MATCH($B$3, resultados!$A$1:$ZZ$1, 0))</f>
        <v/>
      </c>
    </row>
    <row r="1749">
      <c r="A1749">
        <f>INDEX(resultados!$A$2:$ZZ$2573, 1743, MATCH($B$1, resultados!$A$1:$ZZ$1, 0))</f>
        <v/>
      </c>
      <c r="B1749">
        <f>INDEX(resultados!$A$2:$ZZ$2573, 1743, MATCH($B$2, resultados!$A$1:$ZZ$1, 0))</f>
        <v/>
      </c>
      <c r="C1749">
        <f>INDEX(resultados!$A$2:$ZZ$2573, 1743, MATCH($B$3, resultados!$A$1:$ZZ$1, 0))</f>
        <v/>
      </c>
    </row>
    <row r="1750">
      <c r="A1750">
        <f>INDEX(resultados!$A$2:$ZZ$2573, 1744, MATCH($B$1, resultados!$A$1:$ZZ$1, 0))</f>
        <v/>
      </c>
      <c r="B1750">
        <f>INDEX(resultados!$A$2:$ZZ$2573, 1744, MATCH($B$2, resultados!$A$1:$ZZ$1, 0))</f>
        <v/>
      </c>
      <c r="C1750">
        <f>INDEX(resultados!$A$2:$ZZ$2573, 1744, MATCH($B$3, resultados!$A$1:$ZZ$1, 0))</f>
        <v/>
      </c>
    </row>
    <row r="1751">
      <c r="A1751">
        <f>INDEX(resultados!$A$2:$ZZ$2573, 1745, MATCH($B$1, resultados!$A$1:$ZZ$1, 0))</f>
        <v/>
      </c>
      <c r="B1751">
        <f>INDEX(resultados!$A$2:$ZZ$2573, 1745, MATCH($B$2, resultados!$A$1:$ZZ$1, 0))</f>
        <v/>
      </c>
      <c r="C1751">
        <f>INDEX(resultados!$A$2:$ZZ$2573, 1745, MATCH($B$3, resultados!$A$1:$ZZ$1, 0))</f>
        <v/>
      </c>
    </row>
    <row r="1752">
      <c r="A1752">
        <f>INDEX(resultados!$A$2:$ZZ$2573, 1746, MATCH($B$1, resultados!$A$1:$ZZ$1, 0))</f>
        <v/>
      </c>
      <c r="B1752">
        <f>INDEX(resultados!$A$2:$ZZ$2573, 1746, MATCH($B$2, resultados!$A$1:$ZZ$1, 0))</f>
        <v/>
      </c>
      <c r="C1752">
        <f>INDEX(resultados!$A$2:$ZZ$2573, 1746, MATCH($B$3, resultados!$A$1:$ZZ$1, 0))</f>
        <v/>
      </c>
    </row>
    <row r="1753">
      <c r="A1753">
        <f>INDEX(resultados!$A$2:$ZZ$2573, 1747, MATCH($B$1, resultados!$A$1:$ZZ$1, 0))</f>
        <v/>
      </c>
      <c r="B1753">
        <f>INDEX(resultados!$A$2:$ZZ$2573, 1747, MATCH($B$2, resultados!$A$1:$ZZ$1, 0))</f>
        <v/>
      </c>
      <c r="C1753">
        <f>INDEX(resultados!$A$2:$ZZ$2573, 1747, MATCH($B$3, resultados!$A$1:$ZZ$1, 0))</f>
        <v/>
      </c>
    </row>
    <row r="1754">
      <c r="A1754">
        <f>INDEX(resultados!$A$2:$ZZ$2573, 1748, MATCH($B$1, resultados!$A$1:$ZZ$1, 0))</f>
        <v/>
      </c>
      <c r="B1754">
        <f>INDEX(resultados!$A$2:$ZZ$2573, 1748, MATCH($B$2, resultados!$A$1:$ZZ$1, 0))</f>
        <v/>
      </c>
      <c r="C1754">
        <f>INDEX(resultados!$A$2:$ZZ$2573, 1748, MATCH($B$3, resultados!$A$1:$ZZ$1, 0))</f>
        <v/>
      </c>
    </row>
    <row r="1755">
      <c r="A1755">
        <f>INDEX(resultados!$A$2:$ZZ$2573, 1749, MATCH($B$1, resultados!$A$1:$ZZ$1, 0))</f>
        <v/>
      </c>
      <c r="B1755">
        <f>INDEX(resultados!$A$2:$ZZ$2573, 1749, MATCH($B$2, resultados!$A$1:$ZZ$1, 0))</f>
        <v/>
      </c>
      <c r="C1755">
        <f>INDEX(resultados!$A$2:$ZZ$2573, 1749, MATCH($B$3, resultados!$A$1:$ZZ$1, 0))</f>
        <v/>
      </c>
    </row>
    <row r="1756">
      <c r="A1756">
        <f>INDEX(resultados!$A$2:$ZZ$2573, 1750, MATCH($B$1, resultados!$A$1:$ZZ$1, 0))</f>
        <v/>
      </c>
      <c r="B1756">
        <f>INDEX(resultados!$A$2:$ZZ$2573, 1750, MATCH($B$2, resultados!$A$1:$ZZ$1, 0))</f>
        <v/>
      </c>
      <c r="C1756">
        <f>INDEX(resultados!$A$2:$ZZ$2573, 1750, MATCH($B$3, resultados!$A$1:$ZZ$1, 0))</f>
        <v/>
      </c>
    </row>
    <row r="1757">
      <c r="A1757">
        <f>INDEX(resultados!$A$2:$ZZ$2573, 1751, MATCH($B$1, resultados!$A$1:$ZZ$1, 0))</f>
        <v/>
      </c>
      <c r="B1757">
        <f>INDEX(resultados!$A$2:$ZZ$2573, 1751, MATCH($B$2, resultados!$A$1:$ZZ$1, 0))</f>
        <v/>
      </c>
      <c r="C1757">
        <f>INDEX(resultados!$A$2:$ZZ$2573, 1751, MATCH($B$3, resultados!$A$1:$ZZ$1, 0))</f>
        <v/>
      </c>
    </row>
    <row r="1758">
      <c r="A1758">
        <f>INDEX(resultados!$A$2:$ZZ$2573, 1752, MATCH($B$1, resultados!$A$1:$ZZ$1, 0))</f>
        <v/>
      </c>
      <c r="B1758">
        <f>INDEX(resultados!$A$2:$ZZ$2573, 1752, MATCH($B$2, resultados!$A$1:$ZZ$1, 0))</f>
        <v/>
      </c>
      <c r="C1758">
        <f>INDEX(resultados!$A$2:$ZZ$2573, 1752, MATCH($B$3, resultados!$A$1:$ZZ$1, 0))</f>
        <v/>
      </c>
    </row>
    <row r="1759">
      <c r="A1759">
        <f>INDEX(resultados!$A$2:$ZZ$2573, 1753, MATCH($B$1, resultados!$A$1:$ZZ$1, 0))</f>
        <v/>
      </c>
      <c r="B1759">
        <f>INDEX(resultados!$A$2:$ZZ$2573, 1753, MATCH($B$2, resultados!$A$1:$ZZ$1, 0))</f>
        <v/>
      </c>
      <c r="C1759">
        <f>INDEX(resultados!$A$2:$ZZ$2573, 1753, MATCH($B$3, resultados!$A$1:$ZZ$1, 0))</f>
        <v/>
      </c>
    </row>
    <row r="1760">
      <c r="A1760">
        <f>INDEX(resultados!$A$2:$ZZ$2573, 1754, MATCH($B$1, resultados!$A$1:$ZZ$1, 0))</f>
        <v/>
      </c>
      <c r="B1760">
        <f>INDEX(resultados!$A$2:$ZZ$2573, 1754, MATCH($B$2, resultados!$A$1:$ZZ$1, 0))</f>
        <v/>
      </c>
      <c r="C1760">
        <f>INDEX(resultados!$A$2:$ZZ$2573, 1754, MATCH($B$3, resultados!$A$1:$ZZ$1, 0))</f>
        <v/>
      </c>
    </row>
    <row r="1761">
      <c r="A1761">
        <f>INDEX(resultados!$A$2:$ZZ$2573, 1755, MATCH($B$1, resultados!$A$1:$ZZ$1, 0))</f>
        <v/>
      </c>
      <c r="B1761">
        <f>INDEX(resultados!$A$2:$ZZ$2573, 1755, MATCH($B$2, resultados!$A$1:$ZZ$1, 0))</f>
        <v/>
      </c>
      <c r="C1761">
        <f>INDEX(resultados!$A$2:$ZZ$2573, 1755, MATCH($B$3, resultados!$A$1:$ZZ$1, 0))</f>
        <v/>
      </c>
    </row>
    <row r="1762">
      <c r="A1762">
        <f>INDEX(resultados!$A$2:$ZZ$2573, 1756, MATCH($B$1, resultados!$A$1:$ZZ$1, 0))</f>
        <v/>
      </c>
      <c r="B1762">
        <f>INDEX(resultados!$A$2:$ZZ$2573, 1756, MATCH($B$2, resultados!$A$1:$ZZ$1, 0))</f>
        <v/>
      </c>
      <c r="C1762">
        <f>INDEX(resultados!$A$2:$ZZ$2573, 1756, MATCH($B$3, resultados!$A$1:$ZZ$1, 0))</f>
        <v/>
      </c>
    </row>
    <row r="1763">
      <c r="A1763">
        <f>INDEX(resultados!$A$2:$ZZ$2573, 1757, MATCH($B$1, resultados!$A$1:$ZZ$1, 0))</f>
        <v/>
      </c>
      <c r="B1763">
        <f>INDEX(resultados!$A$2:$ZZ$2573, 1757, MATCH($B$2, resultados!$A$1:$ZZ$1, 0))</f>
        <v/>
      </c>
      <c r="C1763">
        <f>INDEX(resultados!$A$2:$ZZ$2573, 1757, MATCH($B$3, resultados!$A$1:$ZZ$1, 0))</f>
        <v/>
      </c>
    </row>
    <row r="1764">
      <c r="A1764">
        <f>INDEX(resultados!$A$2:$ZZ$2573, 1758, MATCH($B$1, resultados!$A$1:$ZZ$1, 0))</f>
        <v/>
      </c>
      <c r="B1764">
        <f>INDEX(resultados!$A$2:$ZZ$2573, 1758, MATCH($B$2, resultados!$A$1:$ZZ$1, 0))</f>
        <v/>
      </c>
      <c r="C1764">
        <f>INDEX(resultados!$A$2:$ZZ$2573, 1758, MATCH($B$3, resultados!$A$1:$ZZ$1, 0))</f>
        <v/>
      </c>
    </row>
    <row r="1765">
      <c r="A1765">
        <f>INDEX(resultados!$A$2:$ZZ$2573, 1759, MATCH($B$1, resultados!$A$1:$ZZ$1, 0))</f>
        <v/>
      </c>
      <c r="B1765">
        <f>INDEX(resultados!$A$2:$ZZ$2573, 1759, MATCH($B$2, resultados!$A$1:$ZZ$1, 0))</f>
        <v/>
      </c>
      <c r="C1765">
        <f>INDEX(resultados!$A$2:$ZZ$2573, 1759, MATCH($B$3, resultados!$A$1:$ZZ$1, 0))</f>
        <v/>
      </c>
    </row>
    <row r="1766">
      <c r="A1766">
        <f>INDEX(resultados!$A$2:$ZZ$2573, 1760, MATCH($B$1, resultados!$A$1:$ZZ$1, 0))</f>
        <v/>
      </c>
      <c r="B1766">
        <f>INDEX(resultados!$A$2:$ZZ$2573, 1760, MATCH($B$2, resultados!$A$1:$ZZ$1, 0))</f>
        <v/>
      </c>
      <c r="C1766">
        <f>INDEX(resultados!$A$2:$ZZ$2573, 1760, MATCH($B$3, resultados!$A$1:$ZZ$1, 0))</f>
        <v/>
      </c>
    </row>
    <row r="1767">
      <c r="A1767">
        <f>INDEX(resultados!$A$2:$ZZ$2573, 1761, MATCH($B$1, resultados!$A$1:$ZZ$1, 0))</f>
        <v/>
      </c>
      <c r="B1767">
        <f>INDEX(resultados!$A$2:$ZZ$2573, 1761, MATCH($B$2, resultados!$A$1:$ZZ$1, 0))</f>
        <v/>
      </c>
      <c r="C1767">
        <f>INDEX(resultados!$A$2:$ZZ$2573, 1761, MATCH($B$3, resultados!$A$1:$ZZ$1, 0))</f>
        <v/>
      </c>
    </row>
    <row r="1768">
      <c r="A1768">
        <f>INDEX(resultados!$A$2:$ZZ$2573, 1762, MATCH($B$1, resultados!$A$1:$ZZ$1, 0))</f>
        <v/>
      </c>
      <c r="B1768">
        <f>INDEX(resultados!$A$2:$ZZ$2573, 1762, MATCH($B$2, resultados!$A$1:$ZZ$1, 0))</f>
        <v/>
      </c>
      <c r="C1768">
        <f>INDEX(resultados!$A$2:$ZZ$2573, 1762, MATCH($B$3, resultados!$A$1:$ZZ$1, 0))</f>
        <v/>
      </c>
    </row>
    <row r="1769">
      <c r="A1769">
        <f>INDEX(resultados!$A$2:$ZZ$2573, 1763, MATCH($B$1, resultados!$A$1:$ZZ$1, 0))</f>
        <v/>
      </c>
      <c r="B1769">
        <f>INDEX(resultados!$A$2:$ZZ$2573, 1763, MATCH($B$2, resultados!$A$1:$ZZ$1, 0))</f>
        <v/>
      </c>
      <c r="C1769">
        <f>INDEX(resultados!$A$2:$ZZ$2573, 1763, MATCH($B$3, resultados!$A$1:$ZZ$1, 0))</f>
        <v/>
      </c>
    </row>
    <row r="1770">
      <c r="A1770">
        <f>INDEX(resultados!$A$2:$ZZ$2573, 1764, MATCH($B$1, resultados!$A$1:$ZZ$1, 0))</f>
        <v/>
      </c>
      <c r="B1770">
        <f>INDEX(resultados!$A$2:$ZZ$2573, 1764, MATCH($B$2, resultados!$A$1:$ZZ$1, 0))</f>
        <v/>
      </c>
      <c r="C1770">
        <f>INDEX(resultados!$A$2:$ZZ$2573, 1764, MATCH($B$3, resultados!$A$1:$ZZ$1, 0))</f>
        <v/>
      </c>
    </row>
    <row r="1771">
      <c r="A1771">
        <f>INDEX(resultados!$A$2:$ZZ$2573, 1765, MATCH($B$1, resultados!$A$1:$ZZ$1, 0))</f>
        <v/>
      </c>
      <c r="B1771">
        <f>INDEX(resultados!$A$2:$ZZ$2573, 1765, MATCH($B$2, resultados!$A$1:$ZZ$1, 0))</f>
        <v/>
      </c>
      <c r="C1771">
        <f>INDEX(resultados!$A$2:$ZZ$2573, 1765, MATCH($B$3, resultados!$A$1:$ZZ$1, 0))</f>
        <v/>
      </c>
    </row>
    <row r="1772">
      <c r="A1772">
        <f>INDEX(resultados!$A$2:$ZZ$2573, 1766, MATCH($B$1, resultados!$A$1:$ZZ$1, 0))</f>
        <v/>
      </c>
      <c r="B1772">
        <f>INDEX(resultados!$A$2:$ZZ$2573, 1766, MATCH($B$2, resultados!$A$1:$ZZ$1, 0))</f>
        <v/>
      </c>
      <c r="C1772">
        <f>INDEX(resultados!$A$2:$ZZ$2573, 1766, MATCH($B$3, resultados!$A$1:$ZZ$1, 0))</f>
        <v/>
      </c>
    </row>
    <row r="1773">
      <c r="A1773">
        <f>INDEX(resultados!$A$2:$ZZ$2573, 1767, MATCH($B$1, resultados!$A$1:$ZZ$1, 0))</f>
        <v/>
      </c>
      <c r="B1773">
        <f>INDEX(resultados!$A$2:$ZZ$2573, 1767, MATCH($B$2, resultados!$A$1:$ZZ$1, 0))</f>
        <v/>
      </c>
      <c r="C1773">
        <f>INDEX(resultados!$A$2:$ZZ$2573, 1767, MATCH($B$3, resultados!$A$1:$ZZ$1, 0))</f>
        <v/>
      </c>
    </row>
    <row r="1774">
      <c r="A1774">
        <f>INDEX(resultados!$A$2:$ZZ$2573, 1768, MATCH($B$1, resultados!$A$1:$ZZ$1, 0))</f>
        <v/>
      </c>
      <c r="B1774">
        <f>INDEX(resultados!$A$2:$ZZ$2573, 1768, MATCH($B$2, resultados!$A$1:$ZZ$1, 0))</f>
        <v/>
      </c>
      <c r="C1774">
        <f>INDEX(resultados!$A$2:$ZZ$2573, 1768, MATCH($B$3, resultados!$A$1:$ZZ$1, 0))</f>
        <v/>
      </c>
    </row>
    <row r="1775">
      <c r="A1775">
        <f>INDEX(resultados!$A$2:$ZZ$2573, 1769, MATCH($B$1, resultados!$A$1:$ZZ$1, 0))</f>
        <v/>
      </c>
      <c r="B1775">
        <f>INDEX(resultados!$A$2:$ZZ$2573, 1769, MATCH($B$2, resultados!$A$1:$ZZ$1, 0))</f>
        <v/>
      </c>
      <c r="C1775">
        <f>INDEX(resultados!$A$2:$ZZ$2573, 1769, MATCH($B$3, resultados!$A$1:$ZZ$1, 0))</f>
        <v/>
      </c>
    </row>
    <row r="1776">
      <c r="A1776">
        <f>INDEX(resultados!$A$2:$ZZ$2573, 1770, MATCH($B$1, resultados!$A$1:$ZZ$1, 0))</f>
        <v/>
      </c>
      <c r="B1776">
        <f>INDEX(resultados!$A$2:$ZZ$2573, 1770, MATCH($B$2, resultados!$A$1:$ZZ$1, 0))</f>
        <v/>
      </c>
      <c r="C1776">
        <f>INDEX(resultados!$A$2:$ZZ$2573, 1770, MATCH($B$3, resultados!$A$1:$ZZ$1, 0))</f>
        <v/>
      </c>
    </row>
    <row r="1777">
      <c r="A1777">
        <f>INDEX(resultados!$A$2:$ZZ$2573, 1771, MATCH($B$1, resultados!$A$1:$ZZ$1, 0))</f>
        <v/>
      </c>
      <c r="B1777">
        <f>INDEX(resultados!$A$2:$ZZ$2573, 1771, MATCH($B$2, resultados!$A$1:$ZZ$1, 0))</f>
        <v/>
      </c>
      <c r="C1777">
        <f>INDEX(resultados!$A$2:$ZZ$2573, 1771, MATCH($B$3, resultados!$A$1:$ZZ$1, 0))</f>
        <v/>
      </c>
    </row>
    <row r="1778">
      <c r="A1778">
        <f>INDEX(resultados!$A$2:$ZZ$2573, 1772, MATCH($B$1, resultados!$A$1:$ZZ$1, 0))</f>
        <v/>
      </c>
      <c r="B1778">
        <f>INDEX(resultados!$A$2:$ZZ$2573, 1772, MATCH($B$2, resultados!$A$1:$ZZ$1, 0))</f>
        <v/>
      </c>
      <c r="C1778">
        <f>INDEX(resultados!$A$2:$ZZ$2573, 1772, MATCH($B$3, resultados!$A$1:$ZZ$1, 0))</f>
        <v/>
      </c>
    </row>
    <row r="1779">
      <c r="A1779">
        <f>INDEX(resultados!$A$2:$ZZ$2573, 1773, MATCH($B$1, resultados!$A$1:$ZZ$1, 0))</f>
        <v/>
      </c>
      <c r="B1779">
        <f>INDEX(resultados!$A$2:$ZZ$2573, 1773, MATCH($B$2, resultados!$A$1:$ZZ$1, 0))</f>
        <v/>
      </c>
      <c r="C1779">
        <f>INDEX(resultados!$A$2:$ZZ$2573, 1773, MATCH($B$3, resultados!$A$1:$ZZ$1, 0))</f>
        <v/>
      </c>
    </row>
    <row r="1780">
      <c r="A1780">
        <f>INDEX(resultados!$A$2:$ZZ$2573, 1774, MATCH($B$1, resultados!$A$1:$ZZ$1, 0))</f>
        <v/>
      </c>
      <c r="B1780">
        <f>INDEX(resultados!$A$2:$ZZ$2573, 1774, MATCH($B$2, resultados!$A$1:$ZZ$1, 0))</f>
        <v/>
      </c>
      <c r="C1780">
        <f>INDEX(resultados!$A$2:$ZZ$2573, 1774, MATCH($B$3, resultados!$A$1:$ZZ$1, 0))</f>
        <v/>
      </c>
    </row>
    <row r="1781">
      <c r="A1781">
        <f>INDEX(resultados!$A$2:$ZZ$2573, 1775, MATCH($B$1, resultados!$A$1:$ZZ$1, 0))</f>
        <v/>
      </c>
      <c r="B1781">
        <f>INDEX(resultados!$A$2:$ZZ$2573, 1775, MATCH($B$2, resultados!$A$1:$ZZ$1, 0))</f>
        <v/>
      </c>
      <c r="C1781">
        <f>INDEX(resultados!$A$2:$ZZ$2573, 1775, MATCH($B$3, resultados!$A$1:$ZZ$1, 0))</f>
        <v/>
      </c>
    </row>
    <row r="1782">
      <c r="A1782">
        <f>INDEX(resultados!$A$2:$ZZ$2573, 1776, MATCH($B$1, resultados!$A$1:$ZZ$1, 0))</f>
        <v/>
      </c>
      <c r="B1782">
        <f>INDEX(resultados!$A$2:$ZZ$2573, 1776, MATCH($B$2, resultados!$A$1:$ZZ$1, 0))</f>
        <v/>
      </c>
      <c r="C1782">
        <f>INDEX(resultados!$A$2:$ZZ$2573, 1776, MATCH($B$3, resultados!$A$1:$ZZ$1, 0))</f>
        <v/>
      </c>
    </row>
    <row r="1783">
      <c r="A1783">
        <f>INDEX(resultados!$A$2:$ZZ$2573, 1777, MATCH($B$1, resultados!$A$1:$ZZ$1, 0))</f>
        <v/>
      </c>
      <c r="B1783">
        <f>INDEX(resultados!$A$2:$ZZ$2573, 1777, MATCH($B$2, resultados!$A$1:$ZZ$1, 0))</f>
        <v/>
      </c>
      <c r="C1783">
        <f>INDEX(resultados!$A$2:$ZZ$2573, 1777, MATCH($B$3, resultados!$A$1:$ZZ$1, 0))</f>
        <v/>
      </c>
    </row>
    <row r="1784">
      <c r="A1784">
        <f>INDEX(resultados!$A$2:$ZZ$2573, 1778, MATCH($B$1, resultados!$A$1:$ZZ$1, 0))</f>
        <v/>
      </c>
      <c r="B1784">
        <f>INDEX(resultados!$A$2:$ZZ$2573, 1778, MATCH($B$2, resultados!$A$1:$ZZ$1, 0))</f>
        <v/>
      </c>
      <c r="C1784">
        <f>INDEX(resultados!$A$2:$ZZ$2573, 1778, MATCH($B$3, resultados!$A$1:$ZZ$1, 0))</f>
        <v/>
      </c>
    </row>
    <row r="1785">
      <c r="A1785">
        <f>INDEX(resultados!$A$2:$ZZ$2573, 1779, MATCH($B$1, resultados!$A$1:$ZZ$1, 0))</f>
        <v/>
      </c>
      <c r="B1785">
        <f>INDEX(resultados!$A$2:$ZZ$2573, 1779, MATCH($B$2, resultados!$A$1:$ZZ$1, 0))</f>
        <v/>
      </c>
      <c r="C1785">
        <f>INDEX(resultados!$A$2:$ZZ$2573, 1779, MATCH($B$3, resultados!$A$1:$ZZ$1, 0))</f>
        <v/>
      </c>
    </row>
    <row r="1786">
      <c r="A1786">
        <f>INDEX(resultados!$A$2:$ZZ$2573, 1780, MATCH($B$1, resultados!$A$1:$ZZ$1, 0))</f>
        <v/>
      </c>
      <c r="B1786">
        <f>INDEX(resultados!$A$2:$ZZ$2573, 1780, MATCH($B$2, resultados!$A$1:$ZZ$1, 0))</f>
        <v/>
      </c>
      <c r="C1786">
        <f>INDEX(resultados!$A$2:$ZZ$2573, 1780, MATCH($B$3, resultados!$A$1:$ZZ$1, 0))</f>
        <v/>
      </c>
    </row>
    <row r="1787">
      <c r="A1787">
        <f>INDEX(resultados!$A$2:$ZZ$2573, 1781, MATCH($B$1, resultados!$A$1:$ZZ$1, 0))</f>
        <v/>
      </c>
      <c r="B1787">
        <f>INDEX(resultados!$A$2:$ZZ$2573, 1781, MATCH($B$2, resultados!$A$1:$ZZ$1, 0))</f>
        <v/>
      </c>
      <c r="C1787">
        <f>INDEX(resultados!$A$2:$ZZ$2573, 1781, MATCH($B$3, resultados!$A$1:$ZZ$1, 0))</f>
        <v/>
      </c>
    </row>
    <row r="1788">
      <c r="A1788">
        <f>INDEX(resultados!$A$2:$ZZ$2573, 1782, MATCH($B$1, resultados!$A$1:$ZZ$1, 0))</f>
        <v/>
      </c>
      <c r="B1788">
        <f>INDEX(resultados!$A$2:$ZZ$2573, 1782, MATCH($B$2, resultados!$A$1:$ZZ$1, 0))</f>
        <v/>
      </c>
      <c r="C1788">
        <f>INDEX(resultados!$A$2:$ZZ$2573, 1782, MATCH($B$3, resultados!$A$1:$ZZ$1, 0))</f>
        <v/>
      </c>
    </row>
    <row r="1789">
      <c r="A1789">
        <f>INDEX(resultados!$A$2:$ZZ$2573, 1783, MATCH($B$1, resultados!$A$1:$ZZ$1, 0))</f>
        <v/>
      </c>
      <c r="B1789">
        <f>INDEX(resultados!$A$2:$ZZ$2573, 1783, MATCH($B$2, resultados!$A$1:$ZZ$1, 0))</f>
        <v/>
      </c>
      <c r="C1789">
        <f>INDEX(resultados!$A$2:$ZZ$2573, 1783, MATCH($B$3, resultados!$A$1:$ZZ$1, 0))</f>
        <v/>
      </c>
    </row>
    <row r="1790">
      <c r="A1790">
        <f>INDEX(resultados!$A$2:$ZZ$2573, 1784, MATCH($B$1, resultados!$A$1:$ZZ$1, 0))</f>
        <v/>
      </c>
      <c r="B1790">
        <f>INDEX(resultados!$A$2:$ZZ$2573, 1784, MATCH($B$2, resultados!$A$1:$ZZ$1, 0))</f>
        <v/>
      </c>
      <c r="C1790">
        <f>INDEX(resultados!$A$2:$ZZ$2573, 1784, MATCH($B$3, resultados!$A$1:$ZZ$1, 0))</f>
        <v/>
      </c>
    </row>
    <row r="1791">
      <c r="A1791">
        <f>INDEX(resultados!$A$2:$ZZ$2573, 1785, MATCH($B$1, resultados!$A$1:$ZZ$1, 0))</f>
        <v/>
      </c>
      <c r="B1791">
        <f>INDEX(resultados!$A$2:$ZZ$2573, 1785, MATCH($B$2, resultados!$A$1:$ZZ$1, 0))</f>
        <v/>
      </c>
      <c r="C1791">
        <f>INDEX(resultados!$A$2:$ZZ$2573, 1785, MATCH($B$3, resultados!$A$1:$ZZ$1, 0))</f>
        <v/>
      </c>
    </row>
    <row r="1792">
      <c r="A1792">
        <f>INDEX(resultados!$A$2:$ZZ$2573, 1786, MATCH($B$1, resultados!$A$1:$ZZ$1, 0))</f>
        <v/>
      </c>
      <c r="B1792">
        <f>INDEX(resultados!$A$2:$ZZ$2573, 1786, MATCH($B$2, resultados!$A$1:$ZZ$1, 0))</f>
        <v/>
      </c>
      <c r="C1792">
        <f>INDEX(resultados!$A$2:$ZZ$2573, 1786, MATCH($B$3, resultados!$A$1:$ZZ$1, 0))</f>
        <v/>
      </c>
    </row>
    <row r="1793">
      <c r="A1793">
        <f>INDEX(resultados!$A$2:$ZZ$2573, 1787, MATCH($B$1, resultados!$A$1:$ZZ$1, 0))</f>
        <v/>
      </c>
      <c r="B1793">
        <f>INDEX(resultados!$A$2:$ZZ$2573, 1787, MATCH($B$2, resultados!$A$1:$ZZ$1, 0))</f>
        <v/>
      </c>
      <c r="C1793">
        <f>INDEX(resultados!$A$2:$ZZ$2573, 1787, MATCH($B$3, resultados!$A$1:$ZZ$1, 0))</f>
        <v/>
      </c>
    </row>
    <row r="1794">
      <c r="A1794">
        <f>INDEX(resultados!$A$2:$ZZ$2573, 1788, MATCH($B$1, resultados!$A$1:$ZZ$1, 0))</f>
        <v/>
      </c>
      <c r="B1794">
        <f>INDEX(resultados!$A$2:$ZZ$2573, 1788, MATCH($B$2, resultados!$A$1:$ZZ$1, 0))</f>
        <v/>
      </c>
      <c r="C1794">
        <f>INDEX(resultados!$A$2:$ZZ$2573, 1788, MATCH($B$3, resultados!$A$1:$ZZ$1, 0))</f>
        <v/>
      </c>
    </row>
    <row r="1795">
      <c r="A1795">
        <f>INDEX(resultados!$A$2:$ZZ$2573, 1789, MATCH($B$1, resultados!$A$1:$ZZ$1, 0))</f>
        <v/>
      </c>
      <c r="B1795">
        <f>INDEX(resultados!$A$2:$ZZ$2573, 1789, MATCH($B$2, resultados!$A$1:$ZZ$1, 0))</f>
        <v/>
      </c>
      <c r="C1795">
        <f>INDEX(resultados!$A$2:$ZZ$2573, 1789, MATCH($B$3, resultados!$A$1:$ZZ$1, 0))</f>
        <v/>
      </c>
    </row>
    <row r="1796">
      <c r="A1796">
        <f>INDEX(resultados!$A$2:$ZZ$2573, 1790, MATCH($B$1, resultados!$A$1:$ZZ$1, 0))</f>
        <v/>
      </c>
      <c r="B1796">
        <f>INDEX(resultados!$A$2:$ZZ$2573, 1790, MATCH($B$2, resultados!$A$1:$ZZ$1, 0))</f>
        <v/>
      </c>
      <c r="C1796">
        <f>INDEX(resultados!$A$2:$ZZ$2573, 1790, MATCH($B$3, resultados!$A$1:$ZZ$1, 0))</f>
        <v/>
      </c>
    </row>
    <row r="1797">
      <c r="A1797">
        <f>INDEX(resultados!$A$2:$ZZ$2573, 1791, MATCH($B$1, resultados!$A$1:$ZZ$1, 0))</f>
        <v/>
      </c>
      <c r="B1797">
        <f>INDEX(resultados!$A$2:$ZZ$2573, 1791, MATCH($B$2, resultados!$A$1:$ZZ$1, 0))</f>
        <v/>
      </c>
      <c r="C1797">
        <f>INDEX(resultados!$A$2:$ZZ$2573, 1791, MATCH($B$3, resultados!$A$1:$ZZ$1, 0))</f>
        <v/>
      </c>
    </row>
    <row r="1798">
      <c r="A1798">
        <f>INDEX(resultados!$A$2:$ZZ$2573, 1792, MATCH($B$1, resultados!$A$1:$ZZ$1, 0))</f>
        <v/>
      </c>
      <c r="B1798">
        <f>INDEX(resultados!$A$2:$ZZ$2573, 1792, MATCH($B$2, resultados!$A$1:$ZZ$1, 0))</f>
        <v/>
      </c>
      <c r="C1798">
        <f>INDEX(resultados!$A$2:$ZZ$2573, 1792, MATCH($B$3, resultados!$A$1:$ZZ$1, 0))</f>
        <v/>
      </c>
    </row>
    <row r="1799">
      <c r="A1799">
        <f>INDEX(resultados!$A$2:$ZZ$2573, 1793, MATCH($B$1, resultados!$A$1:$ZZ$1, 0))</f>
        <v/>
      </c>
      <c r="B1799">
        <f>INDEX(resultados!$A$2:$ZZ$2573, 1793, MATCH($B$2, resultados!$A$1:$ZZ$1, 0))</f>
        <v/>
      </c>
      <c r="C1799">
        <f>INDEX(resultados!$A$2:$ZZ$2573, 1793, MATCH($B$3, resultados!$A$1:$ZZ$1, 0))</f>
        <v/>
      </c>
    </row>
    <row r="1800">
      <c r="A1800">
        <f>INDEX(resultados!$A$2:$ZZ$2573, 1794, MATCH($B$1, resultados!$A$1:$ZZ$1, 0))</f>
        <v/>
      </c>
      <c r="B1800">
        <f>INDEX(resultados!$A$2:$ZZ$2573, 1794, MATCH($B$2, resultados!$A$1:$ZZ$1, 0))</f>
        <v/>
      </c>
      <c r="C1800">
        <f>INDEX(resultados!$A$2:$ZZ$2573, 1794, MATCH($B$3, resultados!$A$1:$ZZ$1, 0))</f>
        <v/>
      </c>
    </row>
    <row r="1801">
      <c r="A1801">
        <f>INDEX(resultados!$A$2:$ZZ$2573, 1795, MATCH($B$1, resultados!$A$1:$ZZ$1, 0))</f>
        <v/>
      </c>
      <c r="B1801">
        <f>INDEX(resultados!$A$2:$ZZ$2573, 1795, MATCH($B$2, resultados!$A$1:$ZZ$1, 0))</f>
        <v/>
      </c>
      <c r="C1801">
        <f>INDEX(resultados!$A$2:$ZZ$2573, 1795, MATCH($B$3, resultados!$A$1:$ZZ$1, 0))</f>
        <v/>
      </c>
    </row>
    <row r="1802">
      <c r="A1802">
        <f>INDEX(resultados!$A$2:$ZZ$2573, 1796, MATCH($B$1, resultados!$A$1:$ZZ$1, 0))</f>
        <v/>
      </c>
      <c r="B1802">
        <f>INDEX(resultados!$A$2:$ZZ$2573, 1796, MATCH($B$2, resultados!$A$1:$ZZ$1, 0))</f>
        <v/>
      </c>
      <c r="C1802">
        <f>INDEX(resultados!$A$2:$ZZ$2573, 1796, MATCH($B$3, resultados!$A$1:$ZZ$1, 0))</f>
        <v/>
      </c>
    </row>
    <row r="1803">
      <c r="A1803">
        <f>INDEX(resultados!$A$2:$ZZ$2573, 1797, MATCH($B$1, resultados!$A$1:$ZZ$1, 0))</f>
        <v/>
      </c>
      <c r="B1803">
        <f>INDEX(resultados!$A$2:$ZZ$2573, 1797, MATCH($B$2, resultados!$A$1:$ZZ$1, 0))</f>
        <v/>
      </c>
      <c r="C1803">
        <f>INDEX(resultados!$A$2:$ZZ$2573, 1797, MATCH($B$3, resultados!$A$1:$ZZ$1, 0))</f>
        <v/>
      </c>
    </row>
    <row r="1804">
      <c r="A1804">
        <f>INDEX(resultados!$A$2:$ZZ$2573, 1798, MATCH($B$1, resultados!$A$1:$ZZ$1, 0))</f>
        <v/>
      </c>
      <c r="B1804">
        <f>INDEX(resultados!$A$2:$ZZ$2573, 1798, MATCH($B$2, resultados!$A$1:$ZZ$1, 0))</f>
        <v/>
      </c>
      <c r="C1804">
        <f>INDEX(resultados!$A$2:$ZZ$2573, 1798, MATCH($B$3, resultados!$A$1:$ZZ$1, 0))</f>
        <v/>
      </c>
    </row>
    <row r="1805">
      <c r="A1805">
        <f>INDEX(resultados!$A$2:$ZZ$2573, 1799, MATCH($B$1, resultados!$A$1:$ZZ$1, 0))</f>
        <v/>
      </c>
      <c r="B1805">
        <f>INDEX(resultados!$A$2:$ZZ$2573, 1799, MATCH($B$2, resultados!$A$1:$ZZ$1, 0))</f>
        <v/>
      </c>
      <c r="C1805">
        <f>INDEX(resultados!$A$2:$ZZ$2573, 1799, MATCH($B$3, resultados!$A$1:$ZZ$1, 0))</f>
        <v/>
      </c>
    </row>
    <row r="1806">
      <c r="A1806">
        <f>INDEX(resultados!$A$2:$ZZ$2573, 1800, MATCH($B$1, resultados!$A$1:$ZZ$1, 0))</f>
        <v/>
      </c>
      <c r="B1806">
        <f>INDEX(resultados!$A$2:$ZZ$2573, 1800, MATCH($B$2, resultados!$A$1:$ZZ$1, 0))</f>
        <v/>
      </c>
      <c r="C1806">
        <f>INDEX(resultados!$A$2:$ZZ$2573, 1800, MATCH($B$3, resultados!$A$1:$ZZ$1, 0))</f>
        <v/>
      </c>
    </row>
    <row r="1807">
      <c r="A1807">
        <f>INDEX(resultados!$A$2:$ZZ$2573, 1801, MATCH($B$1, resultados!$A$1:$ZZ$1, 0))</f>
        <v/>
      </c>
      <c r="B1807">
        <f>INDEX(resultados!$A$2:$ZZ$2573, 1801, MATCH($B$2, resultados!$A$1:$ZZ$1, 0))</f>
        <v/>
      </c>
      <c r="C1807">
        <f>INDEX(resultados!$A$2:$ZZ$2573, 1801, MATCH($B$3, resultados!$A$1:$ZZ$1, 0))</f>
        <v/>
      </c>
    </row>
    <row r="1808">
      <c r="A1808">
        <f>INDEX(resultados!$A$2:$ZZ$2573, 1802, MATCH($B$1, resultados!$A$1:$ZZ$1, 0))</f>
        <v/>
      </c>
      <c r="B1808">
        <f>INDEX(resultados!$A$2:$ZZ$2573, 1802, MATCH($B$2, resultados!$A$1:$ZZ$1, 0))</f>
        <v/>
      </c>
      <c r="C1808">
        <f>INDEX(resultados!$A$2:$ZZ$2573, 1802, MATCH($B$3, resultados!$A$1:$ZZ$1, 0))</f>
        <v/>
      </c>
    </row>
    <row r="1809">
      <c r="A1809">
        <f>INDEX(resultados!$A$2:$ZZ$2573, 1803, MATCH($B$1, resultados!$A$1:$ZZ$1, 0))</f>
        <v/>
      </c>
      <c r="B1809">
        <f>INDEX(resultados!$A$2:$ZZ$2573, 1803, MATCH($B$2, resultados!$A$1:$ZZ$1, 0))</f>
        <v/>
      </c>
      <c r="C1809">
        <f>INDEX(resultados!$A$2:$ZZ$2573, 1803, MATCH($B$3, resultados!$A$1:$ZZ$1, 0))</f>
        <v/>
      </c>
    </row>
    <row r="1810">
      <c r="A1810">
        <f>INDEX(resultados!$A$2:$ZZ$2573, 1804, MATCH($B$1, resultados!$A$1:$ZZ$1, 0))</f>
        <v/>
      </c>
      <c r="B1810">
        <f>INDEX(resultados!$A$2:$ZZ$2573, 1804, MATCH($B$2, resultados!$A$1:$ZZ$1, 0))</f>
        <v/>
      </c>
      <c r="C1810">
        <f>INDEX(resultados!$A$2:$ZZ$2573, 1804, MATCH($B$3, resultados!$A$1:$ZZ$1, 0))</f>
        <v/>
      </c>
    </row>
    <row r="1811">
      <c r="A1811">
        <f>INDEX(resultados!$A$2:$ZZ$2573, 1805, MATCH($B$1, resultados!$A$1:$ZZ$1, 0))</f>
        <v/>
      </c>
      <c r="B1811">
        <f>INDEX(resultados!$A$2:$ZZ$2573, 1805, MATCH($B$2, resultados!$A$1:$ZZ$1, 0))</f>
        <v/>
      </c>
      <c r="C1811">
        <f>INDEX(resultados!$A$2:$ZZ$2573, 1805, MATCH($B$3, resultados!$A$1:$ZZ$1, 0))</f>
        <v/>
      </c>
    </row>
    <row r="1812">
      <c r="A1812">
        <f>INDEX(resultados!$A$2:$ZZ$2573, 1806, MATCH($B$1, resultados!$A$1:$ZZ$1, 0))</f>
        <v/>
      </c>
      <c r="B1812">
        <f>INDEX(resultados!$A$2:$ZZ$2573, 1806, MATCH($B$2, resultados!$A$1:$ZZ$1, 0))</f>
        <v/>
      </c>
      <c r="C1812">
        <f>INDEX(resultados!$A$2:$ZZ$2573, 1806, MATCH($B$3, resultados!$A$1:$ZZ$1, 0))</f>
        <v/>
      </c>
    </row>
    <row r="1813">
      <c r="A1813">
        <f>INDEX(resultados!$A$2:$ZZ$2573, 1807, MATCH($B$1, resultados!$A$1:$ZZ$1, 0))</f>
        <v/>
      </c>
      <c r="B1813">
        <f>INDEX(resultados!$A$2:$ZZ$2573, 1807, MATCH($B$2, resultados!$A$1:$ZZ$1, 0))</f>
        <v/>
      </c>
      <c r="C1813">
        <f>INDEX(resultados!$A$2:$ZZ$2573, 1807, MATCH($B$3, resultados!$A$1:$ZZ$1, 0))</f>
        <v/>
      </c>
    </row>
    <row r="1814">
      <c r="A1814">
        <f>INDEX(resultados!$A$2:$ZZ$2573, 1808, MATCH($B$1, resultados!$A$1:$ZZ$1, 0))</f>
        <v/>
      </c>
      <c r="B1814">
        <f>INDEX(resultados!$A$2:$ZZ$2573, 1808, MATCH($B$2, resultados!$A$1:$ZZ$1, 0))</f>
        <v/>
      </c>
      <c r="C1814">
        <f>INDEX(resultados!$A$2:$ZZ$2573, 1808, MATCH($B$3, resultados!$A$1:$ZZ$1, 0))</f>
        <v/>
      </c>
    </row>
    <row r="1815">
      <c r="A1815">
        <f>INDEX(resultados!$A$2:$ZZ$2573, 1809, MATCH($B$1, resultados!$A$1:$ZZ$1, 0))</f>
        <v/>
      </c>
      <c r="B1815">
        <f>INDEX(resultados!$A$2:$ZZ$2573, 1809, MATCH($B$2, resultados!$A$1:$ZZ$1, 0))</f>
        <v/>
      </c>
      <c r="C1815">
        <f>INDEX(resultados!$A$2:$ZZ$2573, 1809, MATCH($B$3, resultados!$A$1:$ZZ$1, 0))</f>
        <v/>
      </c>
    </row>
    <row r="1816">
      <c r="A1816">
        <f>INDEX(resultados!$A$2:$ZZ$2573, 1810, MATCH($B$1, resultados!$A$1:$ZZ$1, 0))</f>
        <v/>
      </c>
      <c r="B1816">
        <f>INDEX(resultados!$A$2:$ZZ$2573, 1810, MATCH($B$2, resultados!$A$1:$ZZ$1, 0))</f>
        <v/>
      </c>
      <c r="C1816">
        <f>INDEX(resultados!$A$2:$ZZ$2573, 1810, MATCH($B$3, resultados!$A$1:$ZZ$1, 0))</f>
        <v/>
      </c>
    </row>
    <row r="1817">
      <c r="A1817">
        <f>INDEX(resultados!$A$2:$ZZ$2573, 1811, MATCH($B$1, resultados!$A$1:$ZZ$1, 0))</f>
        <v/>
      </c>
      <c r="B1817">
        <f>INDEX(resultados!$A$2:$ZZ$2573, 1811, MATCH($B$2, resultados!$A$1:$ZZ$1, 0))</f>
        <v/>
      </c>
      <c r="C1817">
        <f>INDEX(resultados!$A$2:$ZZ$2573, 1811, MATCH($B$3, resultados!$A$1:$ZZ$1, 0))</f>
        <v/>
      </c>
    </row>
    <row r="1818">
      <c r="A1818">
        <f>INDEX(resultados!$A$2:$ZZ$2573, 1812, MATCH($B$1, resultados!$A$1:$ZZ$1, 0))</f>
        <v/>
      </c>
      <c r="B1818">
        <f>INDEX(resultados!$A$2:$ZZ$2573, 1812, MATCH($B$2, resultados!$A$1:$ZZ$1, 0))</f>
        <v/>
      </c>
      <c r="C1818">
        <f>INDEX(resultados!$A$2:$ZZ$2573, 1812, MATCH($B$3, resultados!$A$1:$ZZ$1, 0))</f>
        <v/>
      </c>
    </row>
    <row r="1819">
      <c r="A1819">
        <f>INDEX(resultados!$A$2:$ZZ$2573, 1813, MATCH($B$1, resultados!$A$1:$ZZ$1, 0))</f>
        <v/>
      </c>
      <c r="B1819">
        <f>INDEX(resultados!$A$2:$ZZ$2573, 1813, MATCH($B$2, resultados!$A$1:$ZZ$1, 0))</f>
        <v/>
      </c>
      <c r="C1819">
        <f>INDEX(resultados!$A$2:$ZZ$2573, 1813, MATCH($B$3, resultados!$A$1:$ZZ$1, 0))</f>
        <v/>
      </c>
    </row>
    <row r="1820">
      <c r="A1820">
        <f>INDEX(resultados!$A$2:$ZZ$2573, 1814, MATCH($B$1, resultados!$A$1:$ZZ$1, 0))</f>
        <v/>
      </c>
      <c r="B1820">
        <f>INDEX(resultados!$A$2:$ZZ$2573, 1814, MATCH($B$2, resultados!$A$1:$ZZ$1, 0))</f>
        <v/>
      </c>
      <c r="C1820">
        <f>INDEX(resultados!$A$2:$ZZ$2573, 1814, MATCH($B$3, resultados!$A$1:$ZZ$1, 0))</f>
        <v/>
      </c>
    </row>
    <row r="1821">
      <c r="A1821">
        <f>INDEX(resultados!$A$2:$ZZ$2573, 1815, MATCH($B$1, resultados!$A$1:$ZZ$1, 0))</f>
        <v/>
      </c>
      <c r="B1821">
        <f>INDEX(resultados!$A$2:$ZZ$2573, 1815, MATCH($B$2, resultados!$A$1:$ZZ$1, 0))</f>
        <v/>
      </c>
      <c r="C1821">
        <f>INDEX(resultados!$A$2:$ZZ$2573, 1815, MATCH($B$3, resultados!$A$1:$ZZ$1, 0))</f>
        <v/>
      </c>
    </row>
    <row r="1822">
      <c r="A1822">
        <f>INDEX(resultados!$A$2:$ZZ$2573, 1816, MATCH($B$1, resultados!$A$1:$ZZ$1, 0))</f>
        <v/>
      </c>
      <c r="B1822">
        <f>INDEX(resultados!$A$2:$ZZ$2573, 1816, MATCH($B$2, resultados!$A$1:$ZZ$1, 0))</f>
        <v/>
      </c>
      <c r="C1822">
        <f>INDEX(resultados!$A$2:$ZZ$2573, 1816, MATCH($B$3, resultados!$A$1:$ZZ$1, 0))</f>
        <v/>
      </c>
    </row>
    <row r="1823">
      <c r="A1823">
        <f>INDEX(resultados!$A$2:$ZZ$2573, 1817, MATCH($B$1, resultados!$A$1:$ZZ$1, 0))</f>
        <v/>
      </c>
      <c r="B1823">
        <f>INDEX(resultados!$A$2:$ZZ$2573, 1817, MATCH($B$2, resultados!$A$1:$ZZ$1, 0))</f>
        <v/>
      </c>
      <c r="C1823">
        <f>INDEX(resultados!$A$2:$ZZ$2573, 1817, MATCH($B$3, resultados!$A$1:$ZZ$1, 0))</f>
        <v/>
      </c>
    </row>
    <row r="1824">
      <c r="A1824">
        <f>INDEX(resultados!$A$2:$ZZ$2573, 1818, MATCH($B$1, resultados!$A$1:$ZZ$1, 0))</f>
        <v/>
      </c>
      <c r="B1824">
        <f>INDEX(resultados!$A$2:$ZZ$2573, 1818, MATCH($B$2, resultados!$A$1:$ZZ$1, 0))</f>
        <v/>
      </c>
      <c r="C1824">
        <f>INDEX(resultados!$A$2:$ZZ$2573, 1818, MATCH($B$3, resultados!$A$1:$ZZ$1, 0))</f>
        <v/>
      </c>
    </row>
    <row r="1825">
      <c r="A1825">
        <f>INDEX(resultados!$A$2:$ZZ$2573, 1819, MATCH($B$1, resultados!$A$1:$ZZ$1, 0))</f>
        <v/>
      </c>
      <c r="B1825">
        <f>INDEX(resultados!$A$2:$ZZ$2573, 1819, MATCH($B$2, resultados!$A$1:$ZZ$1, 0))</f>
        <v/>
      </c>
      <c r="C1825">
        <f>INDEX(resultados!$A$2:$ZZ$2573, 1819, MATCH($B$3, resultados!$A$1:$ZZ$1, 0))</f>
        <v/>
      </c>
    </row>
    <row r="1826">
      <c r="A1826">
        <f>INDEX(resultados!$A$2:$ZZ$2573, 1820, MATCH($B$1, resultados!$A$1:$ZZ$1, 0))</f>
        <v/>
      </c>
      <c r="B1826">
        <f>INDEX(resultados!$A$2:$ZZ$2573, 1820, MATCH($B$2, resultados!$A$1:$ZZ$1, 0))</f>
        <v/>
      </c>
      <c r="C1826">
        <f>INDEX(resultados!$A$2:$ZZ$2573, 1820, MATCH($B$3, resultados!$A$1:$ZZ$1, 0))</f>
        <v/>
      </c>
    </row>
    <row r="1827">
      <c r="A1827">
        <f>INDEX(resultados!$A$2:$ZZ$2573, 1821, MATCH($B$1, resultados!$A$1:$ZZ$1, 0))</f>
        <v/>
      </c>
      <c r="B1827">
        <f>INDEX(resultados!$A$2:$ZZ$2573, 1821, MATCH($B$2, resultados!$A$1:$ZZ$1, 0))</f>
        <v/>
      </c>
      <c r="C1827">
        <f>INDEX(resultados!$A$2:$ZZ$2573, 1821, MATCH($B$3, resultados!$A$1:$ZZ$1, 0))</f>
        <v/>
      </c>
    </row>
    <row r="1828">
      <c r="A1828">
        <f>INDEX(resultados!$A$2:$ZZ$2573, 1822, MATCH($B$1, resultados!$A$1:$ZZ$1, 0))</f>
        <v/>
      </c>
      <c r="B1828">
        <f>INDEX(resultados!$A$2:$ZZ$2573, 1822, MATCH($B$2, resultados!$A$1:$ZZ$1, 0))</f>
        <v/>
      </c>
      <c r="C1828">
        <f>INDEX(resultados!$A$2:$ZZ$2573, 1822, MATCH($B$3, resultados!$A$1:$ZZ$1, 0))</f>
        <v/>
      </c>
    </row>
    <row r="1829">
      <c r="A1829">
        <f>INDEX(resultados!$A$2:$ZZ$2573, 1823, MATCH($B$1, resultados!$A$1:$ZZ$1, 0))</f>
        <v/>
      </c>
      <c r="B1829">
        <f>INDEX(resultados!$A$2:$ZZ$2573, 1823, MATCH($B$2, resultados!$A$1:$ZZ$1, 0))</f>
        <v/>
      </c>
      <c r="C1829">
        <f>INDEX(resultados!$A$2:$ZZ$2573, 1823, MATCH($B$3, resultados!$A$1:$ZZ$1, 0))</f>
        <v/>
      </c>
    </row>
    <row r="1830">
      <c r="A1830">
        <f>INDEX(resultados!$A$2:$ZZ$2573, 1824, MATCH($B$1, resultados!$A$1:$ZZ$1, 0))</f>
        <v/>
      </c>
      <c r="B1830">
        <f>INDEX(resultados!$A$2:$ZZ$2573, 1824, MATCH($B$2, resultados!$A$1:$ZZ$1, 0))</f>
        <v/>
      </c>
      <c r="C1830">
        <f>INDEX(resultados!$A$2:$ZZ$2573, 1824, MATCH($B$3, resultados!$A$1:$ZZ$1, 0))</f>
        <v/>
      </c>
    </row>
    <row r="1831">
      <c r="A1831">
        <f>INDEX(resultados!$A$2:$ZZ$2573, 1825, MATCH($B$1, resultados!$A$1:$ZZ$1, 0))</f>
        <v/>
      </c>
      <c r="B1831">
        <f>INDEX(resultados!$A$2:$ZZ$2573, 1825, MATCH($B$2, resultados!$A$1:$ZZ$1, 0))</f>
        <v/>
      </c>
      <c r="C1831">
        <f>INDEX(resultados!$A$2:$ZZ$2573, 1825, MATCH($B$3, resultados!$A$1:$ZZ$1, 0))</f>
        <v/>
      </c>
    </row>
    <row r="1832">
      <c r="A1832">
        <f>INDEX(resultados!$A$2:$ZZ$2573, 1826, MATCH($B$1, resultados!$A$1:$ZZ$1, 0))</f>
        <v/>
      </c>
      <c r="B1832">
        <f>INDEX(resultados!$A$2:$ZZ$2573, 1826, MATCH($B$2, resultados!$A$1:$ZZ$1, 0))</f>
        <v/>
      </c>
      <c r="C1832">
        <f>INDEX(resultados!$A$2:$ZZ$2573, 1826, MATCH($B$3, resultados!$A$1:$ZZ$1, 0))</f>
        <v/>
      </c>
    </row>
    <row r="1833">
      <c r="A1833">
        <f>INDEX(resultados!$A$2:$ZZ$2573, 1827, MATCH($B$1, resultados!$A$1:$ZZ$1, 0))</f>
        <v/>
      </c>
      <c r="B1833">
        <f>INDEX(resultados!$A$2:$ZZ$2573, 1827, MATCH($B$2, resultados!$A$1:$ZZ$1, 0))</f>
        <v/>
      </c>
      <c r="C1833">
        <f>INDEX(resultados!$A$2:$ZZ$2573, 1827, MATCH($B$3, resultados!$A$1:$ZZ$1, 0))</f>
        <v/>
      </c>
    </row>
    <row r="1834">
      <c r="A1834">
        <f>INDEX(resultados!$A$2:$ZZ$2573, 1828, MATCH($B$1, resultados!$A$1:$ZZ$1, 0))</f>
        <v/>
      </c>
      <c r="B1834">
        <f>INDEX(resultados!$A$2:$ZZ$2573, 1828, MATCH($B$2, resultados!$A$1:$ZZ$1, 0))</f>
        <v/>
      </c>
      <c r="C1834">
        <f>INDEX(resultados!$A$2:$ZZ$2573, 1828, MATCH($B$3, resultados!$A$1:$ZZ$1, 0))</f>
        <v/>
      </c>
    </row>
    <row r="1835">
      <c r="A1835">
        <f>INDEX(resultados!$A$2:$ZZ$2573, 1829, MATCH($B$1, resultados!$A$1:$ZZ$1, 0))</f>
        <v/>
      </c>
      <c r="B1835">
        <f>INDEX(resultados!$A$2:$ZZ$2573, 1829, MATCH($B$2, resultados!$A$1:$ZZ$1, 0))</f>
        <v/>
      </c>
      <c r="C1835">
        <f>INDEX(resultados!$A$2:$ZZ$2573, 1829, MATCH($B$3, resultados!$A$1:$ZZ$1, 0))</f>
        <v/>
      </c>
    </row>
    <row r="1836">
      <c r="A1836">
        <f>INDEX(resultados!$A$2:$ZZ$2573, 1830, MATCH($B$1, resultados!$A$1:$ZZ$1, 0))</f>
        <v/>
      </c>
      <c r="B1836">
        <f>INDEX(resultados!$A$2:$ZZ$2573, 1830, MATCH($B$2, resultados!$A$1:$ZZ$1, 0))</f>
        <v/>
      </c>
      <c r="C1836">
        <f>INDEX(resultados!$A$2:$ZZ$2573, 1830, MATCH($B$3, resultados!$A$1:$ZZ$1, 0))</f>
        <v/>
      </c>
    </row>
    <row r="1837">
      <c r="A1837">
        <f>INDEX(resultados!$A$2:$ZZ$2573, 1831, MATCH($B$1, resultados!$A$1:$ZZ$1, 0))</f>
        <v/>
      </c>
      <c r="B1837">
        <f>INDEX(resultados!$A$2:$ZZ$2573, 1831, MATCH($B$2, resultados!$A$1:$ZZ$1, 0))</f>
        <v/>
      </c>
      <c r="C1837">
        <f>INDEX(resultados!$A$2:$ZZ$2573, 1831, MATCH($B$3, resultados!$A$1:$ZZ$1, 0))</f>
        <v/>
      </c>
    </row>
    <row r="1838">
      <c r="A1838">
        <f>INDEX(resultados!$A$2:$ZZ$2573, 1832, MATCH($B$1, resultados!$A$1:$ZZ$1, 0))</f>
        <v/>
      </c>
      <c r="B1838">
        <f>INDEX(resultados!$A$2:$ZZ$2573, 1832, MATCH($B$2, resultados!$A$1:$ZZ$1, 0))</f>
        <v/>
      </c>
      <c r="C1838">
        <f>INDEX(resultados!$A$2:$ZZ$2573, 1832, MATCH($B$3, resultados!$A$1:$ZZ$1, 0))</f>
        <v/>
      </c>
    </row>
    <row r="1839">
      <c r="A1839">
        <f>INDEX(resultados!$A$2:$ZZ$2573, 1833, MATCH($B$1, resultados!$A$1:$ZZ$1, 0))</f>
        <v/>
      </c>
      <c r="B1839">
        <f>INDEX(resultados!$A$2:$ZZ$2573, 1833, MATCH($B$2, resultados!$A$1:$ZZ$1, 0))</f>
        <v/>
      </c>
      <c r="C1839">
        <f>INDEX(resultados!$A$2:$ZZ$2573, 1833, MATCH($B$3, resultados!$A$1:$ZZ$1, 0))</f>
        <v/>
      </c>
    </row>
    <row r="1840">
      <c r="A1840">
        <f>INDEX(resultados!$A$2:$ZZ$2573, 1834, MATCH($B$1, resultados!$A$1:$ZZ$1, 0))</f>
        <v/>
      </c>
      <c r="B1840">
        <f>INDEX(resultados!$A$2:$ZZ$2573, 1834, MATCH($B$2, resultados!$A$1:$ZZ$1, 0))</f>
        <v/>
      </c>
      <c r="C1840">
        <f>INDEX(resultados!$A$2:$ZZ$2573, 1834, MATCH($B$3, resultados!$A$1:$ZZ$1, 0))</f>
        <v/>
      </c>
    </row>
    <row r="1841">
      <c r="A1841">
        <f>INDEX(resultados!$A$2:$ZZ$2573, 1835, MATCH($B$1, resultados!$A$1:$ZZ$1, 0))</f>
        <v/>
      </c>
      <c r="B1841">
        <f>INDEX(resultados!$A$2:$ZZ$2573, 1835, MATCH($B$2, resultados!$A$1:$ZZ$1, 0))</f>
        <v/>
      </c>
      <c r="C1841">
        <f>INDEX(resultados!$A$2:$ZZ$2573, 1835, MATCH($B$3, resultados!$A$1:$ZZ$1, 0))</f>
        <v/>
      </c>
    </row>
    <row r="1842">
      <c r="A1842">
        <f>INDEX(resultados!$A$2:$ZZ$2573, 1836, MATCH($B$1, resultados!$A$1:$ZZ$1, 0))</f>
        <v/>
      </c>
      <c r="B1842">
        <f>INDEX(resultados!$A$2:$ZZ$2573, 1836, MATCH($B$2, resultados!$A$1:$ZZ$1, 0))</f>
        <v/>
      </c>
      <c r="C1842">
        <f>INDEX(resultados!$A$2:$ZZ$2573, 1836, MATCH($B$3, resultados!$A$1:$ZZ$1, 0))</f>
        <v/>
      </c>
    </row>
    <row r="1843">
      <c r="A1843">
        <f>INDEX(resultados!$A$2:$ZZ$2573, 1837, MATCH($B$1, resultados!$A$1:$ZZ$1, 0))</f>
        <v/>
      </c>
      <c r="B1843">
        <f>INDEX(resultados!$A$2:$ZZ$2573, 1837, MATCH($B$2, resultados!$A$1:$ZZ$1, 0))</f>
        <v/>
      </c>
      <c r="C1843">
        <f>INDEX(resultados!$A$2:$ZZ$2573, 1837, MATCH($B$3, resultados!$A$1:$ZZ$1, 0))</f>
        <v/>
      </c>
    </row>
    <row r="1844">
      <c r="A1844">
        <f>INDEX(resultados!$A$2:$ZZ$2573, 1838, MATCH($B$1, resultados!$A$1:$ZZ$1, 0))</f>
        <v/>
      </c>
      <c r="B1844">
        <f>INDEX(resultados!$A$2:$ZZ$2573, 1838, MATCH($B$2, resultados!$A$1:$ZZ$1, 0))</f>
        <v/>
      </c>
      <c r="C1844">
        <f>INDEX(resultados!$A$2:$ZZ$2573, 1838, MATCH($B$3, resultados!$A$1:$ZZ$1, 0))</f>
        <v/>
      </c>
    </row>
    <row r="1845">
      <c r="A1845">
        <f>INDEX(resultados!$A$2:$ZZ$2573, 1839, MATCH($B$1, resultados!$A$1:$ZZ$1, 0))</f>
        <v/>
      </c>
      <c r="B1845">
        <f>INDEX(resultados!$A$2:$ZZ$2573, 1839, MATCH($B$2, resultados!$A$1:$ZZ$1, 0))</f>
        <v/>
      </c>
      <c r="C1845">
        <f>INDEX(resultados!$A$2:$ZZ$2573, 1839, MATCH($B$3, resultados!$A$1:$ZZ$1, 0))</f>
        <v/>
      </c>
    </row>
    <row r="1846">
      <c r="A1846">
        <f>INDEX(resultados!$A$2:$ZZ$2573, 1840, MATCH($B$1, resultados!$A$1:$ZZ$1, 0))</f>
        <v/>
      </c>
      <c r="B1846">
        <f>INDEX(resultados!$A$2:$ZZ$2573, 1840, MATCH($B$2, resultados!$A$1:$ZZ$1, 0))</f>
        <v/>
      </c>
      <c r="C1846">
        <f>INDEX(resultados!$A$2:$ZZ$2573, 1840, MATCH($B$3, resultados!$A$1:$ZZ$1, 0))</f>
        <v/>
      </c>
    </row>
    <row r="1847">
      <c r="A1847">
        <f>INDEX(resultados!$A$2:$ZZ$2573, 1841, MATCH($B$1, resultados!$A$1:$ZZ$1, 0))</f>
        <v/>
      </c>
      <c r="B1847">
        <f>INDEX(resultados!$A$2:$ZZ$2573, 1841, MATCH($B$2, resultados!$A$1:$ZZ$1, 0))</f>
        <v/>
      </c>
      <c r="C1847">
        <f>INDEX(resultados!$A$2:$ZZ$2573, 1841, MATCH($B$3, resultados!$A$1:$ZZ$1, 0))</f>
        <v/>
      </c>
    </row>
    <row r="1848">
      <c r="A1848">
        <f>INDEX(resultados!$A$2:$ZZ$2573, 1842, MATCH($B$1, resultados!$A$1:$ZZ$1, 0))</f>
        <v/>
      </c>
      <c r="B1848">
        <f>INDEX(resultados!$A$2:$ZZ$2573, 1842, MATCH($B$2, resultados!$A$1:$ZZ$1, 0))</f>
        <v/>
      </c>
      <c r="C1848">
        <f>INDEX(resultados!$A$2:$ZZ$2573, 1842, MATCH($B$3, resultados!$A$1:$ZZ$1, 0))</f>
        <v/>
      </c>
    </row>
    <row r="1849">
      <c r="A1849">
        <f>INDEX(resultados!$A$2:$ZZ$2573, 1843, MATCH($B$1, resultados!$A$1:$ZZ$1, 0))</f>
        <v/>
      </c>
      <c r="B1849">
        <f>INDEX(resultados!$A$2:$ZZ$2573, 1843, MATCH($B$2, resultados!$A$1:$ZZ$1, 0))</f>
        <v/>
      </c>
      <c r="C1849">
        <f>INDEX(resultados!$A$2:$ZZ$2573, 1843, MATCH($B$3, resultados!$A$1:$ZZ$1, 0))</f>
        <v/>
      </c>
    </row>
    <row r="1850">
      <c r="A1850">
        <f>INDEX(resultados!$A$2:$ZZ$2573, 1844, MATCH($B$1, resultados!$A$1:$ZZ$1, 0))</f>
        <v/>
      </c>
      <c r="B1850">
        <f>INDEX(resultados!$A$2:$ZZ$2573, 1844, MATCH($B$2, resultados!$A$1:$ZZ$1, 0))</f>
        <v/>
      </c>
      <c r="C1850">
        <f>INDEX(resultados!$A$2:$ZZ$2573, 1844, MATCH($B$3, resultados!$A$1:$ZZ$1, 0))</f>
        <v/>
      </c>
    </row>
    <row r="1851">
      <c r="A1851">
        <f>INDEX(resultados!$A$2:$ZZ$2573, 1845, MATCH($B$1, resultados!$A$1:$ZZ$1, 0))</f>
        <v/>
      </c>
      <c r="B1851">
        <f>INDEX(resultados!$A$2:$ZZ$2573, 1845, MATCH($B$2, resultados!$A$1:$ZZ$1, 0))</f>
        <v/>
      </c>
      <c r="C1851">
        <f>INDEX(resultados!$A$2:$ZZ$2573, 1845, MATCH($B$3, resultados!$A$1:$ZZ$1, 0))</f>
        <v/>
      </c>
    </row>
    <row r="1852">
      <c r="A1852">
        <f>INDEX(resultados!$A$2:$ZZ$2573, 1846, MATCH($B$1, resultados!$A$1:$ZZ$1, 0))</f>
        <v/>
      </c>
      <c r="B1852">
        <f>INDEX(resultados!$A$2:$ZZ$2573, 1846, MATCH($B$2, resultados!$A$1:$ZZ$1, 0))</f>
        <v/>
      </c>
      <c r="C1852">
        <f>INDEX(resultados!$A$2:$ZZ$2573, 1846, MATCH($B$3, resultados!$A$1:$ZZ$1, 0))</f>
        <v/>
      </c>
    </row>
    <row r="1853">
      <c r="A1853">
        <f>INDEX(resultados!$A$2:$ZZ$2573, 1847, MATCH($B$1, resultados!$A$1:$ZZ$1, 0))</f>
        <v/>
      </c>
      <c r="B1853">
        <f>INDEX(resultados!$A$2:$ZZ$2573, 1847, MATCH($B$2, resultados!$A$1:$ZZ$1, 0))</f>
        <v/>
      </c>
      <c r="C1853">
        <f>INDEX(resultados!$A$2:$ZZ$2573, 1847, MATCH($B$3, resultados!$A$1:$ZZ$1, 0))</f>
        <v/>
      </c>
    </row>
    <row r="1854">
      <c r="A1854">
        <f>INDEX(resultados!$A$2:$ZZ$2573, 1848, MATCH($B$1, resultados!$A$1:$ZZ$1, 0))</f>
        <v/>
      </c>
      <c r="B1854">
        <f>INDEX(resultados!$A$2:$ZZ$2573, 1848, MATCH($B$2, resultados!$A$1:$ZZ$1, 0))</f>
        <v/>
      </c>
      <c r="C1854">
        <f>INDEX(resultados!$A$2:$ZZ$2573, 1848, MATCH($B$3, resultados!$A$1:$ZZ$1, 0))</f>
        <v/>
      </c>
    </row>
    <row r="1855">
      <c r="A1855">
        <f>INDEX(resultados!$A$2:$ZZ$2573, 1849, MATCH($B$1, resultados!$A$1:$ZZ$1, 0))</f>
        <v/>
      </c>
      <c r="B1855">
        <f>INDEX(resultados!$A$2:$ZZ$2573, 1849, MATCH($B$2, resultados!$A$1:$ZZ$1, 0))</f>
        <v/>
      </c>
      <c r="C1855">
        <f>INDEX(resultados!$A$2:$ZZ$2573, 1849, MATCH($B$3, resultados!$A$1:$ZZ$1, 0))</f>
        <v/>
      </c>
    </row>
    <row r="1856">
      <c r="A1856">
        <f>INDEX(resultados!$A$2:$ZZ$2573, 1850, MATCH($B$1, resultados!$A$1:$ZZ$1, 0))</f>
        <v/>
      </c>
      <c r="B1856">
        <f>INDEX(resultados!$A$2:$ZZ$2573, 1850, MATCH($B$2, resultados!$A$1:$ZZ$1, 0))</f>
        <v/>
      </c>
      <c r="C1856">
        <f>INDEX(resultados!$A$2:$ZZ$2573, 1850, MATCH($B$3, resultados!$A$1:$ZZ$1, 0))</f>
        <v/>
      </c>
    </row>
    <row r="1857">
      <c r="A1857">
        <f>INDEX(resultados!$A$2:$ZZ$2573, 1851, MATCH($B$1, resultados!$A$1:$ZZ$1, 0))</f>
        <v/>
      </c>
      <c r="B1857">
        <f>INDEX(resultados!$A$2:$ZZ$2573, 1851, MATCH($B$2, resultados!$A$1:$ZZ$1, 0))</f>
        <v/>
      </c>
      <c r="C1857">
        <f>INDEX(resultados!$A$2:$ZZ$2573, 1851, MATCH($B$3, resultados!$A$1:$ZZ$1, 0))</f>
        <v/>
      </c>
    </row>
    <row r="1858">
      <c r="A1858">
        <f>INDEX(resultados!$A$2:$ZZ$2573, 1852, MATCH($B$1, resultados!$A$1:$ZZ$1, 0))</f>
        <v/>
      </c>
      <c r="B1858">
        <f>INDEX(resultados!$A$2:$ZZ$2573, 1852, MATCH($B$2, resultados!$A$1:$ZZ$1, 0))</f>
        <v/>
      </c>
      <c r="C1858">
        <f>INDEX(resultados!$A$2:$ZZ$2573, 1852, MATCH($B$3, resultados!$A$1:$ZZ$1, 0))</f>
        <v/>
      </c>
    </row>
    <row r="1859">
      <c r="A1859">
        <f>INDEX(resultados!$A$2:$ZZ$2573, 1853, MATCH($B$1, resultados!$A$1:$ZZ$1, 0))</f>
        <v/>
      </c>
      <c r="B1859">
        <f>INDEX(resultados!$A$2:$ZZ$2573, 1853, MATCH($B$2, resultados!$A$1:$ZZ$1, 0))</f>
        <v/>
      </c>
      <c r="C1859">
        <f>INDEX(resultados!$A$2:$ZZ$2573, 1853, MATCH($B$3, resultados!$A$1:$ZZ$1, 0))</f>
        <v/>
      </c>
    </row>
    <row r="1860">
      <c r="A1860">
        <f>INDEX(resultados!$A$2:$ZZ$2573, 1854, MATCH($B$1, resultados!$A$1:$ZZ$1, 0))</f>
        <v/>
      </c>
      <c r="B1860">
        <f>INDEX(resultados!$A$2:$ZZ$2573, 1854, MATCH($B$2, resultados!$A$1:$ZZ$1, 0))</f>
        <v/>
      </c>
      <c r="C1860">
        <f>INDEX(resultados!$A$2:$ZZ$2573, 1854, MATCH($B$3, resultados!$A$1:$ZZ$1, 0))</f>
        <v/>
      </c>
    </row>
    <row r="1861">
      <c r="A1861">
        <f>INDEX(resultados!$A$2:$ZZ$2573, 1855, MATCH($B$1, resultados!$A$1:$ZZ$1, 0))</f>
        <v/>
      </c>
      <c r="B1861">
        <f>INDEX(resultados!$A$2:$ZZ$2573, 1855, MATCH($B$2, resultados!$A$1:$ZZ$1, 0))</f>
        <v/>
      </c>
      <c r="C1861">
        <f>INDEX(resultados!$A$2:$ZZ$2573, 1855, MATCH($B$3, resultados!$A$1:$ZZ$1, 0))</f>
        <v/>
      </c>
    </row>
    <row r="1862">
      <c r="A1862">
        <f>INDEX(resultados!$A$2:$ZZ$2573, 1856, MATCH($B$1, resultados!$A$1:$ZZ$1, 0))</f>
        <v/>
      </c>
      <c r="B1862">
        <f>INDEX(resultados!$A$2:$ZZ$2573, 1856, MATCH($B$2, resultados!$A$1:$ZZ$1, 0))</f>
        <v/>
      </c>
      <c r="C1862">
        <f>INDEX(resultados!$A$2:$ZZ$2573, 1856, MATCH($B$3, resultados!$A$1:$ZZ$1, 0))</f>
        <v/>
      </c>
    </row>
    <row r="1863">
      <c r="A1863">
        <f>INDEX(resultados!$A$2:$ZZ$2573, 1857, MATCH($B$1, resultados!$A$1:$ZZ$1, 0))</f>
        <v/>
      </c>
      <c r="B1863">
        <f>INDEX(resultados!$A$2:$ZZ$2573, 1857, MATCH($B$2, resultados!$A$1:$ZZ$1, 0))</f>
        <v/>
      </c>
      <c r="C1863">
        <f>INDEX(resultados!$A$2:$ZZ$2573, 1857, MATCH($B$3, resultados!$A$1:$ZZ$1, 0))</f>
        <v/>
      </c>
    </row>
    <row r="1864">
      <c r="A1864">
        <f>INDEX(resultados!$A$2:$ZZ$2573, 1858, MATCH($B$1, resultados!$A$1:$ZZ$1, 0))</f>
        <v/>
      </c>
      <c r="B1864">
        <f>INDEX(resultados!$A$2:$ZZ$2573, 1858, MATCH($B$2, resultados!$A$1:$ZZ$1, 0))</f>
        <v/>
      </c>
      <c r="C1864">
        <f>INDEX(resultados!$A$2:$ZZ$2573, 1858, MATCH($B$3, resultados!$A$1:$ZZ$1, 0))</f>
        <v/>
      </c>
    </row>
    <row r="1865">
      <c r="A1865">
        <f>INDEX(resultados!$A$2:$ZZ$2573, 1859, MATCH($B$1, resultados!$A$1:$ZZ$1, 0))</f>
        <v/>
      </c>
      <c r="B1865">
        <f>INDEX(resultados!$A$2:$ZZ$2573, 1859, MATCH($B$2, resultados!$A$1:$ZZ$1, 0))</f>
        <v/>
      </c>
      <c r="C1865">
        <f>INDEX(resultados!$A$2:$ZZ$2573, 1859, MATCH($B$3, resultados!$A$1:$ZZ$1, 0))</f>
        <v/>
      </c>
    </row>
    <row r="1866">
      <c r="A1866">
        <f>INDEX(resultados!$A$2:$ZZ$2573, 1860, MATCH($B$1, resultados!$A$1:$ZZ$1, 0))</f>
        <v/>
      </c>
      <c r="B1866">
        <f>INDEX(resultados!$A$2:$ZZ$2573, 1860, MATCH($B$2, resultados!$A$1:$ZZ$1, 0))</f>
        <v/>
      </c>
      <c r="C1866">
        <f>INDEX(resultados!$A$2:$ZZ$2573, 1860, MATCH($B$3, resultados!$A$1:$ZZ$1, 0))</f>
        <v/>
      </c>
    </row>
    <row r="1867">
      <c r="A1867">
        <f>INDEX(resultados!$A$2:$ZZ$2573, 1861, MATCH($B$1, resultados!$A$1:$ZZ$1, 0))</f>
        <v/>
      </c>
      <c r="B1867">
        <f>INDEX(resultados!$A$2:$ZZ$2573, 1861, MATCH($B$2, resultados!$A$1:$ZZ$1, 0))</f>
        <v/>
      </c>
      <c r="C1867">
        <f>INDEX(resultados!$A$2:$ZZ$2573, 1861, MATCH($B$3, resultados!$A$1:$ZZ$1, 0))</f>
        <v/>
      </c>
    </row>
    <row r="1868">
      <c r="A1868">
        <f>INDEX(resultados!$A$2:$ZZ$2573, 1862, MATCH($B$1, resultados!$A$1:$ZZ$1, 0))</f>
        <v/>
      </c>
      <c r="B1868">
        <f>INDEX(resultados!$A$2:$ZZ$2573, 1862, MATCH($B$2, resultados!$A$1:$ZZ$1, 0))</f>
        <v/>
      </c>
      <c r="C1868">
        <f>INDEX(resultados!$A$2:$ZZ$2573, 1862, MATCH($B$3, resultados!$A$1:$ZZ$1, 0))</f>
        <v/>
      </c>
    </row>
    <row r="1869">
      <c r="A1869">
        <f>INDEX(resultados!$A$2:$ZZ$2573, 1863, MATCH($B$1, resultados!$A$1:$ZZ$1, 0))</f>
        <v/>
      </c>
      <c r="B1869">
        <f>INDEX(resultados!$A$2:$ZZ$2573, 1863, MATCH($B$2, resultados!$A$1:$ZZ$1, 0))</f>
        <v/>
      </c>
      <c r="C1869">
        <f>INDEX(resultados!$A$2:$ZZ$2573, 1863, MATCH($B$3, resultados!$A$1:$ZZ$1, 0))</f>
        <v/>
      </c>
    </row>
    <row r="1870">
      <c r="A1870">
        <f>INDEX(resultados!$A$2:$ZZ$2573, 1864, MATCH($B$1, resultados!$A$1:$ZZ$1, 0))</f>
        <v/>
      </c>
      <c r="B1870">
        <f>INDEX(resultados!$A$2:$ZZ$2573, 1864, MATCH($B$2, resultados!$A$1:$ZZ$1, 0))</f>
        <v/>
      </c>
      <c r="C1870">
        <f>INDEX(resultados!$A$2:$ZZ$2573, 1864, MATCH($B$3, resultados!$A$1:$ZZ$1, 0))</f>
        <v/>
      </c>
    </row>
    <row r="1871">
      <c r="A1871">
        <f>INDEX(resultados!$A$2:$ZZ$2573, 1865, MATCH($B$1, resultados!$A$1:$ZZ$1, 0))</f>
        <v/>
      </c>
      <c r="B1871">
        <f>INDEX(resultados!$A$2:$ZZ$2573, 1865, MATCH($B$2, resultados!$A$1:$ZZ$1, 0))</f>
        <v/>
      </c>
      <c r="C1871">
        <f>INDEX(resultados!$A$2:$ZZ$2573, 1865, MATCH($B$3, resultados!$A$1:$ZZ$1, 0))</f>
        <v/>
      </c>
    </row>
    <row r="1872">
      <c r="A1872">
        <f>INDEX(resultados!$A$2:$ZZ$2573, 1866, MATCH($B$1, resultados!$A$1:$ZZ$1, 0))</f>
        <v/>
      </c>
      <c r="B1872">
        <f>INDEX(resultados!$A$2:$ZZ$2573, 1866, MATCH($B$2, resultados!$A$1:$ZZ$1, 0))</f>
        <v/>
      </c>
      <c r="C1872">
        <f>INDEX(resultados!$A$2:$ZZ$2573, 1866, MATCH($B$3, resultados!$A$1:$ZZ$1, 0))</f>
        <v/>
      </c>
    </row>
    <row r="1873">
      <c r="A1873">
        <f>INDEX(resultados!$A$2:$ZZ$2573, 1867, MATCH($B$1, resultados!$A$1:$ZZ$1, 0))</f>
        <v/>
      </c>
      <c r="B1873">
        <f>INDEX(resultados!$A$2:$ZZ$2573, 1867, MATCH($B$2, resultados!$A$1:$ZZ$1, 0))</f>
        <v/>
      </c>
      <c r="C1873">
        <f>INDEX(resultados!$A$2:$ZZ$2573, 1867, MATCH($B$3, resultados!$A$1:$ZZ$1, 0))</f>
        <v/>
      </c>
    </row>
    <row r="1874">
      <c r="A1874">
        <f>INDEX(resultados!$A$2:$ZZ$2573, 1868, MATCH($B$1, resultados!$A$1:$ZZ$1, 0))</f>
        <v/>
      </c>
      <c r="B1874">
        <f>INDEX(resultados!$A$2:$ZZ$2573, 1868, MATCH($B$2, resultados!$A$1:$ZZ$1, 0))</f>
        <v/>
      </c>
      <c r="C1874">
        <f>INDEX(resultados!$A$2:$ZZ$2573, 1868, MATCH($B$3, resultados!$A$1:$ZZ$1, 0))</f>
        <v/>
      </c>
    </row>
    <row r="1875">
      <c r="A1875">
        <f>INDEX(resultados!$A$2:$ZZ$2573, 1869, MATCH($B$1, resultados!$A$1:$ZZ$1, 0))</f>
        <v/>
      </c>
      <c r="B1875">
        <f>INDEX(resultados!$A$2:$ZZ$2573, 1869, MATCH($B$2, resultados!$A$1:$ZZ$1, 0))</f>
        <v/>
      </c>
      <c r="C1875">
        <f>INDEX(resultados!$A$2:$ZZ$2573, 1869, MATCH($B$3, resultados!$A$1:$ZZ$1, 0))</f>
        <v/>
      </c>
    </row>
    <row r="1876">
      <c r="A1876">
        <f>INDEX(resultados!$A$2:$ZZ$2573, 1870, MATCH($B$1, resultados!$A$1:$ZZ$1, 0))</f>
        <v/>
      </c>
      <c r="B1876">
        <f>INDEX(resultados!$A$2:$ZZ$2573, 1870, MATCH($B$2, resultados!$A$1:$ZZ$1, 0))</f>
        <v/>
      </c>
      <c r="C1876">
        <f>INDEX(resultados!$A$2:$ZZ$2573, 1870, MATCH($B$3, resultados!$A$1:$ZZ$1, 0))</f>
        <v/>
      </c>
    </row>
    <row r="1877">
      <c r="A1877">
        <f>INDEX(resultados!$A$2:$ZZ$2573, 1871, MATCH($B$1, resultados!$A$1:$ZZ$1, 0))</f>
        <v/>
      </c>
      <c r="B1877">
        <f>INDEX(resultados!$A$2:$ZZ$2573, 1871, MATCH($B$2, resultados!$A$1:$ZZ$1, 0))</f>
        <v/>
      </c>
      <c r="C1877">
        <f>INDEX(resultados!$A$2:$ZZ$2573, 1871, MATCH($B$3, resultados!$A$1:$ZZ$1, 0))</f>
        <v/>
      </c>
    </row>
    <row r="1878">
      <c r="A1878">
        <f>INDEX(resultados!$A$2:$ZZ$2573, 1872, MATCH($B$1, resultados!$A$1:$ZZ$1, 0))</f>
        <v/>
      </c>
      <c r="B1878">
        <f>INDEX(resultados!$A$2:$ZZ$2573, 1872, MATCH($B$2, resultados!$A$1:$ZZ$1, 0))</f>
        <v/>
      </c>
      <c r="C1878">
        <f>INDEX(resultados!$A$2:$ZZ$2573, 1872, MATCH($B$3, resultados!$A$1:$ZZ$1, 0))</f>
        <v/>
      </c>
    </row>
    <row r="1879">
      <c r="A1879">
        <f>INDEX(resultados!$A$2:$ZZ$2573, 1873, MATCH($B$1, resultados!$A$1:$ZZ$1, 0))</f>
        <v/>
      </c>
      <c r="B1879">
        <f>INDEX(resultados!$A$2:$ZZ$2573, 1873, MATCH($B$2, resultados!$A$1:$ZZ$1, 0))</f>
        <v/>
      </c>
      <c r="C1879">
        <f>INDEX(resultados!$A$2:$ZZ$2573, 1873, MATCH($B$3, resultados!$A$1:$ZZ$1, 0))</f>
        <v/>
      </c>
    </row>
    <row r="1880">
      <c r="A1880">
        <f>INDEX(resultados!$A$2:$ZZ$2573, 1874, MATCH($B$1, resultados!$A$1:$ZZ$1, 0))</f>
        <v/>
      </c>
      <c r="B1880">
        <f>INDEX(resultados!$A$2:$ZZ$2573, 1874, MATCH($B$2, resultados!$A$1:$ZZ$1, 0))</f>
        <v/>
      </c>
      <c r="C1880">
        <f>INDEX(resultados!$A$2:$ZZ$2573, 1874, MATCH($B$3, resultados!$A$1:$ZZ$1, 0))</f>
        <v/>
      </c>
    </row>
    <row r="1881">
      <c r="A1881">
        <f>INDEX(resultados!$A$2:$ZZ$2573, 1875, MATCH($B$1, resultados!$A$1:$ZZ$1, 0))</f>
        <v/>
      </c>
      <c r="B1881">
        <f>INDEX(resultados!$A$2:$ZZ$2573, 1875, MATCH($B$2, resultados!$A$1:$ZZ$1, 0))</f>
        <v/>
      </c>
      <c r="C1881">
        <f>INDEX(resultados!$A$2:$ZZ$2573, 1875, MATCH($B$3, resultados!$A$1:$ZZ$1, 0))</f>
        <v/>
      </c>
    </row>
    <row r="1882">
      <c r="A1882">
        <f>INDEX(resultados!$A$2:$ZZ$2573, 1876, MATCH($B$1, resultados!$A$1:$ZZ$1, 0))</f>
        <v/>
      </c>
      <c r="B1882">
        <f>INDEX(resultados!$A$2:$ZZ$2573, 1876, MATCH($B$2, resultados!$A$1:$ZZ$1, 0))</f>
        <v/>
      </c>
      <c r="C1882">
        <f>INDEX(resultados!$A$2:$ZZ$2573, 1876, MATCH($B$3, resultados!$A$1:$ZZ$1, 0))</f>
        <v/>
      </c>
    </row>
    <row r="1883">
      <c r="A1883">
        <f>INDEX(resultados!$A$2:$ZZ$2573, 1877, MATCH($B$1, resultados!$A$1:$ZZ$1, 0))</f>
        <v/>
      </c>
      <c r="B1883">
        <f>INDEX(resultados!$A$2:$ZZ$2573, 1877, MATCH($B$2, resultados!$A$1:$ZZ$1, 0))</f>
        <v/>
      </c>
      <c r="C1883">
        <f>INDEX(resultados!$A$2:$ZZ$2573, 1877, MATCH($B$3, resultados!$A$1:$ZZ$1, 0))</f>
        <v/>
      </c>
    </row>
    <row r="1884">
      <c r="A1884">
        <f>INDEX(resultados!$A$2:$ZZ$2573, 1878, MATCH($B$1, resultados!$A$1:$ZZ$1, 0))</f>
        <v/>
      </c>
      <c r="B1884">
        <f>INDEX(resultados!$A$2:$ZZ$2573, 1878, MATCH($B$2, resultados!$A$1:$ZZ$1, 0))</f>
        <v/>
      </c>
      <c r="C1884">
        <f>INDEX(resultados!$A$2:$ZZ$2573, 1878, MATCH($B$3, resultados!$A$1:$ZZ$1, 0))</f>
        <v/>
      </c>
    </row>
    <row r="1885">
      <c r="A1885">
        <f>INDEX(resultados!$A$2:$ZZ$2573, 1879, MATCH($B$1, resultados!$A$1:$ZZ$1, 0))</f>
        <v/>
      </c>
      <c r="B1885">
        <f>INDEX(resultados!$A$2:$ZZ$2573, 1879, MATCH($B$2, resultados!$A$1:$ZZ$1, 0))</f>
        <v/>
      </c>
      <c r="C1885">
        <f>INDEX(resultados!$A$2:$ZZ$2573, 1879, MATCH($B$3, resultados!$A$1:$ZZ$1, 0))</f>
        <v/>
      </c>
    </row>
    <row r="1886">
      <c r="A1886">
        <f>INDEX(resultados!$A$2:$ZZ$2573, 1880, MATCH($B$1, resultados!$A$1:$ZZ$1, 0))</f>
        <v/>
      </c>
      <c r="B1886">
        <f>INDEX(resultados!$A$2:$ZZ$2573, 1880, MATCH($B$2, resultados!$A$1:$ZZ$1, 0))</f>
        <v/>
      </c>
      <c r="C1886">
        <f>INDEX(resultados!$A$2:$ZZ$2573, 1880, MATCH($B$3, resultados!$A$1:$ZZ$1, 0))</f>
        <v/>
      </c>
    </row>
    <row r="1887">
      <c r="A1887">
        <f>INDEX(resultados!$A$2:$ZZ$2573, 1881, MATCH($B$1, resultados!$A$1:$ZZ$1, 0))</f>
        <v/>
      </c>
      <c r="B1887">
        <f>INDEX(resultados!$A$2:$ZZ$2573, 1881, MATCH($B$2, resultados!$A$1:$ZZ$1, 0))</f>
        <v/>
      </c>
      <c r="C1887">
        <f>INDEX(resultados!$A$2:$ZZ$2573, 1881, MATCH($B$3, resultados!$A$1:$ZZ$1, 0))</f>
        <v/>
      </c>
    </row>
    <row r="1888">
      <c r="A1888">
        <f>INDEX(resultados!$A$2:$ZZ$2573, 1882, MATCH($B$1, resultados!$A$1:$ZZ$1, 0))</f>
        <v/>
      </c>
      <c r="B1888">
        <f>INDEX(resultados!$A$2:$ZZ$2573, 1882, MATCH($B$2, resultados!$A$1:$ZZ$1, 0))</f>
        <v/>
      </c>
      <c r="C1888">
        <f>INDEX(resultados!$A$2:$ZZ$2573, 1882, MATCH($B$3, resultados!$A$1:$ZZ$1, 0))</f>
        <v/>
      </c>
    </row>
    <row r="1889">
      <c r="A1889">
        <f>INDEX(resultados!$A$2:$ZZ$2573, 1883, MATCH($B$1, resultados!$A$1:$ZZ$1, 0))</f>
        <v/>
      </c>
      <c r="B1889">
        <f>INDEX(resultados!$A$2:$ZZ$2573, 1883, MATCH($B$2, resultados!$A$1:$ZZ$1, 0))</f>
        <v/>
      </c>
      <c r="C1889">
        <f>INDEX(resultados!$A$2:$ZZ$2573, 1883, MATCH($B$3, resultados!$A$1:$ZZ$1, 0))</f>
        <v/>
      </c>
    </row>
    <row r="1890">
      <c r="A1890">
        <f>INDEX(resultados!$A$2:$ZZ$2573, 1884, MATCH($B$1, resultados!$A$1:$ZZ$1, 0))</f>
        <v/>
      </c>
      <c r="B1890">
        <f>INDEX(resultados!$A$2:$ZZ$2573, 1884, MATCH($B$2, resultados!$A$1:$ZZ$1, 0))</f>
        <v/>
      </c>
      <c r="C1890">
        <f>INDEX(resultados!$A$2:$ZZ$2573, 1884, MATCH($B$3, resultados!$A$1:$ZZ$1, 0))</f>
        <v/>
      </c>
    </row>
    <row r="1891">
      <c r="A1891">
        <f>INDEX(resultados!$A$2:$ZZ$2573, 1885, MATCH($B$1, resultados!$A$1:$ZZ$1, 0))</f>
        <v/>
      </c>
      <c r="B1891">
        <f>INDEX(resultados!$A$2:$ZZ$2573, 1885, MATCH($B$2, resultados!$A$1:$ZZ$1, 0))</f>
        <v/>
      </c>
      <c r="C1891">
        <f>INDEX(resultados!$A$2:$ZZ$2573, 1885, MATCH($B$3, resultados!$A$1:$ZZ$1, 0))</f>
        <v/>
      </c>
    </row>
    <row r="1892">
      <c r="A1892">
        <f>INDEX(resultados!$A$2:$ZZ$2573, 1886, MATCH($B$1, resultados!$A$1:$ZZ$1, 0))</f>
        <v/>
      </c>
      <c r="B1892">
        <f>INDEX(resultados!$A$2:$ZZ$2573, 1886, MATCH($B$2, resultados!$A$1:$ZZ$1, 0))</f>
        <v/>
      </c>
      <c r="C1892">
        <f>INDEX(resultados!$A$2:$ZZ$2573, 1886, MATCH($B$3, resultados!$A$1:$ZZ$1, 0))</f>
        <v/>
      </c>
    </row>
    <row r="1893">
      <c r="A1893">
        <f>INDEX(resultados!$A$2:$ZZ$2573, 1887, MATCH($B$1, resultados!$A$1:$ZZ$1, 0))</f>
        <v/>
      </c>
      <c r="B1893">
        <f>INDEX(resultados!$A$2:$ZZ$2573, 1887, MATCH($B$2, resultados!$A$1:$ZZ$1, 0))</f>
        <v/>
      </c>
      <c r="C1893">
        <f>INDEX(resultados!$A$2:$ZZ$2573, 1887, MATCH($B$3, resultados!$A$1:$ZZ$1, 0))</f>
        <v/>
      </c>
    </row>
    <row r="1894">
      <c r="A1894">
        <f>INDEX(resultados!$A$2:$ZZ$2573, 1888, MATCH($B$1, resultados!$A$1:$ZZ$1, 0))</f>
        <v/>
      </c>
      <c r="B1894">
        <f>INDEX(resultados!$A$2:$ZZ$2573, 1888, MATCH($B$2, resultados!$A$1:$ZZ$1, 0))</f>
        <v/>
      </c>
      <c r="C1894">
        <f>INDEX(resultados!$A$2:$ZZ$2573, 1888, MATCH($B$3, resultados!$A$1:$ZZ$1, 0))</f>
        <v/>
      </c>
    </row>
    <row r="1895">
      <c r="A1895">
        <f>INDEX(resultados!$A$2:$ZZ$2573, 1889, MATCH($B$1, resultados!$A$1:$ZZ$1, 0))</f>
        <v/>
      </c>
      <c r="B1895">
        <f>INDEX(resultados!$A$2:$ZZ$2573, 1889, MATCH($B$2, resultados!$A$1:$ZZ$1, 0))</f>
        <v/>
      </c>
      <c r="C1895">
        <f>INDEX(resultados!$A$2:$ZZ$2573, 1889, MATCH($B$3, resultados!$A$1:$ZZ$1, 0))</f>
        <v/>
      </c>
    </row>
    <row r="1896">
      <c r="A1896">
        <f>INDEX(resultados!$A$2:$ZZ$2573, 1890, MATCH($B$1, resultados!$A$1:$ZZ$1, 0))</f>
        <v/>
      </c>
      <c r="B1896">
        <f>INDEX(resultados!$A$2:$ZZ$2573, 1890, MATCH($B$2, resultados!$A$1:$ZZ$1, 0))</f>
        <v/>
      </c>
      <c r="C1896">
        <f>INDEX(resultados!$A$2:$ZZ$2573, 1890, MATCH($B$3, resultados!$A$1:$ZZ$1, 0))</f>
        <v/>
      </c>
    </row>
    <row r="1897">
      <c r="A1897">
        <f>INDEX(resultados!$A$2:$ZZ$2573, 1891, MATCH($B$1, resultados!$A$1:$ZZ$1, 0))</f>
        <v/>
      </c>
      <c r="B1897">
        <f>INDEX(resultados!$A$2:$ZZ$2573, 1891, MATCH($B$2, resultados!$A$1:$ZZ$1, 0))</f>
        <v/>
      </c>
      <c r="C1897">
        <f>INDEX(resultados!$A$2:$ZZ$2573, 1891, MATCH($B$3, resultados!$A$1:$ZZ$1, 0))</f>
        <v/>
      </c>
    </row>
    <row r="1898">
      <c r="A1898">
        <f>INDEX(resultados!$A$2:$ZZ$2573, 1892, MATCH($B$1, resultados!$A$1:$ZZ$1, 0))</f>
        <v/>
      </c>
      <c r="B1898">
        <f>INDEX(resultados!$A$2:$ZZ$2573, 1892, MATCH($B$2, resultados!$A$1:$ZZ$1, 0))</f>
        <v/>
      </c>
      <c r="C1898">
        <f>INDEX(resultados!$A$2:$ZZ$2573, 1892, MATCH($B$3, resultados!$A$1:$ZZ$1, 0))</f>
        <v/>
      </c>
    </row>
    <row r="1899">
      <c r="A1899">
        <f>INDEX(resultados!$A$2:$ZZ$2573, 1893, MATCH($B$1, resultados!$A$1:$ZZ$1, 0))</f>
        <v/>
      </c>
      <c r="B1899">
        <f>INDEX(resultados!$A$2:$ZZ$2573, 1893, MATCH($B$2, resultados!$A$1:$ZZ$1, 0))</f>
        <v/>
      </c>
      <c r="C1899">
        <f>INDEX(resultados!$A$2:$ZZ$2573, 1893, MATCH($B$3, resultados!$A$1:$ZZ$1, 0))</f>
        <v/>
      </c>
    </row>
    <row r="1900">
      <c r="A1900">
        <f>INDEX(resultados!$A$2:$ZZ$2573, 1894, MATCH($B$1, resultados!$A$1:$ZZ$1, 0))</f>
        <v/>
      </c>
      <c r="B1900">
        <f>INDEX(resultados!$A$2:$ZZ$2573, 1894, MATCH($B$2, resultados!$A$1:$ZZ$1, 0))</f>
        <v/>
      </c>
      <c r="C1900">
        <f>INDEX(resultados!$A$2:$ZZ$2573, 1894, MATCH($B$3, resultados!$A$1:$ZZ$1, 0))</f>
        <v/>
      </c>
    </row>
    <row r="1901">
      <c r="A1901">
        <f>INDEX(resultados!$A$2:$ZZ$2573, 1895, MATCH($B$1, resultados!$A$1:$ZZ$1, 0))</f>
        <v/>
      </c>
      <c r="B1901">
        <f>INDEX(resultados!$A$2:$ZZ$2573, 1895, MATCH($B$2, resultados!$A$1:$ZZ$1, 0))</f>
        <v/>
      </c>
      <c r="C1901">
        <f>INDEX(resultados!$A$2:$ZZ$2573, 1895, MATCH($B$3, resultados!$A$1:$ZZ$1, 0))</f>
        <v/>
      </c>
    </row>
    <row r="1902">
      <c r="A1902">
        <f>INDEX(resultados!$A$2:$ZZ$2573, 1896, MATCH($B$1, resultados!$A$1:$ZZ$1, 0))</f>
        <v/>
      </c>
      <c r="B1902">
        <f>INDEX(resultados!$A$2:$ZZ$2573, 1896, MATCH($B$2, resultados!$A$1:$ZZ$1, 0))</f>
        <v/>
      </c>
      <c r="C1902">
        <f>INDEX(resultados!$A$2:$ZZ$2573, 1896, MATCH($B$3, resultados!$A$1:$ZZ$1, 0))</f>
        <v/>
      </c>
    </row>
    <row r="1903">
      <c r="A1903">
        <f>INDEX(resultados!$A$2:$ZZ$2573, 1897, MATCH($B$1, resultados!$A$1:$ZZ$1, 0))</f>
        <v/>
      </c>
      <c r="B1903">
        <f>INDEX(resultados!$A$2:$ZZ$2573, 1897, MATCH($B$2, resultados!$A$1:$ZZ$1, 0))</f>
        <v/>
      </c>
      <c r="C1903">
        <f>INDEX(resultados!$A$2:$ZZ$2573, 1897, MATCH($B$3, resultados!$A$1:$ZZ$1, 0))</f>
        <v/>
      </c>
    </row>
    <row r="1904">
      <c r="A1904">
        <f>INDEX(resultados!$A$2:$ZZ$2573, 1898, MATCH($B$1, resultados!$A$1:$ZZ$1, 0))</f>
        <v/>
      </c>
      <c r="B1904">
        <f>INDEX(resultados!$A$2:$ZZ$2573, 1898, MATCH($B$2, resultados!$A$1:$ZZ$1, 0))</f>
        <v/>
      </c>
      <c r="C1904">
        <f>INDEX(resultados!$A$2:$ZZ$2573, 1898, MATCH($B$3, resultados!$A$1:$ZZ$1, 0))</f>
        <v/>
      </c>
    </row>
    <row r="1905">
      <c r="A1905">
        <f>INDEX(resultados!$A$2:$ZZ$2573, 1899, MATCH($B$1, resultados!$A$1:$ZZ$1, 0))</f>
        <v/>
      </c>
      <c r="B1905">
        <f>INDEX(resultados!$A$2:$ZZ$2573, 1899, MATCH($B$2, resultados!$A$1:$ZZ$1, 0))</f>
        <v/>
      </c>
      <c r="C1905">
        <f>INDEX(resultados!$A$2:$ZZ$2573, 1899, MATCH($B$3, resultados!$A$1:$ZZ$1, 0))</f>
        <v/>
      </c>
    </row>
    <row r="1906">
      <c r="A1906">
        <f>INDEX(resultados!$A$2:$ZZ$2573, 1900, MATCH($B$1, resultados!$A$1:$ZZ$1, 0))</f>
        <v/>
      </c>
      <c r="B1906">
        <f>INDEX(resultados!$A$2:$ZZ$2573, 1900, MATCH($B$2, resultados!$A$1:$ZZ$1, 0))</f>
        <v/>
      </c>
      <c r="C1906">
        <f>INDEX(resultados!$A$2:$ZZ$2573, 1900, MATCH($B$3, resultados!$A$1:$ZZ$1, 0))</f>
        <v/>
      </c>
    </row>
    <row r="1907">
      <c r="A1907">
        <f>INDEX(resultados!$A$2:$ZZ$2573, 1901, MATCH($B$1, resultados!$A$1:$ZZ$1, 0))</f>
        <v/>
      </c>
      <c r="B1907">
        <f>INDEX(resultados!$A$2:$ZZ$2573, 1901, MATCH($B$2, resultados!$A$1:$ZZ$1, 0))</f>
        <v/>
      </c>
      <c r="C1907">
        <f>INDEX(resultados!$A$2:$ZZ$2573, 1901, MATCH($B$3, resultados!$A$1:$ZZ$1, 0))</f>
        <v/>
      </c>
    </row>
    <row r="1908">
      <c r="A1908">
        <f>INDEX(resultados!$A$2:$ZZ$2573, 1902, MATCH($B$1, resultados!$A$1:$ZZ$1, 0))</f>
        <v/>
      </c>
      <c r="B1908">
        <f>INDEX(resultados!$A$2:$ZZ$2573, 1902, MATCH($B$2, resultados!$A$1:$ZZ$1, 0))</f>
        <v/>
      </c>
      <c r="C1908">
        <f>INDEX(resultados!$A$2:$ZZ$2573, 1902, MATCH($B$3, resultados!$A$1:$ZZ$1, 0))</f>
        <v/>
      </c>
    </row>
    <row r="1909">
      <c r="A1909">
        <f>INDEX(resultados!$A$2:$ZZ$2573, 1903, MATCH($B$1, resultados!$A$1:$ZZ$1, 0))</f>
        <v/>
      </c>
      <c r="B1909">
        <f>INDEX(resultados!$A$2:$ZZ$2573, 1903, MATCH($B$2, resultados!$A$1:$ZZ$1, 0))</f>
        <v/>
      </c>
      <c r="C1909">
        <f>INDEX(resultados!$A$2:$ZZ$2573, 1903, MATCH($B$3, resultados!$A$1:$ZZ$1, 0))</f>
        <v/>
      </c>
    </row>
    <row r="1910">
      <c r="A1910">
        <f>INDEX(resultados!$A$2:$ZZ$2573, 1904, MATCH($B$1, resultados!$A$1:$ZZ$1, 0))</f>
        <v/>
      </c>
      <c r="B1910">
        <f>INDEX(resultados!$A$2:$ZZ$2573, 1904, MATCH($B$2, resultados!$A$1:$ZZ$1, 0))</f>
        <v/>
      </c>
      <c r="C1910">
        <f>INDEX(resultados!$A$2:$ZZ$2573, 1904, MATCH($B$3, resultados!$A$1:$ZZ$1, 0))</f>
        <v/>
      </c>
    </row>
    <row r="1911">
      <c r="A1911">
        <f>INDEX(resultados!$A$2:$ZZ$2573, 1905, MATCH($B$1, resultados!$A$1:$ZZ$1, 0))</f>
        <v/>
      </c>
      <c r="B1911">
        <f>INDEX(resultados!$A$2:$ZZ$2573, 1905, MATCH($B$2, resultados!$A$1:$ZZ$1, 0))</f>
        <v/>
      </c>
      <c r="C1911">
        <f>INDEX(resultados!$A$2:$ZZ$2573, 1905, MATCH($B$3, resultados!$A$1:$ZZ$1, 0))</f>
        <v/>
      </c>
    </row>
    <row r="1912">
      <c r="A1912">
        <f>INDEX(resultados!$A$2:$ZZ$2573, 1906, MATCH($B$1, resultados!$A$1:$ZZ$1, 0))</f>
        <v/>
      </c>
      <c r="B1912">
        <f>INDEX(resultados!$A$2:$ZZ$2573, 1906, MATCH($B$2, resultados!$A$1:$ZZ$1, 0))</f>
        <v/>
      </c>
      <c r="C1912">
        <f>INDEX(resultados!$A$2:$ZZ$2573, 1906, MATCH($B$3, resultados!$A$1:$ZZ$1, 0))</f>
        <v/>
      </c>
    </row>
    <row r="1913">
      <c r="A1913">
        <f>INDEX(resultados!$A$2:$ZZ$2573, 1907, MATCH($B$1, resultados!$A$1:$ZZ$1, 0))</f>
        <v/>
      </c>
      <c r="B1913">
        <f>INDEX(resultados!$A$2:$ZZ$2573, 1907, MATCH($B$2, resultados!$A$1:$ZZ$1, 0))</f>
        <v/>
      </c>
      <c r="C1913">
        <f>INDEX(resultados!$A$2:$ZZ$2573, 1907, MATCH($B$3, resultados!$A$1:$ZZ$1, 0))</f>
        <v/>
      </c>
    </row>
    <row r="1914">
      <c r="A1914">
        <f>INDEX(resultados!$A$2:$ZZ$2573, 1908, MATCH($B$1, resultados!$A$1:$ZZ$1, 0))</f>
        <v/>
      </c>
      <c r="B1914">
        <f>INDEX(resultados!$A$2:$ZZ$2573, 1908, MATCH($B$2, resultados!$A$1:$ZZ$1, 0))</f>
        <v/>
      </c>
      <c r="C1914">
        <f>INDEX(resultados!$A$2:$ZZ$2573, 1908, MATCH($B$3, resultados!$A$1:$ZZ$1, 0))</f>
        <v/>
      </c>
    </row>
    <row r="1915">
      <c r="A1915">
        <f>INDEX(resultados!$A$2:$ZZ$2573, 1909, MATCH($B$1, resultados!$A$1:$ZZ$1, 0))</f>
        <v/>
      </c>
      <c r="B1915">
        <f>INDEX(resultados!$A$2:$ZZ$2573, 1909, MATCH($B$2, resultados!$A$1:$ZZ$1, 0))</f>
        <v/>
      </c>
      <c r="C1915">
        <f>INDEX(resultados!$A$2:$ZZ$2573, 1909, MATCH($B$3, resultados!$A$1:$ZZ$1, 0))</f>
        <v/>
      </c>
    </row>
    <row r="1916">
      <c r="A1916">
        <f>INDEX(resultados!$A$2:$ZZ$2573, 1910, MATCH($B$1, resultados!$A$1:$ZZ$1, 0))</f>
        <v/>
      </c>
      <c r="B1916">
        <f>INDEX(resultados!$A$2:$ZZ$2573, 1910, MATCH($B$2, resultados!$A$1:$ZZ$1, 0))</f>
        <v/>
      </c>
      <c r="C1916">
        <f>INDEX(resultados!$A$2:$ZZ$2573, 1910, MATCH($B$3, resultados!$A$1:$ZZ$1, 0))</f>
        <v/>
      </c>
    </row>
    <row r="1917">
      <c r="A1917">
        <f>INDEX(resultados!$A$2:$ZZ$2573, 1911, MATCH($B$1, resultados!$A$1:$ZZ$1, 0))</f>
        <v/>
      </c>
      <c r="B1917">
        <f>INDEX(resultados!$A$2:$ZZ$2573, 1911, MATCH($B$2, resultados!$A$1:$ZZ$1, 0))</f>
        <v/>
      </c>
      <c r="C1917">
        <f>INDEX(resultados!$A$2:$ZZ$2573, 1911, MATCH($B$3, resultados!$A$1:$ZZ$1, 0))</f>
        <v/>
      </c>
    </row>
    <row r="1918">
      <c r="A1918">
        <f>INDEX(resultados!$A$2:$ZZ$2573, 1912, MATCH($B$1, resultados!$A$1:$ZZ$1, 0))</f>
        <v/>
      </c>
      <c r="B1918">
        <f>INDEX(resultados!$A$2:$ZZ$2573, 1912, MATCH($B$2, resultados!$A$1:$ZZ$1, 0))</f>
        <v/>
      </c>
      <c r="C1918">
        <f>INDEX(resultados!$A$2:$ZZ$2573, 1912, MATCH($B$3, resultados!$A$1:$ZZ$1, 0))</f>
        <v/>
      </c>
    </row>
    <row r="1919">
      <c r="A1919">
        <f>INDEX(resultados!$A$2:$ZZ$2573, 1913, MATCH($B$1, resultados!$A$1:$ZZ$1, 0))</f>
        <v/>
      </c>
      <c r="B1919">
        <f>INDEX(resultados!$A$2:$ZZ$2573, 1913, MATCH($B$2, resultados!$A$1:$ZZ$1, 0))</f>
        <v/>
      </c>
      <c r="C1919">
        <f>INDEX(resultados!$A$2:$ZZ$2573, 1913, MATCH($B$3, resultados!$A$1:$ZZ$1, 0))</f>
        <v/>
      </c>
    </row>
    <row r="1920">
      <c r="A1920">
        <f>INDEX(resultados!$A$2:$ZZ$2573, 1914, MATCH($B$1, resultados!$A$1:$ZZ$1, 0))</f>
        <v/>
      </c>
      <c r="B1920">
        <f>INDEX(resultados!$A$2:$ZZ$2573, 1914, MATCH($B$2, resultados!$A$1:$ZZ$1, 0))</f>
        <v/>
      </c>
      <c r="C1920">
        <f>INDEX(resultados!$A$2:$ZZ$2573, 1914, MATCH($B$3, resultados!$A$1:$ZZ$1, 0))</f>
        <v/>
      </c>
    </row>
    <row r="1921">
      <c r="A1921">
        <f>INDEX(resultados!$A$2:$ZZ$2573, 1915, MATCH($B$1, resultados!$A$1:$ZZ$1, 0))</f>
        <v/>
      </c>
      <c r="B1921">
        <f>INDEX(resultados!$A$2:$ZZ$2573, 1915, MATCH($B$2, resultados!$A$1:$ZZ$1, 0))</f>
        <v/>
      </c>
      <c r="C1921">
        <f>INDEX(resultados!$A$2:$ZZ$2573, 1915, MATCH($B$3, resultados!$A$1:$ZZ$1, 0))</f>
        <v/>
      </c>
    </row>
    <row r="1922">
      <c r="A1922">
        <f>INDEX(resultados!$A$2:$ZZ$2573, 1916, MATCH($B$1, resultados!$A$1:$ZZ$1, 0))</f>
        <v/>
      </c>
      <c r="B1922">
        <f>INDEX(resultados!$A$2:$ZZ$2573, 1916, MATCH($B$2, resultados!$A$1:$ZZ$1, 0))</f>
        <v/>
      </c>
      <c r="C1922">
        <f>INDEX(resultados!$A$2:$ZZ$2573, 1916, MATCH($B$3, resultados!$A$1:$ZZ$1, 0))</f>
        <v/>
      </c>
    </row>
    <row r="1923">
      <c r="A1923">
        <f>INDEX(resultados!$A$2:$ZZ$2573, 1917, MATCH($B$1, resultados!$A$1:$ZZ$1, 0))</f>
        <v/>
      </c>
      <c r="B1923">
        <f>INDEX(resultados!$A$2:$ZZ$2573, 1917, MATCH($B$2, resultados!$A$1:$ZZ$1, 0))</f>
        <v/>
      </c>
      <c r="C1923">
        <f>INDEX(resultados!$A$2:$ZZ$2573, 1917, MATCH($B$3, resultados!$A$1:$ZZ$1, 0))</f>
        <v/>
      </c>
    </row>
    <row r="1924">
      <c r="A1924">
        <f>INDEX(resultados!$A$2:$ZZ$2573, 1918, MATCH($B$1, resultados!$A$1:$ZZ$1, 0))</f>
        <v/>
      </c>
      <c r="B1924">
        <f>INDEX(resultados!$A$2:$ZZ$2573, 1918, MATCH($B$2, resultados!$A$1:$ZZ$1, 0))</f>
        <v/>
      </c>
      <c r="C1924">
        <f>INDEX(resultados!$A$2:$ZZ$2573, 1918, MATCH($B$3, resultados!$A$1:$ZZ$1, 0))</f>
        <v/>
      </c>
    </row>
    <row r="1925">
      <c r="A1925">
        <f>INDEX(resultados!$A$2:$ZZ$2573, 1919, MATCH($B$1, resultados!$A$1:$ZZ$1, 0))</f>
        <v/>
      </c>
      <c r="B1925">
        <f>INDEX(resultados!$A$2:$ZZ$2573, 1919, MATCH($B$2, resultados!$A$1:$ZZ$1, 0))</f>
        <v/>
      </c>
      <c r="C1925">
        <f>INDEX(resultados!$A$2:$ZZ$2573, 1919, MATCH($B$3, resultados!$A$1:$ZZ$1, 0))</f>
        <v/>
      </c>
    </row>
    <row r="1926">
      <c r="A1926">
        <f>INDEX(resultados!$A$2:$ZZ$2573, 1920, MATCH($B$1, resultados!$A$1:$ZZ$1, 0))</f>
        <v/>
      </c>
      <c r="B1926">
        <f>INDEX(resultados!$A$2:$ZZ$2573, 1920, MATCH($B$2, resultados!$A$1:$ZZ$1, 0))</f>
        <v/>
      </c>
      <c r="C1926">
        <f>INDEX(resultados!$A$2:$ZZ$2573, 1920, MATCH($B$3, resultados!$A$1:$ZZ$1, 0))</f>
        <v/>
      </c>
    </row>
    <row r="1927">
      <c r="A1927">
        <f>INDEX(resultados!$A$2:$ZZ$2573, 1921, MATCH($B$1, resultados!$A$1:$ZZ$1, 0))</f>
        <v/>
      </c>
      <c r="B1927">
        <f>INDEX(resultados!$A$2:$ZZ$2573, 1921, MATCH($B$2, resultados!$A$1:$ZZ$1, 0))</f>
        <v/>
      </c>
      <c r="C1927">
        <f>INDEX(resultados!$A$2:$ZZ$2573, 1921, MATCH($B$3, resultados!$A$1:$ZZ$1, 0))</f>
        <v/>
      </c>
    </row>
    <row r="1928">
      <c r="A1928">
        <f>INDEX(resultados!$A$2:$ZZ$2573, 1922, MATCH($B$1, resultados!$A$1:$ZZ$1, 0))</f>
        <v/>
      </c>
      <c r="B1928">
        <f>INDEX(resultados!$A$2:$ZZ$2573, 1922, MATCH($B$2, resultados!$A$1:$ZZ$1, 0))</f>
        <v/>
      </c>
      <c r="C1928">
        <f>INDEX(resultados!$A$2:$ZZ$2573, 1922, MATCH($B$3, resultados!$A$1:$ZZ$1, 0))</f>
        <v/>
      </c>
    </row>
    <row r="1929">
      <c r="A1929">
        <f>INDEX(resultados!$A$2:$ZZ$2573, 1923, MATCH($B$1, resultados!$A$1:$ZZ$1, 0))</f>
        <v/>
      </c>
      <c r="B1929">
        <f>INDEX(resultados!$A$2:$ZZ$2573, 1923, MATCH($B$2, resultados!$A$1:$ZZ$1, 0))</f>
        <v/>
      </c>
      <c r="C1929">
        <f>INDEX(resultados!$A$2:$ZZ$2573, 1923, MATCH($B$3, resultados!$A$1:$ZZ$1, 0))</f>
        <v/>
      </c>
    </row>
    <row r="1930">
      <c r="A1930">
        <f>INDEX(resultados!$A$2:$ZZ$2573, 1924, MATCH($B$1, resultados!$A$1:$ZZ$1, 0))</f>
        <v/>
      </c>
      <c r="B1930">
        <f>INDEX(resultados!$A$2:$ZZ$2573, 1924, MATCH($B$2, resultados!$A$1:$ZZ$1, 0))</f>
        <v/>
      </c>
      <c r="C1930">
        <f>INDEX(resultados!$A$2:$ZZ$2573, 1924, MATCH($B$3, resultados!$A$1:$ZZ$1, 0))</f>
        <v/>
      </c>
    </row>
    <row r="1931">
      <c r="A1931">
        <f>INDEX(resultados!$A$2:$ZZ$2573, 1925, MATCH($B$1, resultados!$A$1:$ZZ$1, 0))</f>
        <v/>
      </c>
      <c r="B1931">
        <f>INDEX(resultados!$A$2:$ZZ$2573, 1925, MATCH($B$2, resultados!$A$1:$ZZ$1, 0))</f>
        <v/>
      </c>
      <c r="C1931">
        <f>INDEX(resultados!$A$2:$ZZ$2573, 1925, MATCH($B$3, resultados!$A$1:$ZZ$1, 0))</f>
        <v/>
      </c>
    </row>
    <row r="1932">
      <c r="A1932">
        <f>INDEX(resultados!$A$2:$ZZ$2573, 1926, MATCH($B$1, resultados!$A$1:$ZZ$1, 0))</f>
        <v/>
      </c>
      <c r="B1932">
        <f>INDEX(resultados!$A$2:$ZZ$2573, 1926, MATCH($B$2, resultados!$A$1:$ZZ$1, 0))</f>
        <v/>
      </c>
      <c r="C1932">
        <f>INDEX(resultados!$A$2:$ZZ$2573, 1926, MATCH($B$3, resultados!$A$1:$ZZ$1, 0))</f>
        <v/>
      </c>
    </row>
    <row r="1933">
      <c r="A1933">
        <f>INDEX(resultados!$A$2:$ZZ$2573, 1927, MATCH($B$1, resultados!$A$1:$ZZ$1, 0))</f>
        <v/>
      </c>
      <c r="B1933">
        <f>INDEX(resultados!$A$2:$ZZ$2573, 1927, MATCH($B$2, resultados!$A$1:$ZZ$1, 0))</f>
        <v/>
      </c>
      <c r="C1933">
        <f>INDEX(resultados!$A$2:$ZZ$2573, 1927, MATCH($B$3, resultados!$A$1:$ZZ$1, 0))</f>
        <v/>
      </c>
    </row>
    <row r="1934">
      <c r="A1934">
        <f>INDEX(resultados!$A$2:$ZZ$2573, 1928, MATCH($B$1, resultados!$A$1:$ZZ$1, 0))</f>
        <v/>
      </c>
      <c r="B1934">
        <f>INDEX(resultados!$A$2:$ZZ$2573, 1928, MATCH($B$2, resultados!$A$1:$ZZ$1, 0))</f>
        <v/>
      </c>
      <c r="C1934">
        <f>INDEX(resultados!$A$2:$ZZ$2573, 1928, MATCH($B$3, resultados!$A$1:$ZZ$1, 0))</f>
        <v/>
      </c>
    </row>
    <row r="1935">
      <c r="A1935">
        <f>INDEX(resultados!$A$2:$ZZ$2573, 1929, MATCH($B$1, resultados!$A$1:$ZZ$1, 0))</f>
        <v/>
      </c>
      <c r="B1935">
        <f>INDEX(resultados!$A$2:$ZZ$2573, 1929, MATCH($B$2, resultados!$A$1:$ZZ$1, 0))</f>
        <v/>
      </c>
      <c r="C1935">
        <f>INDEX(resultados!$A$2:$ZZ$2573, 1929, MATCH($B$3, resultados!$A$1:$ZZ$1, 0))</f>
        <v/>
      </c>
    </row>
    <row r="1936">
      <c r="A1936">
        <f>INDEX(resultados!$A$2:$ZZ$2573, 1930, MATCH($B$1, resultados!$A$1:$ZZ$1, 0))</f>
        <v/>
      </c>
      <c r="B1936">
        <f>INDEX(resultados!$A$2:$ZZ$2573, 1930, MATCH($B$2, resultados!$A$1:$ZZ$1, 0))</f>
        <v/>
      </c>
      <c r="C1936">
        <f>INDEX(resultados!$A$2:$ZZ$2573, 1930, MATCH($B$3, resultados!$A$1:$ZZ$1, 0))</f>
        <v/>
      </c>
    </row>
    <row r="1937">
      <c r="A1937">
        <f>INDEX(resultados!$A$2:$ZZ$2573, 1931, MATCH($B$1, resultados!$A$1:$ZZ$1, 0))</f>
        <v/>
      </c>
      <c r="B1937">
        <f>INDEX(resultados!$A$2:$ZZ$2573, 1931, MATCH($B$2, resultados!$A$1:$ZZ$1, 0))</f>
        <v/>
      </c>
      <c r="C1937">
        <f>INDEX(resultados!$A$2:$ZZ$2573, 1931, MATCH($B$3, resultados!$A$1:$ZZ$1, 0))</f>
        <v/>
      </c>
    </row>
    <row r="1938">
      <c r="A1938">
        <f>INDEX(resultados!$A$2:$ZZ$2573, 1932, MATCH($B$1, resultados!$A$1:$ZZ$1, 0))</f>
        <v/>
      </c>
      <c r="B1938">
        <f>INDEX(resultados!$A$2:$ZZ$2573, 1932, MATCH($B$2, resultados!$A$1:$ZZ$1, 0))</f>
        <v/>
      </c>
      <c r="C1938">
        <f>INDEX(resultados!$A$2:$ZZ$2573, 1932, MATCH($B$3, resultados!$A$1:$ZZ$1, 0))</f>
        <v/>
      </c>
    </row>
    <row r="1939">
      <c r="A1939">
        <f>INDEX(resultados!$A$2:$ZZ$2573, 1933, MATCH($B$1, resultados!$A$1:$ZZ$1, 0))</f>
        <v/>
      </c>
      <c r="B1939">
        <f>INDEX(resultados!$A$2:$ZZ$2573, 1933, MATCH($B$2, resultados!$A$1:$ZZ$1, 0))</f>
        <v/>
      </c>
      <c r="C1939">
        <f>INDEX(resultados!$A$2:$ZZ$2573, 1933, MATCH($B$3, resultados!$A$1:$ZZ$1, 0))</f>
        <v/>
      </c>
    </row>
    <row r="1940">
      <c r="A1940">
        <f>INDEX(resultados!$A$2:$ZZ$2573, 1934, MATCH($B$1, resultados!$A$1:$ZZ$1, 0))</f>
        <v/>
      </c>
      <c r="B1940">
        <f>INDEX(resultados!$A$2:$ZZ$2573, 1934, MATCH($B$2, resultados!$A$1:$ZZ$1, 0))</f>
        <v/>
      </c>
      <c r="C1940">
        <f>INDEX(resultados!$A$2:$ZZ$2573, 1934, MATCH($B$3, resultados!$A$1:$ZZ$1, 0))</f>
        <v/>
      </c>
    </row>
    <row r="1941">
      <c r="A1941">
        <f>INDEX(resultados!$A$2:$ZZ$2573, 1935, MATCH($B$1, resultados!$A$1:$ZZ$1, 0))</f>
        <v/>
      </c>
      <c r="B1941">
        <f>INDEX(resultados!$A$2:$ZZ$2573, 1935, MATCH($B$2, resultados!$A$1:$ZZ$1, 0))</f>
        <v/>
      </c>
      <c r="C1941">
        <f>INDEX(resultados!$A$2:$ZZ$2573, 1935, MATCH($B$3, resultados!$A$1:$ZZ$1, 0))</f>
        <v/>
      </c>
    </row>
    <row r="1942">
      <c r="A1942">
        <f>INDEX(resultados!$A$2:$ZZ$2573, 1936, MATCH($B$1, resultados!$A$1:$ZZ$1, 0))</f>
        <v/>
      </c>
      <c r="B1942">
        <f>INDEX(resultados!$A$2:$ZZ$2573, 1936, MATCH($B$2, resultados!$A$1:$ZZ$1, 0))</f>
        <v/>
      </c>
      <c r="C1942">
        <f>INDEX(resultados!$A$2:$ZZ$2573, 1936, MATCH($B$3, resultados!$A$1:$ZZ$1, 0))</f>
        <v/>
      </c>
    </row>
    <row r="1943">
      <c r="A1943">
        <f>INDEX(resultados!$A$2:$ZZ$2573, 1937, MATCH($B$1, resultados!$A$1:$ZZ$1, 0))</f>
        <v/>
      </c>
      <c r="B1943">
        <f>INDEX(resultados!$A$2:$ZZ$2573, 1937, MATCH($B$2, resultados!$A$1:$ZZ$1, 0))</f>
        <v/>
      </c>
      <c r="C1943">
        <f>INDEX(resultados!$A$2:$ZZ$2573, 1937, MATCH($B$3, resultados!$A$1:$ZZ$1, 0))</f>
        <v/>
      </c>
    </row>
    <row r="1944">
      <c r="A1944">
        <f>INDEX(resultados!$A$2:$ZZ$2573, 1938, MATCH($B$1, resultados!$A$1:$ZZ$1, 0))</f>
        <v/>
      </c>
      <c r="B1944">
        <f>INDEX(resultados!$A$2:$ZZ$2573, 1938, MATCH($B$2, resultados!$A$1:$ZZ$1, 0))</f>
        <v/>
      </c>
      <c r="C1944">
        <f>INDEX(resultados!$A$2:$ZZ$2573, 1938, MATCH($B$3, resultados!$A$1:$ZZ$1, 0))</f>
        <v/>
      </c>
    </row>
    <row r="1945">
      <c r="A1945">
        <f>INDEX(resultados!$A$2:$ZZ$2573, 1939, MATCH($B$1, resultados!$A$1:$ZZ$1, 0))</f>
        <v/>
      </c>
      <c r="B1945">
        <f>INDEX(resultados!$A$2:$ZZ$2573, 1939, MATCH($B$2, resultados!$A$1:$ZZ$1, 0))</f>
        <v/>
      </c>
      <c r="C1945">
        <f>INDEX(resultados!$A$2:$ZZ$2573, 1939, MATCH($B$3, resultados!$A$1:$ZZ$1, 0))</f>
        <v/>
      </c>
    </row>
    <row r="1946">
      <c r="A1946">
        <f>INDEX(resultados!$A$2:$ZZ$2573, 1940, MATCH($B$1, resultados!$A$1:$ZZ$1, 0))</f>
        <v/>
      </c>
      <c r="B1946">
        <f>INDEX(resultados!$A$2:$ZZ$2573, 1940, MATCH($B$2, resultados!$A$1:$ZZ$1, 0))</f>
        <v/>
      </c>
      <c r="C1946">
        <f>INDEX(resultados!$A$2:$ZZ$2573, 1940, MATCH($B$3, resultados!$A$1:$ZZ$1, 0))</f>
        <v/>
      </c>
    </row>
    <row r="1947">
      <c r="A1947">
        <f>INDEX(resultados!$A$2:$ZZ$2573, 1941, MATCH($B$1, resultados!$A$1:$ZZ$1, 0))</f>
        <v/>
      </c>
      <c r="B1947">
        <f>INDEX(resultados!$A$2:$ZZ$2573, 1941, MATCH($B$2, resultados!$A$1:$ZZ$1, 0))</f>
        <v/>
      </c>
      <c r="C1947">
        <f>INDEX(resultados!$A$2:$ZZ$2573, 1941, MATCH($B$3, resultados!$A$1:$ZZ$1, 0))</f>
        <v/>
      </c>
    </row>
    <row r="1948">
      <c r="A1948">
        <f>INDEX(resultados!$A$2:$ZZ$2573, 1942, MATCH($B$1, resultados!$A$1:$ZZ$1, 0))</f>
        <v/>
      </c>
      <c r="B1948">
        <f>INDEX(resultados!$A$2:$ZZ$2573, 1942, MATCH($B$2, resultados!$A$1:$ZZ$1, 0))</f>
        <v/>
      </c>
      <c r="C1948">
        <f>INDEX(resultados!$A$2:$ZZ$2573, 1942, MATCH($B$3, resultados!$A$1:$ZZ$1, 0))</f>
        <v/>
      </c>
    </row>
    <row r="1949">
      <c r="A1949">
        <f>INDEX(resultados!$A$2:$ZZ$2573, 1943, MATCH($B$1, resultados!$A$1:$ZZ$1, 0))</f>
        <v/>
      </c>
      <c r="B1949">
        <f>INDEX(resultados!$A$2:$ZZ$2573, 1943, MATCH($B$2, resultados!$A$1:$ZZ$1, 0))</f>
        <v/>
      </c>
      <c r="C1949">
        <f>INDEX(resultados!$A$2:$ZZ$2573, 1943, MATCH($B$3, resultados!$A$1:$ZZ$1, 0))</f>
        <v/>
      </c>
    </row>
    <row r="1950">
      <c r="A1950">
        <f>INDEX(resultados!$A$2:$ZZ$2573, 1944, MATCH($B$1, resultados!$A$1:$ZZ$1, 0))</f>
        <v/>
      </c>
      <c r="B1950">
        <f>INDEX(resultados!$A$2:$ZZ$2573, 1944, MATCH($B$2, resultados!$A$1:$ZZ$1, 0))</f>
        <v/>
      </c>
      <c r="C1950">
        <f>INDEX(resultados!$A$2:$ZZ$2573, 1944, MATCH($B$3, resultados!$A$1:$ZZ$1, 0))</f>
        <v/>
      </c>
    </row>
    <row r="1951">
      <c r="A1951">
        <f>INDEX(resultados!$A$2:$ZZ$2573, 1945, MATCH($B$1, resultados!$A$1:$ZZ$1, 0))</f>
        <v/>
      </c>
      <c r="B1951">
        <f>INDEX(resultados!$A$2:$ZZ$2573, 1945, MATCH($B$2, resultados!$A$1:$ZZ$1, 0))</f>
        <v/>
      </c>
      <c r="C1951">
        <f>INDEX(resultados!$A$2:$ZZ$2573, 1945, MATCH($B$3, resultados!$A$1:$ZZ$1, 0))</f>
        <v/>
      </c>
    </row>
    <row r="1952">
      <c r="A1952">
        <f>INDEX(resultados!$A$2:$ZZ$2573, 1946, MATCH($B$1, resultados!$A$1:$ZZ$1, 0))</f>
        <v/>
      </c>
      <c r="B1952">
        <f>INDEX(resultados!$A$2:$ZZ$2573, 1946, MATCH($B$2, resultados!$A$1:$ZZ$1, 0))</f>
        <v/>
      </c>
      <c r="C1952">
        <f>INDEX(resultados!$A$2:$ZZ$2573, 1946, MATCH($B$3, resultados!$A$1:$ZZ$1, 0))</f>
        <v/>
      </c>
    </row>
    <row r="1953">
      <c r="A1953">
        <f>INDEX(resultados!$A$2:$ZZ$2573, 1947, MATCH($B$1, resultados!$A$1:$ZZ$1, 0))</f>
        <v/>
      </c>
      <c r="B1953">
        <f>INDEX(resultados!$A$2:$ZZ$2573, 1947, MATCH($B$2, resultados!$A$1:$ZZ$1, 0))</f>
        <v/>
      </c>
      <c r="C1953">
        <f>INDEX(resultados!$A$2:$ZZ$2573, 1947, MATCH($B$3, resultados!$A$1:$ZZ$1, 0))</f>
        <v/>
      </c>
    </row>
    <row r="1954">
      <c r="A1954">
        <f>INDEX(resultados!$A$2:$ZZ$2573, 1948, MATCH($B$1, resultados!$A$1:$ZZ$1, 0))</f>
        <v/>
      </c>
      <c r="B1954">
        <f>INDEX(resultados!$A$2:$ZZ$2573, 1948, MATCH($B$2, resultados!$A$1:$ZZ$1, 0))</f>
        <v/>
      </c>
      <c r="C1954">
        <f>INDEX(resultados!$A$2:$ZZ$2573, 1948, MATCH($B$3, resultados!$A$1:$ZZ$1, 0))</f>
        <v/>
      </c>
    </row>
    <row r="1955">
      <c r="A1955">
        <f>INDEX(resultados!$A$2:$ZZ$2573, 1949, MATCH($B$1, resultados!$A$1:$ZZ$1, 0))</f>
        <v/>
      </c>
      <c r="B1955">
        <f>INDEX(resultados!$A$2:$ZZ$2573, 1949, MATCH($B$2, resultados!$A$1:$ZZ$1, 0))</f>
        <v/>
      </c>
      <c r="C1955">
        <f>INDEX(resultados!$A$2:$ZZ$2573, 1949, MATCH($B$3, resultados!$A$1:$ZZ$1, 0))</f>
        <v/>
      </c>
    </row>
    <row r="1956">
      <c r="A1956">
        <f>INDEX(resultados!$A$2:$ZZ$2573, 1950, MATCH($B$1, resultados!$A$1:$ZZ$1, 0))</f>
        <v/>
      </c>
      <c r="B1956">
        <f>INDEX(resultados!$A$2:$ZZ$2573, 1950, MATCH($B$2, resultados!$A$1:$ZZ$1, 0))</f>
        <v/>
      </c>
      <c r="C1956">
        <f>INDEX(resultados!$A$2:$ZZ$2573, 1950, MATCH($B$3, resultados!$A$1:$ZZ$1, 0))</f>
        <v/>
      </c>
    </row>
    <row r="1957">
      <c r="A1957">
        <f>INDEX(resultados!$A$2:$ZZ$2573, 1951, MATCH($B$1, resultados!$A$1:$ZZ$1, 0))</f>
        <v/>
      </c>
      <c r="B1957">
        <f>INDEX(resultados!$A$2:$ZZ$2573, 1951, MATCH($B$2, resultados!$A$1:$ZZ$1, 0))</f>
        <v/>
      </c>
      <c r="C1957">
        <f>INDEX(resultados!$A$2:$ZZ$2573, 1951, MATCH($B$3, resultados!$A$1:$ZZ$1, 0))</f>
        <v/>
      </c>
    </row>
    <row r="1958">
      <c r="A1958">
        <f>INDEX(resultados!$A$2:$ZZ$2573, 1952, MATCH($B$1, resultados!$A$1:$ZZ$1, 0))</f>
        <v/>
      </c>
      <c r="B1958">
        <f>INDEX(resultados!$A$2:$ZZ$2573, 1952, MATCH($B$2, resultados!$A$1:$ZZ$1, 0))</f>
        <v/>
      </c>
      <c r="C1958">
        <f>INDEX(resultados!$A$2:$ZZ$2573, 1952, MATCH($B$3, resultados!$A$1:$ZZ$1, 0))</f>
        <v/>
      </c>
    </row>
    <row r="1959">
      <c r="A1959">
        <f>INDEX(resultados!$A$2:$ZZ$2573, 1953, MATCH($B$1, resultados!$A$1:$ZZ$1, 0))</f>
        <v/>
      </c>
      <c r="B1959">
        <f>INDEX(resultados!$A$2:$ZZ$2573, 1953, MATCH($B$2, resultados!$A$1:$ZZ$1, 0))</f>
        <v/>
      </c>
      <c r="C1959">
        <f>INDEX(resultados!$A$2:$ZZ$2573, 1953, MATCH($B$3, resultados!$A$1:$ZZ$1, 0))</f>
        <v/>
      </c>
    </row>
    <row r="1960">
      <c r="A1960">
        <f>INDEX(resultados!$A$2:$ZZ$2573, 1954, MATCH($B$1, resultados!$A$1:$ZZ$1, 0))</f>
        <v/>
      </c>
      <c r="B1960">
        <f>INDEX(resultados!$A$2:$ZZ$2573, 1954, MATCH($B$2, resultados!$A$1:$ZZ$1, 0))</f>
        <v/>
      </c>
      <c r="C1960">
        <f>INDEX(resultados!$A$2:$ZZ$2573, 1954, MATCH($B$3, resultados!$A$1:$ZZ$1, 0))</f>
        <v/>
      </c>
    </row>
    <row r="1961">
      <c r="A1961">
        <f>INDEX(resultados!$A$2:$ZZ$2573, 1955, MATCH($B$1, resultados!$A$1:$ZZ$1, 0))</f>
        <v/>
      </c>
      <c r="B1961">
        <f>INDEX(resultados!$A$2:$ZZ$2573, 1955, MATCH($B$2, resultados!$A$1:$ZZ$1, 0))</f>
        <v/>
      </c>
      <c r="C1961">
        <f>INDEX(resultados!$A$2:$ZZ$2573, 1955, MATCH($B$3, resultados!$A$1:$ZZ$1, 0))</f>
        <v/>
      </c>
    </row>
    <row r="1962">
      <c r="A1962">
        <f>INDEX(resultados!$A$2:$ZZ$2573, 1956, MATCH($B$1, resultados!$A$1:$ZZ$1, 0))</f>
        <v/>
      </c>
      <c r="B1962">
        <f>INDEX(resultados!$A$2:$ZZ$2573, 1956, MATCH($B$2, resultados!$A$1:$ZZ$1, 0))</f>
        <v/>
      </c>
      <c r="C1962">
        <f>INDEX(resultados!$A$2:$ZZ$2573, 1956, MATCH($B$3, resultados!$A$1:$ZZ$1, 0))</f>
        <v/>
      </c>
    </row>
    <row r="1963">
      <c r="A1963">
        <f>INDEX(resultados!$A$2:$ZZ$2573, 1957, MATCH($B$1, resultados!$A$1:$ZZ$1, 0))</f>
        <v/>
      </c>
      <c r="B1963">
        <f>INDEX(resultados!$A$2:$ZZ$2573, 1957, MATCH($B$2, resultados!$A$1:$ZZ$1, 0))</f>
        <v/>
      </c>
      <c r="C1963">
        <f>INDEX(resultados!$A$2:$ZZ$2573, 1957, MATCH($B$3, resultados!$A$1:$ZZ$1, 0))</f>
        <v/>
      </c>
    </row>
    <row r="1964">
      <c r="A1964">
        <f>INDEX(resultados!$A$2:$ZZ$2573, 1958, MATCH($B$1, resultados!$A$1:$ZZ$1, 0))</f>
        <v/>
      </c>
      <c r="B1964">
        <f>INDEX(resultados!$A$2:$ZZ$2573, 1958, MATCH($B$2, resultados!$A$1:$ZZ$1, 0))</f>
        <v/>
      </c>
      <c r="C1964">
        <f>INDEX(resultados!$A$2:$ZZ$2573, 1958, MATCH($B$3, resultados!$A$1:$ZZ$1, 0))</f>
        <v/>
      </c>
    </row>
    <row r="1965">
      <c r="A1965">
        <f>INDEX(resultados!$A$2:$ZZ$2573, 1959, MATCH($B$1, resultados!$A$1:$ZZ$1, 0))</f>
        <v/>
      </c>
      <c r="B1965">
        <f>INDEX(resultados!$A$2:$ZZ$2573, 1959, MATCH($B$2, resultados!$A$1:$ZZ$1, 0))</f>
        <v/>
      </c>
      <c r="C1965">
        <f>INDEX(resultados!$A$2:$ZZ$2573, 1959, MATCH($B$3, resultados!$A$1:$ZZ$1, 0))</f>
        <v/>
      </c>
    </row>
    <row r="1966">
      <c r="A1966">
        <f>INDEX(resultados!$A$2:$ZZ$2573, 1960, MATCH($B$1, resultados!$A$1:$ZZ$1, 0))</f>
        <v/>
      </c>
      <c r="B1966">
        <f>INDEX(resultados!$A$2:$ZZ$2573, 1960, MATCH($B$2, resultados!$A$1:$ZZ$1, 0))</f>
        <v/>
      </c>
      <c r="C1966">
        <f>INDEX(resultados!$A$2:$ZZ$2573, 1960, MATCH($B$3, resultados!$A$1:$ZZ$1, 0))</f>
        <v/>
      </c>
    </row>
    <row r="1967">
      <c r="A1967">
        <f>INDEX(resultados!$A$2:$ZZ$2573, 1961, MATCH($B$1, resultados!$A$1:$ZZ$1, 0))</f>
        <v/>
      </c>
      <c r="B1967">
        <f>INDEX(resultados!$A$2:$ZZ$2573, 1961, MATCH($B$2, resultados!$A$1:$ZZ$1, 0))</f>
        <v/>
      </c>
      <c r="C1967">
        <f>INDEX(resultados!$A$2:$ZZ$2573, 1961, MATCH($B$3, resultados!$A$1:$ZZ$1, 0))</f>
        <v/>
      </c>
    </row>
    <row r="1968">
      <c r="A1968">
        <f>INDEX(resultados!$A$2:$ZZ$2573, 1962, MATCH($B$1, resultados!$A$1:$ZZ$1, 0))</f>
        <v/>
      </c>
      <c r="B1968">
        <f>INDEX(resultados!$A$2:$ZZ$2573, 1962, MATCH($B$2, resultados!$A$1:$ZZ$1, 0))</f>
        <v/>
      </c>
      <c r="C1968">
        <f>INDEX(resultados!$A$2:$ZZ$2573, 1962, MATCH($B$3, resultados!$A$1:$ZZ$1, 0))</f>
        <v/>
      </c>
    </row>
    <row r="1969">
      <c r="A1969">
        <f>INDEX(resultados!$A$2:$ZZ$2573, 1963, MATCH($B$1, resultados!$A$1:$ZZ$1, 0))</f>
        <v/>
      </c>
      <c r="B1969">
        <f>INDEX(resultados!$A$2:$ZZ$2573, 1963, MATCH($B$2, resultados!$A$1:$ZZ$1, 0))</f>
        <v/>
      </c>
      <c r="C1969">
        <f>INDEX(resultados!$A$2:$ZZ$2573, 1963, MATCH($B$3, resultados!$A$1:$ZZ$1, 0))</f>
        <v/>
      </c>
    </row>
    <row r="1970">
      <c r="A1970">
        <f>INDEX(resultados!$A$2:$ZZ$2573, 1964, MATCH($B$1, resultados!$A$1:$ZZ$1, 0))</f>
        <v/>
      </c>
      <c r="B1970">
        <f>INDEX(resultados!$A$2:$ZZ$2573, 1964, MATCH($B$2, resultados!$A$1:$ZZ$1, 0))</f>
        <v/>
      </c>
      <c r="C1970">
        <f>INDEX(resultados!$A$2:$ZZ$2573, 1964, MATCH($B$3, resultados!$A$1:$ZZ$1, 0))</f>
        <v/>
      </c>
    </row>
    <row r="1971">
      <c r="A1971">
        <f>INDEX(resultados!$A$2:$ZZ$2573, 1965, MATCH($B$1, resultados!$A$1:$ZZ$1, 0))</f>
        <v/>
      </c>
      <c r="B1971">
        <f>INDEX(resultados!$A$2:$ZZ$2573, 1965, MATCH($B$2, resultados!$A$1:$ZZ$1, 0))</f>
        <v/>
      </c>
      <c r="C1971">
        <f>INDEX(resultados!$A$2:$ZZ$2573, 1965, MATCH($B$3, resultados!$A$1:$ZZ$1, 0))</f>
        <v/>
      </c>
    </row>
    <row r="1972">
      <c r="A1972">
        <f>INDEX(resultados!$A$2:$ZZ$2573, 1966, MATCH($B$1, resultados!$A$1:$ZZ$1, 0))</f>
        <v/>
      </c>
      <c r="B1972">
        <f>INDEX(resultados!$A$2:$ZZ$2573, 1966, MATCH($B$2, resultados!$A$1:$ZZ$1, 0))</f>
        <v/>
      </c>
      <c r="C1972">
        <f>INDEX(resultados!$A$2:$ZZ$2573, 1966, MATCH($B$3, resultados!$A$1:$ZZ$1, 0))</f>
        <v/>
      </c>
    </row>
    <row r="1973">
      <c r="A1973">
        <f>INDEX(resultados!$A$2:$ZZ$2573, 1967, MATCH($B$1, resultados!$A$1:$ZZ$1, 0))</f>
        <v/>
      </c>
      <c r="B1973">
        <f>INDEX(resultados!$A$2:$ZZ$2573, 1967, MATCH($B$2, resultados!$A$1:$ZZ$1, 0))</f>
        <v/>
      </c>
      <c r="C1973">
        <f>INDEX(resultados!$A$2:$ZZ$2573, 1967, MATCH($B$3, resultados!$A$1:$ZZ$1, 0))</f>
        <v/>
      </c>
    </row>
    <row r="1974">
      <c r="A1974">
        <f>INDEX(resultados!$A$2:$ZZ$2573, 1968, MATCH($B$1, resultados!$A$1:$ZZ$1, 0))</f>
        <v/>
      </c>
      <c r="B1974">
        <f>INDEX(resultados!$A$2:$ZZ$2573, 1968, MATCH($B$2, resultados!$A$1:$ZZ$1, 0))</f>
        <v/>
      </c>
      <c r="C1974">
        <f>INDEX(resultados!$A$2:$ZZ$2573, 1968, MATCH($B$3, resultados!$A$1:$ZZ$1, 0))</f>
        <v/>
      </c>
    </row>
    <row r="1975">
      <c r="A1975">
        <f>INDEX(resultados!$A$2:$ZZ$2573, 1969, MATCH($B$1, resultados!$A$1:$ZZ$1, 0))</f>
        <v/>
      </c>
      <c r="B1975">
        <f>INDEX(resultados!$A$2:$ZZ$2573, 1969, MATCH($B$2, resultados!$A$1:$ZZ$1, 0))</f>
        <v/>
      </c>
      <c r="C1975">
        <f>INDEX(resultados!$A$2:$ZZ$2573, 1969, MATCH($B$3, resultados!$A$1:$ZZ$1, 0))</f>
        <v/>
      </c>
    </row>
    <row r="1976">
      <c r="A1976">
        <f>INDEX(resultados!$A$2:$ZZ$2573, 1970, MATCH($B$1, resultados!$A$1:$ZZ$1, 0))</f>
        <v/>
      </c>
      <c r="B1976">
        <f>INDEX(resultados!$A$2:$ZZ$2573, 1970, MATCH($B$2, resultados!$A$1:$ZZ$1, 0))</f>
        <v/>
      </c>
      <c r="C1976">
        <f>INDEX(resultados!$A$2:$ZZ$2573, 1970, MATCH($B$3, resultados!$A$1:$ZZ$1, 0))</f>
        <v/>
      </c>
    </row>
    <row r="1977">
      <c r="A1977">
        <f>INDEX(resultados!$A$2:$ZZ$2573, 1971, MATCH($B$1, resultados!$A$1:$ZZ$1, 0))</f>
        <v/>
      </c>
      <c r="B1977">
        <f>INDEX(resultados!$A$2:$ZZ$2573, 1971, MATCH($B$2, resultados!$A$1:$ZZ$1, 0))</f>
        <v/>
      </c>
      <c r="C1977">
        <f>INDEX(resultados!$A$2:$ZZ$2573, 1971, MATCH($B$3, resultados!$A$1:$ZZ$1, 0))</f>
        <v/>
      </c>
    </row>
    <row r="1978">
      <c r="A1978">
        <f>INDEX(resultados!$A$2:$ZZ$2573, 1972, MATCH($B$1, resultados!$A$1:$ZZ$1, 0))</f>
        <v/>
      </c>
      <c r="B1978">
        <f>INDEX(resultados!$A$2:$ZZ$2573, 1972, MATCH($B$2, resultados!$A$1:$ZZ$1, 0))</f>
        <v/>
      </c>
      <c r="C1978">
        <f>INDEX(resultados!$A$2:$ZZ$2573, 1972, MATCH($B$3, resultados!$A$1:$ZZ$1, 0))</f>
        <v/>
      </c>
    </row>
    <row r="1979">
      <c r="A1979">
        <f>INDEX(resultados!$A$2:$ZZ$2573, 1973, MATCH($B$1, resultados!$A$1:$ZZ$1, 0))</f>
        <v/>
      </c>
      <c r="B1979">
        <f>INDEX(resultados!$A$2:$ZZ$2573, 1973, MATCH($B$2, resultados!$A$1:$ZZ$1, 0))</f>
        <v/>
      </c>
      <c r="C1979">
        <f>INDEX(resultados!$A$2:$ZZ$2573, 1973, MATCH($B$3, resultados!$A$1:$ZZ$1, 0))</f>
        <v/>
      </c>
    </row>
    <row r="1980">
      <c r="A1980">
        <f>INDEX(resultados!$A$2:$ZZ$2573, 1974, MATCH($B$1, resultados!$A$1:$ZZ$1, 0))</f>
        <v/>
      </c>
      <c r="B1980">
        <f>INDEX(resultados!$A$2:$ZZ$2573, 1974, MATCH($B$2, resultados!$A$1:$ZZ$1, 0))</f>
        <v/>
      </c>
      <c r="C1980">
        <f>INDEX(resultados!$A$2:$ZZ$2573, 1974, MATCH($B$3, resultados!$A$1:$ZZ$1, 0))</f>
        <v/>
      </c>
    </row>
    <row r="1981">
      <c r="A1981">
        <f>INDEX(resultados!$A$2:$ZZ$2573, 1975, MATCH($B$1, resultados!$A$1:$ZZ$1, 0))</f>
        <v/>
      </c>
      <c r="B1981">
        <f>INDEX(resultados!$A$2:$ZZ$2573, 1975, MATCH($B$2, resultados!$A$1:$ZZ$1, 0))</f>
        <v/>
      </c>
      <c r="C1981">
        <f>INDEX(resultados!$A$2:$ZZ$2573, 1975, MATCH($B$3, resultados!$A$1:$ZZ$1, 0))</f>
        <v/>
      </c>
    </row>
    <row r="1982">
      <c r="A1982">
        <f>INDEX(resultados!$A$2:$ZZ$2573, 1976, MATCH($B$1, resultados!$A$1:$ZZ$1, 0))</f>
        <v/>
      </c>
      <c r="B1982">
        <f>INDEX(resultados!$A$2:$ZZ$2573, 1976, MATCH($B$2, resultados!$A$1:$ZZ$1, 0))</f>
        <v/>
      </c>
      <c r="C1982">
        <f>INDEX(resultados!$A$2:$ZZ$2573, 1976, MATCH($B$3, resultados!$A$1:$ZZ$1, 0))</f>
        <v/>
      </c>
    </row>
    <row r="1983">
      <c r="A1983">
        <f>INDEX(resultados!$A$2:$ZZ$2573, 1977, MATCH($B$1, resultados!$A$1:$ZZ$1, 0))</f>
        <v/>
      </c>
      <c r="B1983">
        <f>INDEX(resultados!$A$2:$ZZ$2573, 1977, MATCH($B$2, resultados!$A$1:$ZZ$1, 0))</f>
        <v/>
      </c>
      <c r="C1983">
        <f>INDEX(resultados!$A$2:$ZZ$2573, 1977, MATCH($B$3, resultados!$A$1:$ZZ$1, 0))</f>
        <v/>
      </c>
    </row>
    <row r="1984">
      <c r="A1984">
        <f>INDEX(resultados!$A$2:$ZZ$2573, 1978, MATCH($B$1, resultados!$A$1:$ZZ$1, 0))</f>
        <v/>
      </c>
      <c r="B1984">
        <f>INDEX(resultados!$A$2:$ZZ$2573, 1978, MATCH($B$2, resultados!$A$1:$ZZ$1, 0))</f>
        <v/>
      </c>
      <c r="C1984">
        <f>INDEX(resultados!$A$2:$ZZ$2573, 1978, MATCH($B$3, resultados!$A$1:$ZZ$1, 0))</f>
        <v/>
      </c>
    </row>
    <row r="1985">
      <c r="A1985">
        <f>INDEX(resultados!$A$2:$ZZ$2573, 1979, MATCH($B$1, resultados!$A$1:$ZZ$1, 0))</f>
        <v/>
      </c>
      <c r="B1985">
        <f>INDEX(resultados!$A$2:$ZZ$2573, 1979, MATCH($B$2, resultados!$A$1:$ZZ$1, 0))</f>
        <v/>
      </c>
      <c r="C1985">
        <f>INDEX(resultados!$A$2:$ZZ$2573, 1979, MATCH($B$3, resultados!$A$1:$ZZ$1, 0))</f>
        <v/>
      </c>
    </row>
    <row r="1986">
      <c r="A1986">
        <f>INDEX(resultados!$A$2:$ZZ$2573, 1980, MATCH($B$1, resultados!$A$1:$ZZ$1, 0))</f>
        <v/>
      </c>
      <c r="B1986">
        <f>INDEX(resultados!$A$2:$ZZ$2573, 1980, MATCH($B$2, resultados!$A$1:$ZZ$1, 0))</f>
        <v/>
      </c>
      <c r="C1986">
        <f>INDEX(resultados!$A$2:$ZZ$2573, 1980, MATCH($B$3, resultados!$A$1:$ZZ$1, 0))</f>
        <v/>
      </c>
    </row>
    <row r="1987">
      <c r="A1987">
        <f>INDEX(resultados!$A$2:$ZZ$2573, 1981, MATCH($B$1, resultados!$A$1:$ZZ$1, 0))</f>
        <v/>
      </c>
      <c r="B1987">
        <f>INDEX(resultados!$A$2:$ZZ$2573, 1981, MATCH($B$2, resultados!$A$1:$ZZ$1, 0))</f>
        <v/>
      </c>
      <c r="C1987">
        <f>INDEX(resultados!$A$2:$ZZ$2573, 1981, MATCH($B$3, resultados!$A$1:$ZZ$1, 0))</f>
        <v/>
      </c>
    </row>
    <row r="1988">
      <c r="A1988">
        <f>INDEX(resultados!$A$2:$ZZ$2573, 1982, MATCH($B$1, resultados!$A$1:$ZZ$1, 0))</f>
        <v/>
      </c>
      <c r="B1988">
        <f>INDEX(resultados!$A$2:$ZZ$2573, 1982, MATCH($B$2, resultados!$A$1:$ZZ$1, 0))</f>
        <v/>
      </c>
      <c r="C1988">
        <f>INDEX(resultados!$A$2:$ZZ$2573, 1982, MATCH($B$3, resultados!$A$1:$ZZ$1, 0))</f>
        <v/>
      </c>
    </row>
    <row r="1989">
      <c r="A1989">
        <f>INDEX(resultados!$A$2:$ZZ$2573, 1983, MATCH($B$1, resultados!$A$1:$ZZ$1, 0))</f>
        <v/>
      </c>
      <c r="B1989">
        <f>INDEX(resultados!$A$2:$ZZ$2573, 1983, MATCH($B$2, resultados!$A$1:$ZZ$1, 0))</f>
        <v/>
      </c>
      <c r="C1989">
        <f>INDEX(resultados!$A$2:$ZZ$2573, 1983, MATCH($B$3, resultados!$A$1:$ZZ$1, 0))</f>
        <v/>
      </c>
    </row>
    <row r="1990">
      <c r="A1990">
        <f>INDEX(resultados!$A$2:$ZZ$2573, 1984, MATCH($B$1, resultados!$A$1:$ZZ$1, 0))</f>
        <v/>
      </c>
      <c r="B1990">
        <f>INDEX(resultados!$A$2:$ZZ$2573, 1984, MATCH($B$2, resultados!$A$1:$ZZ$1, 0))</f>
        <v/>
      </c>
      <c r="C1990">
        <f>INDEX(resultados!$A$2:$ZZ$2573, 1984, MATCH($B$3, resultados!$A$1:$ZZ$1, 0))</f>
        <v/>
      </c>
    </row>
    <row r="1991">
      <c r="A1991">
        <f>INDEX(resultados!$A$2:$ZZ$2573, 1985, MATCH($B$1, resultados!$A$1:$ZZ$1, 0))</f>
        <v/>
      </c>
      <c r="B1991">
        <f>INDEX(resultados!$A$2:$ZZ$2573, 1985, MATCH($B$2, resultados!$A$1:$ZZ$1, 0))</f>
        <v/>
      </c>
      <c r="C1991">
        <f>INDEX(resultados!$A$2:$ZZ$2573, 1985, MATCH($B$3, resultados!$A$1:$ZZ$1, 0))</f>
        <v/>
      </c>
    </row>
    <row r="1992">
      <c r="A1992">
        <f>INDEX(resultados!$A$2:$ZZ$2573, 1986, MATCH($B$1, resultados!$A$1:$ZZ$1, 0))</f>
        <v/>
      </c>
      <c r="B1992">
        <f>INDEX(resultados!$A$2:$ZZ$2573, 1986, MATCH($B$2, resultados!$A$1:$ZZ$1, 0))</f>
        <v/>
      </c>
      <c r="C1992">
        <f>INDEX(resultados!$A$2:$ZZ$2573, 1986, MATCH($B$3, resultados!$A$1:$ZZ$1, 0))</f>
        <v/>
      </c>
    </row>
    <row r="1993">
      <c r="A1993">
        <f>INDEX(resultados!$A$2:$ZZ$2573, 1987, MATCH($B$1, resultados!$A$1:$ZZ$1, 0))</f>
        <v/>
      </c>
      <c r="B1993">
        <f>INDEX(resultados!$A$2:$ZZ$2573, 1987, MATCH($B$2, resultados!$A$1:$ZZ$1, 0))</f>
        <v/>
      </c>
      <c r="C1993">
        <f>INDEX(resultados!$A$2:$ZZ$2573, 1987, MATCH($B$3, resultados!$A$1:$ZZ$1, 0))</f>
        <v/>
      </c>
    </row>
    <row r="1994">
      <c r="A1994">
        <f>INDEX(resultados!$A$2:$ZZ$2573, 1988, MATCH($B$1, resultados!$A$1:$ZZ$1, 0))</f>
        <v/>
      </c>
      <c r="B1994">
        <f>INDEX(resultados!$A$2:$ZZ$2573, 1988, MATCH($B$2, resultados!$A$1:$ZZ$1, 0))</f>
        <v/>
      </c>
      <c r="C1994">
        <f>INDEX(resultados!$A$2:$ZZ$2573, 1988, MATCH($B$3, resultados!$A$1:$ZZ$1, 0))</f>
        <v/>
      </c>
    </row>
    <row r="1995">
      <c r="A1995">
        <f>INDEX(resultados!$A$2:$ZZ$2573, 1989, MATCH($B$1, resultados!$A$1:$ZZ$1, 0))</f>
        <v/>
      </c>
      <c r="B1995">
        <f>INDEX(resultados!$A$2:$ZZ$2573, 1989, MATCH($B$2, resultados!$A$1:$ZZ$1, 0))</f>
        <v/>
      </c>
      <c r="C1995">
        <f>INDEX(resultados!$A$2:$ZZ$2573, 1989, MATCH($B$3, resultados!$A$1:$ZZ$1, 0))</f>
        <v/>
      </c>
    </row>
    <row r="1996">
      <c r="A1996">
        <f>INDEX(resultados!$A$2:$ZZ$2573, 1990, MATCH($B$1, resultados!$A$1:$ZZ$1, 0))</f>
        <v/>
      </c>
      <c r="B1996">
        <f>INDEX(resultados!$A$2:$ZZ$2573, 1990, MATCH($B$2, resultados!$A$1:$ZZ$1, 0))</f>
        <v/>
      </c>
      <c r="C1996">
        <f>INDEX(resultados!$A$2:$ZZ$2573, 1990, MATCH($B$3, resultados!$A$1:$ZZ$1, 0))</f>
        <v/>
      </c>
    </row>
    <row r="1997">
      <c r="A1997">
        <f>INDEX(resultados!$A$2:$ZZ$2573, 1991, MATCH($B$1, resultados!$A$1:$ZZ$1, 0))</f>
        <v/>
      </c>
      <c r="B1997">
        <f>INDEX(resultados!$A$2:$ZZ$2573, 1991, MATCH($B$2, resultados!$A$1:$ZZ$1, 0))</f>
        <v/>
      </c>
      <c r="C1997">
        <f>INDEX(resultados!$A$2:$ZZ$2573, 1991, MATCH($B$3, resultados!$A$1:$ZZ$1, 0))</f>
        <v/>
      </c>
    </row>
    <row r="1998">
      <c r="A1998">
        <f>INDEX(resultados!$A$2:$ZZ$2573, 1992, MATCH($B$1, resultados!$A$1:$ZZ$1, 0))</f>
        <v/>
      </c>
      <c r="B1998">
        <f>INDEX(resultados!$A$2:$ZZ$2573, 1992, MATCH($B$2, resultados!$A$1:$ZZ$1, 0))</f>
        <v/>
      </c>
      <c r="C1998">
        <f>INDEX(resultados!$A$2:$ZZ$2573, 1992, MATCH($B$3, resultados!$A$1:$ZZ$1, 0))</f>
        <v/>
      </c>
    </row>
    <row r="1999">
      <c r="A1999">
        <f>INDEX(resultados!$A$2:$ZZ$2573, 1993, MATCH($B$1, resultados!$A$1:$ZZ$1, 0))</f>
        <v/>
      </c>
      <c r="B1999">
        <f>INDEX(resultados!$A$2:$ZZ$2573, 1993, MATCH($B$2, resultados!$A$1:$ZZ$1, 0))</f>
        <v/>
      </c>
      <c r="C1999">
        <f>INDEX(resultados!$A$2:$ZZ$2573, 1993, MATCH($B$3, resultados!$A$1:$ZZ$1, 0))</f>
        <v/>
      </c>
    </row>
    <row r="2000">
      <c r="A2000">
        <f>INDEX(resultados!$A$2:$ZZ$2573, 1994, MATCH($B$1, resultados!$A$1:$ZZ$1, 0))</f>
        <v/>
      </c>
      <c r="B2000">
        <f>INDEX(resultados!$A$2:$ZZ$2573, 1994, MATCH($B$2, resultados!$A$1:$ZZ$1, 0))</f>
        <v/>
      </c>
      <c r="C2000">
        <f>INDEX(resultados!$A$2:$ZZ$2573, 1994, MATCH($B$3, resultados!$A$1:$ZZ$1, 0))</f>
        <v/>
      </c>
    </row>
    <row r="2001">
      <c r="A2001">
        <f>INDEX(resultados!$A$2:$ZZ$2573, 1995, MATCH($B$1, resultados!$A$1:$ZZ$1, 0))</f>
        <v/>
      </c>
      <c r="B2001">
        <f>INDEX(resultados!$A$2:$ZZ$2573, 1995, MATCH($B$2, resultados!$A$1:$ZZ$1, 0))</f>
        <v/>
      </c>
      <c r="C2001">
        <f>INDEX(resultados!$A$2:$ZZ$2573, 1995, MATCH($B$3, resultados!$A$1:$ZZ$1, 0))</f>
        <v/>
      </c>
    </row>
    <row r="2002">
      <c r="A2002">
        <f>INDEX(resultados!$A$2:$ZZ$2573, 1996, MATCH($B$1, resultados!$A$1:$ZZ$1, 0))</f>
        <v/>
      </c>
      <c r="B2002">
        <f>INDEX(resultados!$A$2:$ZZ$2573, 1996, MATCH($B$2, resultados!$A$1:$ZZ$1, 0))</f>
        <v/>
      </c>
      <c r="C2002">
        <f>INDEX(resultados!$A$2:$ZZ$2573, 1996, MATCH($B$3, resultados!$A$1:$ZZ$1, 0))</f>
        <v/>
      </c>
    </row>
    <row r="2003">
      <c r="A2003">
        <f>INDEX(resultados!$A$2:$ZZ$2573, 1997, MATCH($B$1, resultados!$A$1:$ZZ$1, 0))</f>
        <v/>
      </c>
      <c r="B2003">
        <f>INDEX(resultados!$A$2:$ZZ$2573, 1997, MATCH($B$2, resultados!$A$1:$ZZ$1, 0))</f>
        <v/>
      </c>
      <c r="C2003">
        <f>INDEX(resultados!$A$2:$ZZ$2573, 1997, MATCH($B$3, resultados!$A$1:$ZZ$1, 0))</f>
        <v/>
      </c>
    </row>
    <row r="2004">
      <c r="A2004">
        <f>INDEX(resultados!$A$2:$ZZ$2573, 1998, MATCH($B$1, resultados!$A$1:$ZZ$1, 0))</f>
        <v/>
      </c>
      <c r="B2004">
        <f>INDEX(resultados!$A$2:$ZZ$2573, 1998, MATCH($B$2, resultados!$A$1:$ZZ$1, 0))</f>
        <v/>
      </c>
      <c r="C2004">
        <f>INDEX(resultados!$A$2:$ZZ$2573, 1998, MATCH($B$3, resultados!$A$1:$ZZ$1, 0))</f>
        <v/>
      </c>
    </row>
    <row r="2005">
      <c r="A2005">
        <f>INDEX(resultados!$A$2:$ZZ$2573, 1999, MATCH($B$1, resultados!$A$1:$ZZ$1, 0))</f>
        <v/>
      </c>
      <c r="B2005">
        <f>INDEX(resultados!$A$2:$ZZ$2573, 1999, MATCH($B$2, resultados!$A$1:$ZZ$1, 0))</f>
        <v/>
      </c>
      <c r="C2005">
        <f>INDEX(resultados!$A$2:$ZZ$2573, 1999, MATCH($B$3, resultados!$A$1:$ZZ$1, 0))</f>
        <v/>
      </c>
    </row>
    <row r="2006">
      <c r="A2006">
        <f>INDEX(resultados!$A$2:$ZZ$2573, 2000, MATCH($B$1, resultados!$A$1:$ZZ$1, 0))</f>
        <v/>
      </c>
      <c r="B2006">
        <f>INDEX(resultados!$A$2:$ZZ$2573, 2000, MATCH($B$2, resultados!$A$1:$ZZ$1, 0))</f>
        <v/>
      </c>
      <c r="C2006">
        <f>INDEX(resultados!$A$2:$ZZ$2573, 2000, MATCH($B$3, resultados!$A$1:$ZZ$1, 0))</f>
        <v/>
      </c>
    </row>
    <row r="2007">
      <c r="A2007">
        <f>INDEX(resultados!$A$2:$ZZ$2573, 2001, MATCH($B$1, resultados!$A$1:$ZZ$1, 0))</f>
        <v/>
      </c>
      <c r="B2007">
        <f>INDEX(resultados!$A$2:$ZZ$2573, 2001, MATCH($B$2, resultados!$A$1:$ZZ$1, 0))</f>
        <v/>
      </c>
      <c r="C2007">
        <f>INDEX(resultados!$A$2:$ZZ$2573, 2001, MATCH($B$3, resultados!$A$1:$ZZ$1, 0))</f>
        <v/>
      </c>
    </row>
    <row r="2008">
      <c r="A2008">
        <f>INDEX(resultados!$A$2:$ZZ$2573, 2002, MATCH($B$1, resultados!$A$1:$ZZ$1, 0))</f>
        <v/>
      </c>
      <c r="B2008">
        <f>INDEX(resultados!$A$2:$ZZ$2573, 2002, MATCH($B$2, resultados!$A$1:$ZZ$1, 0))</f>
        <v/>
      </c>
      <c r="C2008">
        <f>INDEX(resultados!$A$2:$ZZ$2573, 2002, MATCH($B$3, resultados!$A$1:$ZZ$1, 0))</f>
        <v/>
      </c>
    </row>
    <row r="2009">
      <c r="A2009">
        <f>INDEX(resultados!$A$2:$ZZ$2573, 2003, MATCH($B$1, resultados!$A$1:$ZZ$1, 0))</f>
        <v/>
      </c>
      <c r="B2009">
        <f>INDEX(resultados!$A$2:$ZZ$2573, 2003, MATCH($B$2, resultados!$A$1:$ZZ$1, 0))</f>
        <v/>
      </c>
      <c r="C2009">
        <f>INDEX(resultados!$A$2:$ZZ$2573, 2003, MATCH($B$3, resultados!$A$1:$ZZ$1, 0))</f>
        <v/>
      </c>
    </row>
    <row r="2010">
      <c r="A2010">
        <f>INDEX(resultados!$A$2:$ZZ$2573, 2004, MATCH($B$1, resultados!$A$1:$ZZ$1, 0))</f>
        <v/>
      </c>
      <c r="B2010">
        <f>INDEX(resultados!$A$2:$ZZ$2573, 2004, MATCH($B$2, resultados!$A$1:$ZZ$1, 0))</f>
        <v/>
      </c>
      <c r="C2010">
        <f>INDEX(resultados!$A$2:$ZZ$2573, 2004, MATCH($B$3, resultados!$A$1:$ZZ$1, 0))</f>
        <v/>
      </c>
    </row>
    <row r="2011">
      <c r="A2011">
        <f>INDEX(resultados!$A$2:$ZZ$2573, 2005, MATCH($B$1, resultados!$A$1:$ZZ$1, 0))</f>
        <v/>
      </c>
      <c r="B2011">
        <f>INDEX(resultados!$A$2:$ZZ$2573, 2005, MATCH($B$2, resultados!$A$1:$ZZ$1, 0))</f>
        <v/>
      </c>
      <c r="C2011">
        <f>INDEX(resultados!$A$2:$ZZ$2573, 2005, MATCH($B$3, resultados!$A$1:$ZZ$1, 0))</f>
        <v/>
      </c>
    </row>
    <row r="2012">
      <c r="A2012">
        <f>INDEX(resultados!$A$2:$ZZ$2573, 2006, MATCH($B$1, resultados!$A$1:$ZZ$1, 0))</f>
        <v/>
      </c>
      <c r="B2012">
        <f>INDEX(resultados!$A$2:$ZZ$2573, 2006, MATCH($B$2, resultados!$A$1:$ZZ$1, 0))</f>
        <v/>
      </c>
      <c r="C2012">
        <f>INDEX(resultados!$A$2:$ZZ$2573, 2006, MATCH($B$3, resultados!$A$1:$ZZ$1, 0))</f>
        <v/>
      </c>
    </row>
    <row r="2013">
      <c r="A2013">
        <f>INDEX(resultados!$A$2:$ZZ$2573, 2007, MATCH($B$1, resultados!$A$1:$ZZ$1, 0))</f>
        <v/>
      </c>
      <c r="B2013">
        <f>INDEX(resultados!$A$2:$ZZ$2573, 2007, MATCH($B$2, resultados!$A$1:$ZZ$1, 0))</f>
        <v/>
      </c>
      <c r="C2013">
        <f>INDEX(resultados!$A$2:$ZZ$2573, 2007, MATCH($B$3, resultados!$A$1:$ZZ$1, 0))</f>
        <v/>
      </c>
    </row>
    <row r="2014">
      <c r="A2014">
        <f>INDEX(resultados!$A$2:$ZZ$2573, 2008, MATCH($B$1, resultados!$A$1:$ZZ$1, 0))</f>
        <v/>
      </c>
      <c r="B2014">
        <f>INDEX(resultados!$A$2:$ZZ$2573, 2008, MATCH($B$2, resultados!$A$1:$ZZ$1, 0))</f>
        <v/>
      </c>
      <c r="C2014">
        <f>INDEX(resultados!$A$2:$ZZ$2573, 2008, MATCH($B$3, resultados!$A$1:$ZZ$1, 0))</f>
        <v/>
      </c>
    </row>
    <row r="2015">
      <c r="A2015">
        <f>INDEX(resultados!$A$2:$ZZ$2573, 2009, MATCH($B$1, resultados!$A$1:$ZZ$1, 0))</f>
        <v/>
      </c>
      <c r="B2015">
        <f>INDEX(resultados!$A$2:$ZZ$2573, 2009, MATCH($B$2, resultados!$A$1:$ZZ$1, 0))</f>
        <v/>
      </c>
      <c r="C2015">
        <f>INDEX(resultados!$A$2:$ZZ$2573, 2009, MATCH($B$3, resultados!$A$1:$ZZ$1, 0))</f>
        <v/>
      </c>
    </row>
    <row r="2016">
      <c r="A2016">
        <f>INDEX(resultados!$A$2:$ZZ$2573, 2010, MATCH($B$1, resultados!$A$1:$ZZ$1, 0))</f>
        <v/>
      </c>
      <c r="B2016">
        <f>INDEX(resultados!$A$2:$ZZ$2573, 2010, MATCH($B$2, resultados!$A$1:$ZZ$1, 0))</f>
        <v/>
      </c>
      <c r="C2016">
        <f>INDEX(resultados!$A$2:$ZZ$2573, 2010, MATCH($B$3, resultados!$A$1:$ZZ$1, 0))</f>
        <v/>
      </c>
    </row>
    <row r="2017">
      <c r="A2017">
        <f>INDEX(resultados!$A$2:$ZZ$2573, 2011, MATCH($B$1, resultados!$A$1:$ZZ$1, 0))</f>
        <v/>
      </c>
      <c r="B2017">
        <f>INDEX(resultados!$A$2:$ZZ$2573, 2011, MATCH($B$2, resultados!$A$1:$ZZ$1, 0))</f>
        <v/>
      </c>
      <c r="C2017">
        <f>INDEX(resultados!$A$2:$ZZ$2573, 2011, MATCH($B$3, resultados!$A$1:$ZZ$1, 0))</f>
        <v/>
      </c>
    </row>
    <row r="2018">
      <c r="A2018">
        <f>INDEX(resultados!$A$2:$ZZ$2573, 2012, MATCH($B$1, resultados!$A$1:$ZZ$1, 0))</f>
        <v/>
      </c>
      <c r="B2018">
        <f>INDEX(resultados!$A$2:$ZZ$2573, 2012, MATCH($B$2, resultados!$A$1:$ZZ$1, 0))</f>
        <v/>
      </c>
      <c r="C2018">
        <f>INDEX(resultados!$A$2:$ZZ$2573, 2012, MATCH($B$3, resultados!$A$1:$ZZ$1, 0))</f>
        <v/>
      </c>
    </row>
    <row r="2019">
      <c r="A2019">
        <f>INDEX(resultados!$A$2:$ZZ$2573, 2013, MATCH($B$1, resultados!$A$1:$ZZ$1, 0))</f>
        <v/>
      </c>
      <c r="B2019">
        <f>INDEX(resultados!$A$2:$ZZ$2573, 2013, MATCH($B$2, resultados!$A$1:$ZZ$1, 0))</f>
        <v/>
      </c>
      <c r="C2019">
        <f>INDEX(resultados!$A$2:$ZZ$2573, 2013, MATCH($B$3, resultados!$A$1:$ZZ$1, 0))</f>
        <v/>
      </c>
    </row>
    <row r="2020">
      <c r="A2020">
        <f>INDEX(resultados!$A$2:$ZZ$2573, 2014, MATCH($B$1, resultados!$A$1:$ZZ$1, 0))</f>
        <v/>
      </c>
      <c r="B2020">
        <f>INDEX(resultados!$A$2:$ZZ$2573, 2014, MATCH($B$2, resultados!$A$1:$ZZ$1, 0))</f>
        <v/>
      </c>
      <c r="C2020">
        <f>INDEX(resultados!$A$2:$ZZ$2573, 2014, MATCH($B$3, resultados!$A$1:$ZZ$1, 0))</f>
        <v/>
      </c>
    </row>
    <row r="2021">
      <c r="A2021">
        <f>INDEX(resultados!$A$2:$ZZ$2573, 2015, MATCH($B$1, resultados!$A$1:$ZZ$1, 0))</f>
        <v/>
      </c>
      <c r="B2021">
        <f>INDEX(resultados!$A$2:$ZZ$2573, 2015, MATCH($B$2, resultados!$A$1:$ZZ$1, 0))</f>
        <v/>
      </c>
      <c r="C2021">
        <f>INDEX(resultados!$A$2:$ZZ$2573, 2015, MATCH($B$3, resultados!$A$1:$ZZ$1, 0))</f>
        <v/>
      </c>
    </row>
    <row r="2022">
      <c r="A2022">
        <f>INDEX(resultados!$A$2:$ZZ$2573, 2016, MATCH($B$1, resultados!$A$1:$ZZ$1, 0))</f>
        <v/>
      </c>
      <c r="B2022">
        <f>INDEX(resultados!$A$2:$ZZ$2573, 2016, MATCH($B$2, resultados!$A$1:$ZZ$1, 0))</f>
        <v/>
      </c>
      <c r="C2022">
        <f>INDEX(resultados!$A$2:$ZZ$2573, 2016, MATCH($B$3, resultados!$A$1:$ZZ$1, 0))</f>
        <v/>
      </c>
    </row>
    <row r="2023">
      <c r="A2023">
        <f>INDEX(resultados!$A$2:$ZZ$2573, 2017, MATCH($B$1, resultados!$A$1:$ZZ$1, 0))</f>
        <v/>
      </c>
      <c r="B2023">
        <f>INDEX(resultados!$A$2:$ZZ$2573, 2017, MATCH($B$2, resultados!$A$1:$ZZ$1, 0))</f>
        <v/>
      </c>
      <c r="C2023">
        <f>INDEX(resultados!$A$2:$ZZ$2573, 2017, MATCH($B$3, resultados!$A$1:$ZZ$1, 0))</f>
        <v/>
      </c>
    </row>
    <row r="2024">
      <c r="A2024">
        <f>INDEX(resultados!$A$2:$ZZ$2573, 2018, MATCH($B$1, resultados!$A$1:$ZZ$1, 0))</f>
        <v/>
      </c>
      <c r="B2024">
        <f>INDEX(resultados!$A$2:$ZZ$2573, 2018, MATCH($B$2, resultados!$A$1:$ZZ$1, 0))</f>
        <v/>
      </c>
      <c r="C2024">
        <f>INDEX(resultados!$A$2:$ZZ$2573, 2018, MATCH($B$3, resultados!$A$1:$ZZ$1, 0))</f>
        <v/>
      </c>
    </row>
    <row r="2025">
      <c r="A2025">
        <f>INDEX(resultados!$A$2:$ZZ$2573, 2019, MATCH($B$1, resultados!$A$1:$ZZ$1, 0))</f>
        <v/>
      </c>
      <c r="B2025">
        <f>INDEX(resultados!$A$2:$ZZ$2573, 2019, MATCH($B$2, resultados!$A$1:$ZZ$1, 0))</f>
        <v/>
      </c>
      <c r="C2025">
        <f>INDEX(resultados!$A$2:$ZZ$2573, 2019, MATCH($B$3, resultados!$A$1:$ZZ$1, 0))</f>
        <v/>
      </c>
    </row>
    <row r="2026">
      <c r="A2026">
        <f>INDEX(resultados!$A$2:$ZZ$2573, 2020, MATCH($B$1, resultados!$A$1:$ZZ$1, 0))</f>
        <v/>
      </c>
      <c r="B2026">
        <f>INDEX(resultados!$A$2:$ZZ$2573, 2020, MATCH($B$2, resultados!$A$1:$ZZ$1, 0))</f>
        <v/>
      </c>
      <c r="C2026">
        <f>INDEX(resultados!$A$2:$ZZ$2573, 2020, MATCH($B$3, resultados!$A$1:$ZZ$1, 0))</f>
        <v/>
      </c>
    </row>
    <row r="2027">
      <c r="A2027">
        <f>INDEX(resultados!$A$2:$ZZ$2573, 2021, MATCH($B$1, resultados!$A$1:$ZZ$1, 0))</f>
        <v/>
      </c>
      <c r="B2027">
        <f>INDEX(resultados!$A$2:$ZZ$2573, 2021, MATCH($B$2, resultados!$A$1:$ZZ$1, 0))</f>
        <v/>
      </c>
      <c r="C2027">
        <f>INDEX(resultados!$A$2:$ZZ$2573, 2021, MATCH($B$3, resultados!$A$1:$ZZ$1, 0))</f>
        <v/>
      </c>
    </row>
    <row r="2028">
      <c r="A2028">
        <f>INDEX(resultados!$A$2:$ZZ$2573, 2022, MATCH($B$1, resultados!$A$1:$ZZ$1, 0))</f>
        <v/>
      </c>
      <c r="B2028">
        <f>INDEX(resultados!$A$2:$ZZ$2573, 2022, MATCH($B$2, resultados!$A$1:$ZZ$1, 0))</f>
        <v/>
      </c>
      <c r="C2028">
        <f>INDEX(resultados!$A$2:$ZZ$2573, 2022, MATCH($B$3, resultados!$A$1:$ZZ$1, 0))</f>
        <v/>
      </c>
    </row>
    <row r="2029">
      <c r="A2029">
        <f>INDEX(resultados!$A$2:$ZZ$2573, 2023, MATCH($B$1, resultados!$A$1:$ZZ$1, 0))</f>
        <v/>
      </c>
      <c r="B2029">
        <f>INDEX(resultados!$A$2:$ZZ$2573, 2023, MATCH($B$2, resultados!$A$1:$ZZ$1, 0))</f>
        <v/>
      </c>
      <c r="C2029">
        <f>INDEX(resultados!$A$2:$ZZ$2573, 2023, MATCH($B$3, resultados!$A$1:$ZZ$1, 0))</f>
        <v/>
      </c>
    </row>
    <row r="2030">
      <c r="A2030">
        <f>INDEX(resultados!$A$2:$ZZ$2573, 2024, MATCH($B$1, resultados!$A$1:$ZZ$1, 0))</f>
        <v/>
      </c>
      <c r="B2030">
        <f>INDEX(resultados!$A$2:$ZZ$2573, 2024, MATCH($B$2, resultados!$A$1:$ZZ$1, 0))</f>
        <v/>
      </c>
      <c r="C2030">
        <f>INDEX(resultados!$A$2:$ZZ$2573, 2024, MATCH($B$3, resultados!$A$1:$ZZ$1, 0))</f>
        <v/>
      </c>
    </row>
    <row r="2031">
      <c r="A2031">
        <f>INDEX(resultados!$A$2:$ZZ$2573, 2025, MATCH($B$1, resultados!$A$1:$ZZ$1, 0))</f>
        <v/>
      </c>
      <c r="B2031">
        <f>INDEX(resultados!$A$2:$ZZ$2573, 2025, MATCH($B$2, resultados!$A$1:$ZZ$1, 0))</f>
        <v/>
      </c>
      <c r="C2031">
        <f>INDEX(resultados!$A$2:$ZZ$2573, 2025, MATCH($B$3, resultados!$A$1:$ZZ$1, 0))</f>
        <v/>
      </c>
    </row>
    <row r="2032">
      <c r="A2032">
        <f>INDEX(resultados!$A$2:$ZZ$2573, 2026, MATCH($B$1, resultados!$A$1:$ZZ$1, 0))</f>
        <v/>
      </c>
      <c r="B2032">
        <f>INDEX(resultados!$A$2:$ZZ$2573, 2026, MATCH($B$2, resultados!$A$1:$ZZ$1, 0))</f>
        <v/>
      </c>
      <c r="C2032">
        <f>INDEX(resultados!$A$2:$ZZ$2573, 2026, MATCH($B$3, resultados!$A$1:$ZZ$1, 0))</f>
        <v/>
      </c>
    </row>
    <row r="2033">
      <c r="A2033">
        <f>INDEX(resultados!$A$2:$ZZ$2573, 2027, MATCH($B$1, resultados!$A$1:$ZZ$1, 0))</f>
        <v/>
      </c>
      <c r="B2033">
        <f>INDEX(resultados!$A$2:$ZZ$2573, 2027, MATCH($B$2, resultados!$A$1:$ZZ$1, 0))</f>
        <v/>
      </c>
      <c r="C2033">
        <f>INDEX(resultados!$A$2:$ZZ$2573, 2027, MATCH($B$3, resultados!$A$1:$ZZ$1, 0))</f>
        <v/>
      </c>
    </row>
    <row r="2034">
      <c r="A2034">
        <f>INDEX(resultados!$A$2:$ZZ$2573, 2028, MATCH($B$1, resultados!$A$1:$ZZ$1, 0))</f>
        <v/>
      </c>
      <c r="B2034">
        <f>INDEX(resultados!$A$2:$ZZ$2573, 2028, MATCH($B$2, resultados!$A$1:$ZZ$1, 0))</f>
        <v/>
      </c>
      <c r="C2034">
        <f>INDEX(resultados!$A$2:$ZZ$2573, 2028, MATCH($B$3, resultados!$A$1:$ZZ$1, 0))</f>
        <v/>
      </c>
    </row>
    <row r="2035">
      <c r="A2035">
        <f>INDEX(resultados!$A$2:$ZZ$2573, 2029, MATCH($B$1, resultados!$A$1:$ZZ$1, 0))</f>
        <v/>
      </c>
      <c r="B2035">
        <f>INDEX(resultados!$A$2:$ZZ$2573, 2029, MATCH($B$2, resultados!$A$1:$ZZ$1, 0))</f>
        <v/>
      </c>
      <c r="C2035">
        <f>INDEX(resultados!$A$2:$ZZ$2573, 2029, MATCH($B$3, resultados!$A$1:$ZZ$1, 0))</f>
        <v/>
      </c>
    </row>
    <row r="2036">
      <c r="A2036">
        <f>INDEX(resultados!$A$2:$ZZ$2573, 2030, MATCH($B$1, resultados!$A$1:$ZZ$1, 0))</f>
        <v/>
      </c>
      <c r="B2036">
        <f>INDEX(resultados!$A$2:$ZZ$2573, 2030, MATCH($B$2, resultados!$A$1:$ZZ$1, 0))</f>
        <v/>
      </c>
      <c r="C2036">
        <f>INDEX(resultados!$A$2:$ZZ$2573, 2030, MATCH($B$3, resultados!$A$1:$ZZ$1, 0))</f>
        <v/>
      </c>
    </row>
    <row r="2037">
      <c r="A2037">
        <f>INDEX(resultados!$A$2:$ZZ$2573, 2031, MATCH($B$1, resultados!$A$1:$ZZ$1, 0))</f>
        <v/>
      </c>
      <c r="B2037">
        <f>INDEX(resultados!$A$2:$ZZ$2573, 2031, MATCH($B$2, resultados!$A$1:$ZZ$1, 0))</f>
        <v/>
      </c>
      <c r="C2037">
        <f>INDEX(resultados!$A$2:$ZZ$2573, 2031, MATCH($B$3, resultados!$A$1:$ZZ$1, 0))</f>
        <v/>
      </c>
    </row>
    <row r="2038">
      <c r="A2038">
        <f>INDEX(resultados!$A$2:$ZZ$2573, 2032, MATCH($B$1, resultados!$A$1:$ZZ$1, 0))</f>
        <v/>
      </c>
      <c r="B2038">
        <f>INDEX(resultados!$A$2:$ZZ$2573, 2032, MATCH($B$2, resultados!$A$1:$ZZ$1, 0))</f>
        <v/>
      </c>
      <c r="C2038">
        <f>INDEX(resultados!$A$2:$ZZ$2573, 2032, MATCH($B$3, resultados!$A$1:$ZZ$1, 0))</f>
        <v/>
      </c>
    </row>
    <row r="2039">
      <c r="A2039">
        <f>INDEX(resultados!$A$2:$ZZ$2573, 2033, MATCH($B$1, resultados!$A$1:$ZZ$1, 0))</f>
        <v/>
      </c>
      <c r="B2039">
        <f>INDEX(resultados!$A$2:$ZZ$2573, 2033, MATCH($B$2, resultados!$A$1:$ZZ$1, 0))</f>
        <v/>
      </c>
      <c r="C2039">
        <f>INDEX(resultados!$A$2:$ZZ$2573, 2033, MATCH($B$3, resultados!$A$1:$ZZ$1, 0))</f>
        <v/>
      </c>
    </row>
    <row r="2040">
      <c r="A2040">
        <f>INDEX(resultados!$A$2:$ZZ$2573, 2034, MATCH($B$1, resultados!$A$1:$ZZ$1, 0))</f>
        <v/>
      </c>
      <c r="B2040">
        <f>INDEX(resultados!$A$2:$ZZ$2573, 2034, MATCH($B$2, resultados!$A$1:$ZZ$1, 0))</f>
        <v/>
      </c>
      <c r="C2040">
        <f>INDEX(resultados!$A$2:$ZZ$2573, 2034, MATCH($B$3, resultados!$A$1:$ZZ$1, 0))</f>
        <v/>
      </c>
    </row>
    <row r="2041">
      <c r="A2041">
        <f>INDEX(resultados!$A$2:$ZZ$2573, 2035, MATCH($B$1, resultados!$A$1:$ZZ$1, 0))</f>
        <v/>
      </c>
      <c r="B2041">
        <f>INDEX(resultados!$A$2:$ZZ$2573, 2035, MATCH($B$2, resultados!$A$1:$ZZ$1, 0))</f>
        <v/>
      </c>
      <c r="C2041">
        <f>INDEX(resultados!$A$2:$ZZ$2573, 2035, MATCH($B$3, resultados!$A$1:$ZZ$1, 0))</f>
        <v/>
      </c>
    </row>
    <row r="2042">
      <c r="A2042">
        <f>INDEX(resultados!$A$2:$ZZ$2573, 2036, MATCH($B$1, resultados!$A$1:$ZZ$1, 0))</f>
        <v/>
      </c>
      <c r="B2042">
        <f>INDEX(resultados!$A$2:$ZZ$2573, 2036, MATCH($B$2, resultados!$A$1:$ZZ$1, 0))</f>
        <v/>
      </c>
      <c r="C2042">
        <f>INDEX(resultados!$A$2:$ZZ$2573, 2036, MATCH($B$3, resultados!$A$1:$ZZ$1, 0))</f>
        <v/>
      </c>
    </row>
    <row r="2043">
      <c r="A2043">
        <f>INDEX(resultados!$A$2:$ZZ$2573, 2037, MATCH($B$1, resultados!$A$1:$ZZ$1, 0))</f>
        <v/>
      </c>
      <c r="B2043">
        <f>INDEX(resultados!$A$2:$ZZ$2573, 2037, MATCH($B$2, resultados!$A$1:$ZZ$1, 0))</f>
        <v/>
      </c>
      <c r="C2043">
        <f>INDEX(resultados!$A$2:$ZZ$2573, 2037, MATCH($B$3, resultados!$A$1:$ZZ$1, 0))</f>
        <v/>
      </c>
    </row>
    <row r="2044">
      <c r="A2044">
        <f>INDEX(resultados!$A$2:$ZZ$2573, 2038, MATCH($B$1, resultados!$A$1:$ZZ$1, 0))</f>
        <v/>
      </c>
      <c r="B2044">
        <f>INDEX(resultados!$A$2:$ZZ$2573, 2038, MATCH($B$2, resultados!$A$1:$ZZ$1, 0))</f>
        <v/>
      </c>
      <c r="C2044">
        <f>INDEX(resultados!$A$2:$ZZ$2573, 2038, MATCH($B$3, resultados!$A$1:$ZZ$1, 0))</f>
        <v/>
      </c>
    </row>
    <row r="2045">
      <c r="A2045">
        <f>INDEX(resultados!$A$2:$ZZ$2573, 2039, MATCH($B$1, resultados!$A$1:$ZZ$1, 0))</f>
        <v/>
      </c>
      <c r="B2045">
        <f>INDEX(resultados!$A$2:$ZZ$2573, 2039, MATCH($B$2, resultados!$A$1:$ZZ$1, 0))</f>
        <v/>
      </c>
      <c r="C2045">
        <f>INDEX(resultados!$A$2:$ZZ$2573, 2039, MATCH($B$3, resultados!$A$1:$ZZ$1, 0))</f>
        <v/>
      </c>
    </row>
    <row r="2046">
      <c r="A2046">
        <f>INDEX(resultados!$A$2:$ZZ$2573, 2040, MATCH($B$1, resultados!$A$1:$ZZ$1, 0))</f>
        <v/>
      </c>
      <c r="B2046">
        <f>INDEX(resultados!$A$2:$ZZ$2573, 2040, MATCH($B$2, resultados!$A$1:$ZZ$1, 0))</f>
        <v/>
      </c>
      <c r="C2046">
        <f>INDEX(resultados!$A$2:$ZZ$2573, 2040, MATCH($B$3, resultados!$A$1:$ZZ$1, 0))</f>
        <v/>
      </c>
    </row>
    <row r="2047">
      <c r="A2047">
        <f>INDEX(resultados!$A$2:$ZZ$2573, 2041, MATCH($B$1, resultados!$A$1:$ZZ$1, 0))</f>
        <v/>
      </c>
      <c r="B2047">
        <f>INDEX(resultados!$A$2:$ZZ$2573, 2041, MATCH($B$2, resultados!$A$1:$ZZ$1, 0))</f>
        <v/>
      </c>
      <c r="C2047">
        <f>INDEX(resultados!$A$2:$ZZ$2573, 2041, MATCH($B$3, resultados!$A$1:$ZZ$1, 0))</f>
        <v/>
      </c>
    </row>
    <row r="2048">
      <c r="A2048">
        <f>INDEX(resultados!$A$2:$ZZ$2573, 2042, MATCH($B$1, resultados!$A$1:$ZZ$1, 0))</f>
        <v/>
      </c>
      <c r="B2048">
        <f>INDEX(resultados!$A$2:$ZZ$2573, 2042, MATCH($B$2, resultados!$A$1:$ZZ$1, 0))</f>
        <v/>
      </c>
      <c r="C2048">
        <f>INDEX(resultados!$A$2:$ZZ$2573, 2042, MATCH($B$3, resultados!$A$1:$ZZ$1, 0))</f>
        <v/>
      </c>
    </row>
    <row r="2049">
      <c r="A2049">
        <f>INDEX(resultados!$A$2:$ZZ$2573, 2043, MATCH($B$1, resultados!$A$1:$ZZ$1, 0))</f>
        <v/>
      </c>
      <c r="B2049">
        <f>INDEX(resultados!$A$2:$ZZ$2573, 2043, MATCH($B$2, resultados!$A$1:$ZZ$1, 0))</f>
        <v/>
      </c>
      <c r="C2049">
        <f>INDEX(resultados!$A$2:$ZZ$2573, 2043, MATCH($B$3, resultados!$A$1:$ZZ$1, 0))</f>
        <v/>
      </c>
    </row>
    <row r="2050">
      <c r="A2050">
        <f>INDEX(resultados!$A$2:$ZZ$2573, 2044, MATCH($B$1, resultados!$A$1:$ZZ$1, 0))</f>
        <v/>
      </c>
      <c r="B2050">
        <f>INDEX(resultados!$A$2:$ZZ$2573, 2044, MATCH($B$2, resultados!$A$1:$ZZ$1, 0))</f>
        <v/>
      </c>
      <c r="C2050">
        <f>INDEX(resultados!$A$2:$ZZ$2573, 2044, MATCH($B$3, resultados!$A$1:$ZZ$1, 0))</f>
        <v/>
      </c>
    </row>
    <row r="2051">
      <c r="A2051">
        <f>INDEX(resultados!$A$2:$ZZ$2573, 2045, MATCH($B$1, resultados!$A$1:$ZZ$1, 0))</f>
        <v/>
      </c>
      <c r="B2051">
        <f>INDEX(resultados!$A$2:$ZZ$2573, 2045, MATCH($B$2, resultados!$A$1:$ZZ$1, 0))</f>
        <v/>
      </c>
      <c r="C2051">
        <f>INDEX(resultados!$A$2:$ZZ$2573, 2045, MATCH($B$3, resultados!$A$1:$ZZ$1, 0))</f>
        <v/>
      </c>
    </row>
    <row r="2052">
      <c r="A2052">
        <f>INDEX(resultados!$A$2:$ZZ$2573, 2046, MATCH($B$1, resultados!$A$1:$ZZ$1, 0))</f>
        <v/>
      </c>
      <c r="B2052">
        <f>INDEX(resultados!$A$2:$ZZ$2573, 2046, MATCH($B$2, resultados!$A$1:$ZZ$1, 0))</f>
        <v/>
      </c>
      <c r="C2052">
        <f>INDEX(resultados!$A$2:$ZZ$2573, 2046, MATCH($B$3, resultados!$A$1:$ZZ$1, 0))</f>
        <v/>
      </c>
    </row>
    <row r="2053">
      <c r="A2053">
        <f>INDEX(resultados!$A$2:$ZZ$2573, 2047, MATCH($B$1, resultados!$A$1:$ZZ$1, 0))</f>
        <v/>
      </c>
      <c r="B2053">
        <f>INDEX(resultados!$A$2:$ZZ$2573, 2047, MATCH($B$2, resultados!$A$1:$ZZ$1, 0))</f>
        <v/>
      </c>
      <c r="C2053">
        <f>INDEX(resultados!$A$2:$ZZ$2573, 2047, MATCH($B$3, resultados!$A$1:$ZZ$1, 0))</f>
        <v/>
      </c>
    </row>
    <row r="2054">
      <c r="A2054">
        <f>INDEX(resultados!$A$2:$ZZ$2573, 2048, MATCH($B$1, resultados!$A$1:$ZZ$1, 0))</f>
        <v/>
      </c>
      <c r="B2054">
        <f>INDEX(resultados!$A$2:$ZZ$2573, 2048, MATCH($B$2, resultados!$A$1:$ZZ$1, 0))</f>
        <v/>
      </c>
      <c r="C2054">
        <f>INDEX(resultados!$A$2:$ZZ$2573, 2048, MATCH($B$3, resultados!$A$1:$ZZ$1, 0))</f>
        <v/>
      </c>
    </row>
    <row r="2055">
      <c r="A2055">
        <f>INDEX(resultados!$A$2:$ZZ$2573, 2049, MATCH($B$1, resultados!$A$1:$ZZ$1, 0))</f>
        <v/>
      </c>
      <c r="B2055">
        <f>INDEX(resultados!$A$2:$ZZ$2573, 2049, MATCH($B$2, resultados!$A$1:$ZZ$1, 0))</f>
        <v/>
      </c>
      <c r="C2055">
        <f>INDEX(resultados!$A$2:$ZZ$2573, 2049, MATCH($B$3, resultados!$A$1:$ZZ$1, 0))</f>
        <v/>
      </c>
    </row>
    <row r="2056">
      <c r="A2056">
        <f>INDEX(resultados!$A$2:$ZZ$2573, 2050, MATCH($B$1, resultados!$A$1:$ZZ$1, 0))</f>
        <v/>
      </c>
      <c r="B2056">
        <f>INDEX(resultados!$A$2:$ZZ$2573, 2050, MATCH($B$2, resultados!$A$1:$ZZ$1, 0))</f>
        <v/>
      </c>
      <c r="C2056">
        <f>INDEX(resultados!$A$2:$ZZ$2573, 2050, MATCH($B$3, resultados!$A$1:$ZZ$1, 0))</f>
        <v/>
      </c>
    </row>
    <row r="2057">
      <c r="A2057">
        <f>INDEX(resultados!$A$2:$ZZ$2573, 2051, MATCH($B$1, resultados!$A$1:$ZZ$1, 0))</f>
        <v/>
      </c>
      <c r="B2057">
        <f>INDEX(resultados!$A$2:$ZZ$2573, 2051, MATCH($B$2, resultados!$A$1:$ZZ$1, 0))</f>
        <v/>
      </c>
      <c r="C2057">
        <f>INDEX(resultados!$A$2:$ZZ$2573, 2051, MATCH($B$3, resultados!$A$1:$ZZ$1, 0))</f>
        <v/>
      </c>
    </row>
    <row r="2058">
      <c r="A2058">
        <f>INDEX(resultados!$A$2:$ZZ$2573, 2052, MATCH($B$1, resultados!$A$1:$ZZ$1, 0))</f>
        <v/>
      </c>
      <c r="B2058">
        <f>INDEX(resultados!$A$2:$ZZ$2573, 2052, MATCH($B$2, resultados!$A$1:$ZZ$1, 0))</f>
        <v/>
      </c>
      <c r="C2058">
        <f>INDEX(resultados!$A$2:$ZZ$2573, 2052, MATCH($B$3, resultados!$A$1:$ZZ$1, 0))</f>
        <v/>
      </c>
    </row>
    <row r="2059">
      <c r="A2059">
        <f>INDEX(resultados!$A$2:$ZZ$2573, 2053, MATCH($B$1, resultados!$A$1:$ZZ$1, 0))</f>
        <v/>
      </c>
      <c r="B2059">
        <f>INDEX(resultados!$A$2:$ZZ$2573, 2053, MATCH($B$2, resultados!$A$1:$ZZ$1, 0))</f>
        <v/>
      </c>
      <c r="C2059">
        <f>INDEX(resultados!$A$2:$ZZ$2573, 2053, MATCH($B$3, resultados!$A$1:$ZZ$1, 0))</f>
        <v/>
      </c>
    </row>
    <row r="2060">
      <c r="A2060">
        <f>INDEX(resultados!$A$2:$ZZ$2573, 2054, MATCH($B$1, resultados!$A$1:$ZZ$1, 0))</f>
        <v/>
      </c>
      <c r="B2060">
        <f>INDEX(resultados!$A$2:$ZZ$2573, 2054, MATCH($B$2, resultados!$A$1:$ZZ$1, 0))</f>
        <v/>
      </c>
      <c r="C2060">
        <f>INDEX(resultados!$A$2:$ZZ$2573, 2054, MATCH($B$3, resultados!$A$1:$ZZ$1, 0))</f>
        <v/>
      </c>
    </row>
    <row r="2061">
      <c r="A2061">
        <f>INDEX(resultados!$A$2:$ZZ$2573, 2055, MATCH($B$1, resultados!$A$1:$ZZ$1, 0))</f>
        <v/>
      </c>
      <c r="B2061">
        <f>INDEX(resultados!$A$2:$ZZ$2573, 2055, MATCH($B$2, resultados!$A$1:$ZZ$1, 0))</f>
        <v/>
      </c>
      <c r="C2061">
        <f>INDEX(resultados!$A$2:$ZZ$2573, 2055, MATCH($B$3, resultados!$A$1:$ZZ$1, 0))</f>
        <v/>
      </c>
    </row>
    <row r="2062">
      <c r="A2062">
        <f>INDEX(resultados!$A$2:$ZZ$2573, 2056, MATCH($B$1, resultados!$A$1:$ZZ$1, 0))</f>
        <v/>
      </c>
      <c r="B2062">
        <f>INDEX(resultados!$A$2:$ZZ$2573, 2056, MATCH($B$2, resultados!$A$1:$ZZ$1, 0))</f>
        <v/>
      </c>
      <c r="C2062">
        <f>INDEX(resultados!$A$2:$ZZ$2573, 2056, MATCH($B$3, resultados!$A$1:$ZZ$1, 0))</f>
        <v/>
      </c>
    </row>
    <row r="2063">
      <c r="A2063">
        <f>INDEX(resultados!$A$2:$ZZ$2573, 2057, MATCH($B$1, resultados!$A$1:$ZZ$1, 0))</f>
        <v/>
      </c>
      <c r="B2063">
        <f>INDEX(resultados!$A$2:$ZZ$2573, 2057, MATCH($B$2, resultados!$A$1:$ZZ$1, 0))</f>
        <v/>
      </c>
      <c r="C2063">
        <f>INDEX(resultados!$A$2:$ZZ$2573, 2057, MATCH($B$3, resultados!$A$1:$ZZ$1, 0))</f>
        <v/>
      </c>
    </row>
    <row r="2064">
      <c r="A2064">
        <f>INDEX(resultados!$A$2:$ZZ$2573, 2058, MATCH($B$1, resultados!$A$1:$ZZ$1, 0))</f>
        <v/>
      </c>
      <c r="B2064">
        <f>INDEX(resultados!$A$2:$ZZ$2573, 2058, MATCH($B$2, resultados!$A$1:$ZZ$1, 0))</f>
        <v/>
      </c>
      <c r="C2064">
        <f>INDEX(resultados!$A$2:$ZZ$2573, 2058, MATCH($B$3, resultados!$A$1:$ZZ$1, 0))</f>
        <v/>
      </c>
    </row>
    <row r="2065">
      <c r="A2065">
        <f>INDEX(resultados!$A$2:$ZZ$2573, 2059, MATCH($B$1, resultados!$A$1:$ZZ$1, 0))</f>
        <v/>
      </c>
      <c r="B2065">
        <f>INDEX(resultados!$A$2:$ZZ$2573, 2059, MATCH($B$2, resultados!$A$1:$ZZ$1, 0))</f>
        <v/>
      </c>
      <c r="C2065">
        <f>INDEX(resultados!$A$2:$ZZ$2573, 2059, MATCH($B$3, resultados!$A$1:$ZZ$1, 0))</f>
        <v/>
      </c>
    </row>
    <row r="2066">
      <c r="A2066">
        <f>INDEX(resultados!$A$2:$ZZ$2573, 2060, MATCH($B$1, resultados!$A$1:$ZZ$1, 0))</f>
        <v/>
      </c>
      <c r="B2066">
        <f>INDEX(resultados!$A$2:$ZZ$2573, 2060, MATCH($B$2, resultados!$A$1:$ZZ$1, 0))</f>
        <v/>
      </c>
      <c r="C2066">
        <f>INDEX(resultados!$A$2:$ZZ$2573, 2060, MATCH($B$3, resultados!$A$1:$ZZ$1, 0))</f>
        <v/>
      </c>
    </row>
    <row r="2067">
      <c r="A2067">
        <f>INDEX(resultados!$A$2:$ZZ$2573, 2061, MATCH($B$1, resultados!$A$1:$ZZ$1, 0))</f>
        <v/>
      </c>
      <c r="B2067">
        <f>INDEX(resultados!$A$2:$ZZ$2573, 2061, MATCH($B$2, resultados!$A$1:$ZZ$1, 0))</f>
        <v/>
      </c>
      <c r="C2067">
        <f>INDEX(resultados!$A$2:$ZZ$2573, 2061, MATCH($B$3, resultados!$A$1:$ZZ$1, 0))</f>
        <v/>
      </c>
    </row>
    <row r="2068">
      <c r="A2068">
        <f>INDEX(resultados!$A$2:$ZZ$2573, 2062, MATCH($B$1, resultados!$A$1:$ZZ$1, 0))</f>
        <v/>
      </c>
      <c r="B2068">
        <f>INDEX(resultados!$A$2:$ZZ$2573, 2062, MATCH($B$2, resultados!$A$1:$ZZ$1, 0))</f>
        <v/>
      </c>
      <c r="C2068">
        <f>INDEX(resultados!$A$2:$ZZ$2573, 2062, MATCH($B$3, resultados!$A$1:$ZZ$1, 0))</f>
        <v/>
      </c>
    </row>
    <row r="2069">
      <c r="A2069">
        <f>INDEX(resultados!$A$2:$ZZ$2573, 2063, MATCH($B$1, resultados!$A$1:$ZZ$1, 0))</f>
        <v/>
      </c>
      <c r="B2069">
        <f>INDEX(resultados!$A$2:$ZZ$2573, 2063, MATCH($B$2, resultados!$A$1:$ZZ$1, 0))</f>
        <v/>
      </c>
      <c r="C2069">
        <f>INDEX(resultados!$A$2:$ZZ$2573, 2063, MATCH($B$3, resultados!$A$1:$ZZ$1, 0))</f>
        <v/>
      </c>
    </row>
    <row r="2070">
      <c r="A2070">
        <f>INDEX(resultados!$A$2:$ZZ$2573, 2064, MATCH($B$1, resultados!$A$1:$ZZ$1, 0))</f>
        <v/>
      </c>
      <c r="B2070">
        <f>INDEX(resultados!$A$2:$ZZ$2573, 2064, MATCH($B$2, resultados!$A$1:$ZZ$1, 0))</f>
        <v/>
      </c>
      <c r="C2070">
        <f>INDEX(resultados!$A$2:$ZZ$2573, 2064, MATCH($B$3, resultados!$A$1:$ZZ$1, 0))</f>
        <v/>
      </c>
    </row>
    <row r="2071">
      <c r="A2071">
        <f>INDEX(resultados!$A$2:$ZZ$2573, 2065, MATCH($B$1, resultados!$A$1:$ZZ$1, 0))</f>
        <v/>
      </c>
      <c r="B2071">
        <f>INDEX(resultados!$A$2:$ZZ$2573, 2065, MATCH($B$2, resultados!$A$1:$ZZ$1, 0))</f>
        <v/>
      </c>
      <c r="C2071">
        <f>INDEX(resultados!$A$2:$ZZ$2573, 2065, MATCH($B$3, resultados!$A$1:$ZZ$1, 0))</f>
        <v/>
      </c>
    </row>
    <row r="2072">
      <c r="A2072">
        <f>INDEX(resultados!$A$2:$ZZ$2573, 2066, MATCH($B$1, resultados!$A$1:$ZZ$1, 0))</f>
        <v/>
      </c>
      <c r="B2072">
        <f>INDEX(resultados!$A$2:$ZZ$2573, 2066, MATCH($B$2, resultados!$A$1:$ZZ$1, 0))</f>
        <v/>
      </c>
      <c r="C2072">
        <f>INDEX(resultados!$A$2:$ZZ$2573, 2066, MATCH($B$3, resultados!$A$1:$ZZ$1, 0))</f>
        <v/>
      </c>
    </row>
    <row r="2073">
      <c r="A2073">
        <f>INDEX(resultados!$A$2:$ZZ$2573, 2067, MATCH($B$1, resultados!$A$1:$ZZ$1, 0))</f>
        <v/>
      </c>
      <c r="B2073">
        <f>INDEX(resultados!$A$2:$ZZ$2573, 2067, MATCH($B$2, resultados!$A$1:$ZZ$1, 0))</f>
        <v/>
      </c>
      <c r="C2073">
        <f>INDEX(resultados!$A$2:$ZZ$2573, 2067, MATCH($B$3, resultados!$A$1:$ZZ$1, 0))</f>
        <v/>
      </c>
    </row>
    <row r="2074">
      <c r="A2074">
        <f>INDEX(resultados!$A$2:$ZZ$2573, 2068, MATCH($B$1, resultados!$A$1:$ZZ$1, 0))</f>
        <v/>
      </c>
      <c r="B2074">
        <f>INDEX(resultados!$A$2:$ZZ$2573, 2068, MATCH($B$2, resultados!$A$1:$ZZ$1, 0))</f>
        <v/>
      </c>
      <c r="C2074">
        <f>INDEX(resultados!$A$2:$ZZ$2573, 2068, MATCH($B$3, resultados!$A$1:$ZZ$1, 0))</f>
        <v/>
      </c>
    </row>
    <row r="2075">
      <c r="A2075">
        <f>INDEX(resultados!$A$2:$ZZ$2573, 2069, MATCH($B$1, resultados!$A$1:$ZZ$1, 0))</f>
        <v/>
      </c>
      <c r="B2075">
        <f>INDEX(resultados!$A$2:$ZZ$2573, 2069, MATCH($B$2, resultados!$A$1:$ZZ$1, 0))</f>
        <v/>
      </c>
      <c r="C2075">
        <f>INDEX(resultados!$A$2:$ZZ$2573, 2069, MATCH($B$3, resultados!$A$1:$ZZ$1, 0))</f>
        <v/>
      </c>
    </row>
    <row r="2076">
      <c r="A2076">
        <f>INDEX(resultados!$A$2:$ZZ$2573, 2070, MATCH($B$1, resultados!$A$1:$ZZ$1, 0))</f>
        <v/>
      </c>
      <c r="B2076">
        <f>INDEX(resultados!$A$2:$ZZ$2573, 2070, MATCH($B$2, resultados!$A$1:$ZZ$1, 0))</f>
        <v/>
      </c>
      <c r="C2076">
        <f>INDEX(resultados!$A$2:$ZZ$2573, 2070, MATCH($B$3, resultados!$A$1:$ZZ$1, 0))</f>
        <v/>
      </c>
    </row>
    <row r="2077">
      <c r="A2077">
        <f>INDEX(resultados!$A$2:$ZZ$2573, 2071, MATCH($B$1, resultados!$A$1:$ZZ$1, 0))</f>
        <v/>
      </c>
      <c r="B2077">
        <f>INDEX(resultados!$A$2:$ZZ$2573, 2071, MATCH($B$2, resultados!$A$1:$ZZ$1, 0))</f>
        <v/>
      </c>
      <c r="C2077">
        <f>INDEX(resultados!$A$2:$ZZ$2573, 2071, MATCH($B$3, resultados!$A$1:$ZZ$1, 0))</f>
        <v/>
      </c>
    </row>
    <row r="2078">
      <c r="A2078">
        <f>INDEX(resultados!$A$2:$ZZ$2573, 2072, MATCH($B$1, resultados!$A$1:$ZZ$1, 0))</f>
        <v/>
      </c>
      <c r="B2078">
        <f>INDEX(resultados!$A$2:$ZZ$2573, 2072, MATCH($B$2, resultados!$A$1:$ZZ$1, 0))</f>
        <v/>
      </c>
      <c r="C2078">
        <f>INDEX(resultados!$A$2:$ZZ$2573, 2072, MATCH($B$3, resultados!$A$1:$ZZ$1, 0))</f>
        <v/>
      </c>
    </row>
    <row r="2079">
      <c r="A2079">
        <f>INDEX(resultados!$A$2:$ZZ$2573, 2073, MATCH($B$1, resultados!$A$1:$ZZ$1, 0))</f>
        <v/>
      </c>
      <c r="B2079">
        <f>INDEX(resultados!$A$2:$ZZ$2573, 2073, MATCH($B$2, resultados!$A$1:$ZZ$1, 0))</f>
        <v/>
      </c>
      <c r="C2079">
        <f>INDEX(resultados!$A$2:$ZZ$2573, 2073, MATCH($B$3, resultados!$A$1:$ZZ$1, 0))</f>
        <v/>
      </c>
    </row>
    <row r="2080">
      <c r="A2080">
        <f>INDEX(resultados!$A$2:$ZZ$2573, 2074, MATCH($B$1, resultados!$A$1:$ZZ$1, 0))</f>
        <v/>
      </c>
      <c r="B2080">
        <f>INDEX(resultados!$A$2:$ZZ$2573, 2074, MATCH($B$2, resultados!$A$1:$ZZ$1, 0))</f>
        <v/>
      </c>
      <c r="C2080">
        <f>INDEX(resultados!$A$2:$ZZ$2573, 2074, MATCH($B$3, resultados!$A$1:$ZZ$1, 0))</f>
        <v/>
      </c>
    </row>
    <row r="2081">
      <c r="A2081">
        <f>INDEX(resultados!$A$2:$ZZ$2573, 2075, MATCH($B$1, resultados!$A$1:$ZZ$1, 0))</f>
        <v/>
      </c>
      <c r="B2081">
        <f>INDEX(resultados!$A$2:$ZZ$2573, 2075, MATCH($B$2, resultados!$A$1:$ZZ$1, 0))</f>
        <v/>
      </c>
      <c r="C2081">
        <f>INDEX(resultados!$A$2:$ZZ$2573, 2075, MATCH($B$3, resultados!$A$1:$ZZ$1, 0))</f>
        <v/>
      </c>
    </row>
    <row r="2082">
      <c r="A2082">
        <f>INDEX(resultados!$A$2:$ZZ$2573, 2076, MATCH($B$1, resultados!$A$1:$ZZ$1, 0))</f>
        <v/>
      </c>
      <c r="B2082">
        <f>INDEX(resultados!$A$2:$ZZ$2573, 2076, MATCH($B$2, resultados!$A$1:$ZZ$1, 0))</f>
        <v/>
      </c>
      <c r="C2082">
        <f>INDEX(resultados!$A$2:$ZZ$2573, 2076, MATCH($B$3, resultados!$A$1:$ZZ$1, 0))</f>
        <v/>
      </c>
    </row>
    <row r="2083">
      <c r="A2083">
        <f>INDEX(resultados!$A$2:$ZZ$2573, 2077, MATCH($B$1, resultados!$A$1:$ZZ$1, 0))</f>
        <v/>
      </c>
      <c r="B2083">
        <f>INDEX(resultados!$A$2:$ZZ$2573, 2077, MATCH($B$2, resultados!$A$1:$ZZ$1, 0))</f>
        <v/>
      </c>
      <c r="C2083">
        <f>INDEX(resultados!$A$2:$ZZ$2573, 2077, MATCH($B$3, resultados!$A$1:$ZZ$1, 0))</f>
        <v/>
      </c>
    </row>
    <row r="2084">
      <c r="A2084">
        <f>INDEX(resultados!$A$2:$ZZ$2573, 2078, MATCH($B$1, resultados!$A$1:$ZZ$1, 0))</f>
        <v/>
      </c>
      <c r="B2084">
        <f>INDEX(resultados!$A$2:$ZZ$2573, 2078, MATCH($B$2, resultados!$A$1:$ZZ$1, 0))</f>
        <v/>
      </c>
      <c r="C2084">
        <f>INDEX(resultados!$A$2:$ZZ$2573, 2078, MATCH($B$3, resultados!$A$1:$ZZ$1, 0))</f>
        <v/>
      </c>
    </row>
    <row r="2085">
      <c r="A2085">
        <f>INDEX(resultados!$A$2:$ZZ$2573, 2079, MATCH($B$1, resultados!$A$1:$ZZ$1, 0))</f>
        <v/>
      </c>
      <c r="B2085">
        <f>INDEX(resultados!$A$2:$ZZ$2573, 2079, MATCH($B$2, resultados!$A$1:$ZZ$1, 0))</f>
        <v/>
      </c>
      <c r="C2085">
        <f>INDEX(resultados!$A$2:$ZZ$2573, 2079, MATCH($B$3, resultados!$A$1:$ZZ$1, 0))</f>
        <v/>
      </c>
    </row>
    <row r="2086">
      <c r="A2086">
        <f>INDEX(resultados!$A$2:$ZZ$2573, 2080, MATCH($B$1, resultados!$A$1:$ZZ$1, 0))</f>
        <v/>
      </c>
      <c r="B2086">
        <f>INDEX(resultados!$A$2:$ZZ$2573, 2080, MATCH($B$2, resultados!$A$1:$ZZ$1, 0))</f>
        <v/>
      </c>
      <c r="C2086">
        <f>INDEX(resultados!$A$2:$ZZ$2573, 2080, MATCH($B$3, resultados!$A$1:$ZZ$1, 0))</f>
        <v/>
      </c>
    </row>
    <row r="2087">
      <c r="A2087">
        <f>INDEX(resultados!$A$2:$ZZ$2573, 2081, MATCH($B$1, resultados!$A$1:$ZZ$1, 0))</f>
        <v/>
      </c>
      <c r="B2087">
        <f>INDEX(resultados!$A$2:$ZZ$2573, 2081, MATCH($B$2, resultados!$A$1:$ZZ$1, 0))</f>
        <v/>
      </c>
      <c r="C2087">
        <f>INDEX(resultados!$A$2:$ZZ$2573, 2081, MATCH($B$3, resultados!$A$1:$ZZ$1, 0))</f>
        <v/>
      </c>
    </row>
    <row r="2088">
      <c r="A2088">
        <f>INDEX(resultados!$A$2:$ZZ$2573, 2082, MATCH($B$1, resultados!$A$1:$ZZ$1, 0))</f>
        <v/>
      </c>
      <c r="B2088">
        <f>INDEX(resultados!$A$2:$ZZ$2573, 2082, MATCH($B$2, resultados!$A$1:$ZZ$1, 0))</f>
        <v/>
      </c>
      <c r="C2088">
        <f>INDEX(resultados!$A$2:$ZZ$2573, 2082, MATCH($B$3, resultados!$A$1:$ZZ$1, 0))</f>
        <v/>
      </c>
    </row>
    <row r="2089">
      <c r="A2089">
        <f>INDEX(resultados!$A$2:$ZZ$2573, 2083, MATCH($B$1, resultados!$A$1:$ZZ$1, 0))</f>
        <v/>
      </c>
      <c r="B2089">
        <f>INDEX(resultados!$A$2:$ZZ$2573, 2083, MATCH($B$2, resultados!$A$1:$ZZ$1, 0))</f>
        <v/>
      </c>
      <c r="C2089">
        <f>INDEX(resultados!$A$2:$ZZ$2573, 2083, MATCH($B$3, resultados!$A$1:$ZZ$1, 0))</f>
        <v/>
      </c>
    </row>
    <row r="2090">
      <c r="A2090">
        <f>INDEX(resultados!$A$2:$ZZ$2573, 2084, MATCH($B$1, resultados!$A$1:$ZZ$1, 0))</f>
        <v/>
      </c>
      <c r="B2090">
        <f>INDEX(resultados!$A$2:$ZZ$2573, 2084, MATCH($B$2, resultados!$A$1:$ZZ$1, 0))</f>
        <v/>
      </c>
      <c r="C2090">
        <f>INDEX(resultados!$A$2:$ZZ$2573, 2084, MATCH($B$3, resultados!$A$1:$ZZ$1, 0))</f>
        <v/>
      </c>
    </row>
    <row r="2091">
      <c r="A2091">
        <f>INDEX(resultados!$A$2:$ZZ$2573, 2085, MATCH($B$1, resultados!$A$1:$ZZ$1, 0))</f>
        <v/>
      </c>
      <c r="B2091">
        <f>INDEX(resultados!$A$2:$ZZ$2573, 2085, MATCH($B$2, resultados!$A$1:$ZZ$1, 0))</f>
        <v/>
      </c>
      <c r="C2091">
        <f>INDEX(resultados!$A$2:$ZZ$2573, 2085, MATCH($B$3, resultados!$A$1:$ZZ$1, 0))</f>
        <v/>
      </c>
    </row>
    <row r="2092">
      <c r="A2092">
        <f>INDEX(resultados!$A$2:$ZZ$2573, 2086, MATCH($B$1, resultados!$A$1:$ZZ$1, 0))</f>
        <v/>
      </c>
      <c r="B2092">
        <f>INDEX(resultados!$A$2:$ZZ$2573, 2086, MATCH($B$2, resultados!$A$1:$ZZ$1, 0))</f>
        <v/>
      </c>
      <c r="C2092">
        <f>INDEX(resultados!$A$2:$ZZ$2573, 2086, MATCH($B$3, resultados!$A$1:$ZZ$1, 0))</f>
        <v/>
      </c>
    </row>
    <row r="2093">
      <c r="A2093">
        <f>INDEX(resultados!$A$2:$ZZ$2573, 2087, MATCH($B$1, resultados!$A$1:$ZZ$1, 0))</f>
        <v/>
      </c>
      <c r="B2093">
        <f>INDEX(resultados!$A$2:$ZZ$2573, 2087, MATCH($B$2, resultados!$A$1:$ZZ$1, 0))</f>
        <v/>
      </c>
      <c r="C2093">
        <f>INDEX(resultados!$A$2:$ZZ$2573, 2087, MATCH($B$3, resultados!$A$1:$ZZ$1, 0))</f>
        <v/>
      </c>
    </row>
    <row r="2094">
      <c r="A2094">
        <f>INDEX(resultados!$A$2:$ZZ$2573, 2088, MATCH($B$1, resultados!$A$1:$ZZ$1, 0))</f>
        <v/>
      </c>
      <c r="B2094">
        <f>INDEX(resultados!$A$2:$ZZ$2573, 2088, MATCH($B$2, resultados!$A$1:$ZZ$1, 0))</f>
        <v/>
      </c>
      <c r="C2094">
        <f>INDEX(resultados!$A$2:$ZZ$2573, 2088, MATCH($B$3, resultados!$A$1:$ZZ$1, 0))</f>
        <v/>
      </c>
    </row>
    <row r="2095">
      <c r="A2095">
        <f>INDEX(resultados!$A$2:$ZZ$2573, 2089, MATCH($B$1, resultados!$A$1:$ZZ$1, 0))</f>
        <v/>
      </c>
      <c r="B2095">
        <f>INDEX(resultados!$A$2:$ZZ$2573, 2089, MATCH($B$2, resultados!$A$1:$ZZ$1, 0))</f>
        <v/>
      </c>
      <c r="C2095">
        <f>INDEX(resultados!$A$2:$ZZ$2573, 2089, MATCH($B$3, resultados!$A$1:$ZZ$1, 0))</f>
        <v/>
      </c>
    </row>
    <row r="2096">
      <c r="A2096">
        <f>INDEX(resultados!$A$2:$ZZ$2573, 2090, MATCH($B$1, resultados!$A$1:$ZZ$1, 0))</f>
        <v/>
      </c>
      <c r="B2096">
        <f>INDEX(resultados!$A$2:$ZZ$2573, 2090, MATCH($B$2, resultados!$A$1:$ZZ$1, 0))</f>
        <v/>
      </c>
      <c r="C2096">
        <f>INDEX(resultados!$A$2:$ZZ$2573, 2090, MATCH($B$3, resultados!$A$1:$ZZ$1, 0))</f>
        <v/>
      </c>
    </row>
    <row r="2097">
      <c r="A2097">
        <f>INDEX(resultados!$A$2:$ZZ$2573, 2091, MATCH($B$1, resultados!$A$1:$ZZ$1, 0))</f>
        <v/>
      </c>
      <c r="B2097">
        <f>INDEX(resultados!$A$2:$ZZ$2573, 2091, MATCH($B$2, resultados!$A$1:$ZZ$1, 0))</f>
        <v/>
      </c>
      <c r="C2097">
        <f>INDEX(resultados!$A$2:$ZZ$2573, 2091, MATCH($B$3, resultados!$A$1:$ZZ$1, 0))</f>
        <v/>
      </c>
    </row>
    <row r="2098">
      <c r="A2098">
        <f>INDEX(resultados!$A$2:$ZZ$2573, 2092, MATCH($B$1, resultados!$A$1:$ZZ$1, 0))</f>
        <v/>
      </c>
      <c r="B2098">
        <f>INDEX(resultados!$A$2:$ZZ$2573, 2092, MATCH($B$2, resultados!$A$1:$ZZ$1, 0))</f>
        <v/>
      </c>
      <c r="C2098">
        <f>INDEX(resultados!$A$2:$ZZ$2573, 2092, MATCH($B$3, resultados!$A$1:$ZZ$1, 0))</f>
        <v/>
      </c>
    </row>
    <row r="2099">
      <c r="A2099">
        <f>INDEX(resultados!$A$2:$ZZ$2573, 2093, MATCH($B$1, resultados!$A$1:$ZZ$1, 0))</f>
        <v/>
      </c>
      <c r="B2099">
        <f>INDEX(resultados!$A$2:$ZZ$2573, 2093, MATCH($B$2, resultados!$A$1:$ZZ$1, 0))</f>
        <v/>
      </c>
      <c r="C2099">
        <f>INDEX(resultados!$A$2:$ZZ$2573, 2093, MATCH($B$3, resultados!$A$1:$ZZ$1, 0))</f>
        <v/>
      </c>
    </row>
    <row r="2100">
      <c r="A2100">
        <f>INDEX(resultados!$A$2:$ZZ$2573, 2094, MATCH($B$1, resultados!$A$1:$ZZ$1, 0))</f>
        <v/>
      </c>
      <c r="B2100">
        <f>INDEX(resultados!$A$2:$ZZ$2573, 2094, MATCH($B$2, resultados!$A$1:$ZZ$1, 0))</f>
        <v/>
      </c>
      <c r="C2100">
        <f>INDEX(resultados!$A$2:$ZZ$2573, 2094, MATCH($B$3, resultados!$A$1:$ZZ$1, 0))</f>
        <v/>
      </c>
    </row>
    <row r="2101">
      <c r="A2101">
        <f>INDEX(resultados!$A$2:$ZZ$2573, 2095, MATCH($B$1, resultados!$A$1:$ZZ$1, 0))</f>
        <v/>
      </c>
      <c r="B2101">
        <f>INDEX(resultados!$A$2:$ZZ$2573, 2095, MATCH($B$2, resultados!$A$1:$ZZ$1, 0))</f>
        <v/>
      </c>
      <c r="C2101">
        <f>INDEX(resultados!$A$2:$ZZ$2573, 2095, MATCH($B$3, resultados!$A$1:$ZZ$1, 0))</f>
        <v/>
      </c>
    </row>
    <row r="2102">
      <c r="A2102">
        <f>INDEX(resultados!$A$2:$ZZ$2573, 2096, MATCH($B$1, resultados!$A$1:$ZZ$1, 0))</f>
        <v/>
      </c>
      <c r="B2102">
        <f>INDEX(resultados!$A$2:$ZZ$2573, 2096, MATCH($B$2, resultados!$A$1:$ZZ$1, 0))</f>
        <v/>
      </c>
      <c r="C2102">
        <f>INDEX(resultados!$A$2:$ZZ$2573, 2096, MATCH($B$3, resultados!$A$1:$ZZ$1, 0))</f>
        <v/>
      </c>
    </row>
    <row r="2103">
      <c r="A2103">
        <f>INDEX(resultados!$A$2:$ZZ$2573, 2097, MATCH($B$1, resultados!$A$1:$ZZ$1, 0))</f>
        <v/>
      </c>
      <c r="B2103">
        <f>INDEX(resultados!$A$2:$ZZ$2573, 2097, MATCH($B$2, resultados!$A$1:$ZZ$1, 0))</f>
        <v/>
      </c>
      <c r="C2103">
        <f>INDEX(resultados!$A$2:$ZZ$2573, 2097, MATCH($B$3, resultados!$A$1:$ZZ$1, 0))</f>
        <v/>
      </c>
    </row>
    <row r="2104">
      <c r="A2104">
        <f>INDEX(resultados!$A$2:$ZZ$2573, 2098, MATCH($B$1, resultados!$A$1:$ZZ$1, 0))</f>
        <v/>
      </c>
      <c r="B2104">
        <f>INDEX(resultados!$A$2:$ZZ$2573, 2098, MATCH($B$2, resultados!$A$1:$ZZ$1, 0))</f>
        <v/>
      </c>
      <c r="C2104">
        <f>INDEX(resultados!$A$2:$ZZ$2573, 2098, MATCH($B$3, resultados!$A$1:$ZZ$1, 0))</f>
        <v/>
      </c>
    </row>
    <row r="2105">
      <c r="A2105">
        <f>INDEX(resultados!$A$2:$ZZ$2573, 2099, MATCH($B$1, resultados!$A$1:$ZZ$1, 0))</f>
        <v/>
      </c>
      <c r="B2105">
        <f>INDEX(resultados!$A$2:$ZZ$2573, 2099, MATCH($B$2, resultados!$A$1:$ZZ$1, 0))</f>
        <v/>
      </c>
      <c r="C2105">
        <f>INDEX(resultados!$A$2:$ZZ$2573, 2099, MATCH($B$3, resultados!$A$1:$ZZ$1, 0))</f>
        <v/>
      </c>
    </row>
    <row r="2106">
      <c r="A2106">
        <f>INDEX(resultados!$A$2:$ZZ$2573, 2100, MATCH($B$1, resultados!$A$1:$ZZ$1, 0))</f>
        <v/>
      </c>
      <c r="B2106">
        <f>INDEX(resultados!$A$2:$ZZ$2573, 2100, MATCH($B$2, resultados!$A$1:$ZZ$1, 0))</f>
        <v/>
      </c>
      <c r="C2106">
        <f>INDEX(resultados!$A$2:$ZZ$2573, 2100, MATCH($B$3, resultados!$A$1:$ZZ$1, 0))</f>
        <v/>
      </c>
    </row>
    <row r="2107">
      <c r="A2107">
        <f>INDEX(resultados!$A$2:$ZZ$2573, 2101, MATCH($B$1, resultados!$A$1:$ZZ$1, 0))</f>
        <v/>
      </c>
      <c r="B2107">
        <f>INDEX(resultados!$A$2:$ZZ$2573, 2101, MATCH($B$2, resultados!$A$1:$ZZ$1, 0))</f>
        <v/>
      </c>
      <c r="C2107">
        <f>INDEX(resultados!$A$2:$ZZ$2573, 2101, MATCH($B$3, resultados!$A$1:$ZZ$1, 0))</f>
        <v/>
      </c>
    </row>
    <row r="2108">
      <c r="A2108">
        <f>INDEX(resultados!$A$2:$ZZ$2573, 2102, MATCH($B$1, resultados!$A$1:$ZZ$1, 0))</f>
        <v/>
      </c>
      <c r="B2108">
        <f>INDEX(resultados!$A$2:$ZZ$2573, 2102, MATCH($B$2, resultados!$A$1:$ZZ$1, 0))</f>
        <v/>
      </c>
      <c r="C2108">
        <f>INDEX(resultados!$A$2:$ZZ$2573, 2102, MATCH($B$3, resultados!$A$1:$ZZ$1, 0))</f>
        <v/>
      </c>
    </row>
    <row r="2109">
      <c r="A2109">
        <f>INDEX(resultados!$A$2:$ZZ$2573, 2103, MATCH($B$1, resultados!$A$1:$ZZ$1, 0))</f>
        <v/>
      </c>
      <c r="B2109">
        <f>INDEX(resultados!$A$2:$ZZ$2573, 2103, MATCH($B$2, resultados!$A$1:$ZZ$1, 0))</f>
        <v/>
      </c>
      <c r="C2109">
        <f>INDEX(resultados!$A$2:$ZZ$2573, 2103, MATCH($B$3, resultados!$A$1:$ZZ$1, 0))</f>
        <v/>
      </c>
    </row>
    <row r="2110">
      <c r="A2110">
        <f>INDEX(resultados!$A$2:$ZZ$2573, 2104, MATCH($B$1, resultados!$A$1:$ZZ$1, 0))</f>
        <v/>
      </c>
      <c r="B2110">
        <f>INDEX(resultados!$A$2:$ZZ$2573, 2104, MATCH($B$2, resultados!$A$1:$ZZ$1, 0))</f>
        <v/>
      </c>
      <c r="C2110">
        <f>INDEX(resultados!$A$2:$ZZ$2573, 2104, MATCH($B$3, resultados!$A$1:$ZZ$1, 0))</f>
        <v/>
      </c>
    </row>
    <row r="2111">
      <c r="A2111">
        <f>INDEX(resultados!$A$2:$ZZ$2573, 2105, MATCH($B$1, resultados!$A$1:$ZZ$1, 0))</f>
        <v/>
      </c>
      <c r="B2111">
        <f>INDEX(resultados!$A$2:$ZZ$2573, 2105, MATCH($B$2, resultados!$A$1:$ZZ$1, 0))</f>
        <v/>
      </c>
      <c r="C2111">
        <f>INDEX(resultados!$A$2:$ZZ$2573, 2105, MATCH($B$3, resultados!$A$1:$ZZ$1, 0))</f>
        <v/>
      </c>
    </row>
    <row r="2112">
      <c r="A2112">
        <f>INDEX(resultados!$A$2:$ZZ$2573, 2106, MATCH($B$1, resultados!$A$1:$ZZ$1, 0))</f>
        <v/>
      </c>
      <c r="B2112">
        <f>INDEX(resultados!$A$2:$ZZ$2573, 2106, MATCH($B$2, resultados!$A$1:$ZZ$1, 0))</f>
        <v/>
      </c>
      <c r="C2112">
        <f>INDEX(resultados!$A$2:$ZZ$2573, 2106, MATCH($B$3, resultados!$A$1:$ZZ$1, 0))</f>
        <v/>
      </c>
    </row>
    <row r="2113">
      <c r="A2113">
        <f>INDEX(resultados!$A$2:$ZZ$2573, 2107, MATCH($B$1, resultados!$A$1:$ZZ$1, 0))</f>
        <v/>
      </c>
      <c r="B2113">
        <f>INDEX(resultados!$A$2:$ZZ$2573, 2107, MATCH($B$2, resultados!$A$1:$ZZ$1, 0))</f>
        <v/>
      </c>
      <c r="C2113">
        <f>INDEX(resultados!$A$2:$ZZ$2573, 2107, MATCH($B$3, resultados!$A$1:$ZZ$1, 0))</f>
        <v/>
      </c>
    </row>
    <row r="2114">
      <c r="A2114">
        <f>INDEX(resultados!$A$2:$ZZ$2573, 2108, MATCH($B$1, resultados!$A$1:$ZZ$1, 0))</f>
        <v/>
      </c>
      <c r="B2114">
        <f>INDEX(resultados!$A$2:$ZZ$2573, 2108, MATCH($B$2, resultados!$A$1:$ZZ$1, 0))</f>
        <v/>
      </c>
      <c r="C2114">
        <f>INDEX(resultados!$A$2:$ZZ$2573, 2108, MATCH($B$3, resultados!$A$1:$ZZ$1, 0))</f>
        <v/>
      </c>
    </row>
    <row r="2115">
      <c r="A2115">
        <f>INDEX(resultados!$A$2:$ZZ$2573, 2109, MATCH($B$1, resultados!$A$1:$ZZ$1, 0))</f>
        <v/>
      </c>
      <c r="B2115">
        <f>INDEX(resultados!$A$2:$ZZ$2573, 2109, MATCH($B$2, resultados!$A$1:$ZZ$1, 0))</f>
        <v/>
      </c>
      <c r="C2115">
        <f>INDEX(resultados!$A$2:$ZZ$2573, 2109, MATCH($B$3, resultados!$A$1:$ZZ$1, 0))</f>
        <v/>
      </c>
    </row>
    <row r="2116">
      <c r="A2116">
        <f>INDEX(resultados!$A$2:$ZZ$2573, 2110, MATCH($B$1, resultados!$A$1:$ZZ$1, 0))</f>
        <v/>
      </c>
      <c r="B2116">
        <f>INDEX(resultados!$A$2:$ZZ$2573, 2110, MATCH($B$2, resultados!$A$1:$ZZ$1, 0))</f>
        <v/>
      </c>
      <c r="C2116">
        <f>INDEX(resultados!$A$2:$ZZ$2573, 2110, MATCH($B$3, resultados!$A$1:$ZZ$1, 0))</f>
        <v/>
      </c>
    </row>
    <row r="2117">
      <c r="A2117">
        <f>INDEX(resultados!$A$2:$ZZ$2573, 2111, MATCH($B$1, resultados!$A$1:$ZZ$1, 0))</f>
        <v/>
      </c>
      <c r="B2117">
        <f>INDEX(resultados!$A$2:$ZZ$2573, 2111, MATCH($B$2, resultados!$A$1:$ZZ$1, 0))</f>
        <v/>
      </c>
      <c r="C2117">
        <f>INDEX(resultados!$A$2:$ZZ$2573, 2111, MATCH($B$3, resultados!$A$1:$ZZ$1, 0))</f>
        <v/>
      </c>
    </row>
    <row r="2118">
      <c r="A2118">
        <f>INDEX(resultados!$A$2:$ZZ$2573, 2112, MATCH($B$1, resultados!$A$1:$ZZ$1, 0))</f>
        <v/>
      </c>
      <c r="B2118">
        <f>INDEX(resultados!$A$2:$ZZ$2573, 2112, MATCH($B$2, resultados!$A$1:$ZZ$1, 0))</f>
        <v/>
      </c>
      <c r="C2118">
        <f>INDEX(resultados!$A$2:$ZZ$2573, 2112, MATCH($B$3, resultados!$A$1:$ZZ$1, 0))</f>
        <v/>
      </c>
    </row>
    <row r="2119">
      <c r="A2119">
        <f>INDEX(resultados!$A$2:$ZZ$2573, 2113, MATCH($B$1, resultados!$A$1:$ZZ$1, 0))</f>
        <v/>
      </c>
      <c r="B2119">
        <f>INDEX(resultados!$A$2:$ZZ$2573, 2113, MATCH($B$2, resultados!$A$1:$ZZ$1, 0))</f>
        <v/>
      </c>
      <c r="C2119">
        <f>INDEX(resultados!$A$2:$ZZ$2573, 2113, MATCH($B$3, resultados!$A$1:$ZZ$1, 0))</f>
        <v/>
      </c>
    </row>
    <row r="2120">
      <c r="A2120">
        <f>INDEX(resultados!$A$2:$ZZ$2573, 2114, MATCH($B$1, resultados!$A$1:$ZZ$1, 0))</f>
        <v/>
      </c>
      <c r="B2120">
        <f>INDEX(resultados!$A$2:$ZZ$2573, 2114, MATCH($B$2, resultados!$A$1:$ZZ$1, 0))</f>
        <v/>
      </c>
      <c r="C2120">
        <f>INDEX(resultados!$A$2:$ZZ$2573, 2114, MATCH($B$3, resultados!$A$1:$ZZ$1, 0))</f>
        <v/>
      </c>
    </row>
    <row r="2121">
      <c r="A2121">
        <f>INDEX(resultados!$A$2:$ZZ$2573, 2115, MATCH($B$1, resultados!$A$1:$ZZ$1, 0))</f>
        <v/>
      </c>
      <c r="B2121">
        <f>INDEX(resultados!$A$2:$ZZ$2573, 2115, MATCH($B$2, resultados!$A$1:$ZZ$1, 0))</f>
        <v/>
      </c>
      <c r="C2121">
        <f>INDEX(resultados!$A$2:$ZZ$2573, 2115, MATCH($B$3, resultados!$A$1:$ZZ$1, 0))</f>
        <v/>
      </c>
    </row>
    <row r="2122">
      <c r="A2122">
        <f>INDEX(resultados!$A$2:$ZZ$2573, 2116, MATCH($B$1, resultados!$A$1:$ZZ$1, 0))</f>
        <v/>
      </c>
      <c r="B2122">
        <f>INDEX(resultados!$A$2:$ZZ$2573, 2116, MATCH($B$2, resultados!$A$1:$ZZ$1, 0))</f>
        <v/>
      </c>
      <c r="C2122">
        <f>INDEX(resultados!$A$2:$ZZ$2573, 2116, MATCH($B$3, resultados!$A$1:$ZZ$1, 0))</f>
        <v/>
      </c>
    </row>
    <row r="2123">
      <c r="A2123">
        <f>INDEX(resultados!$A$2:$ZZ$2573, 2117, MATCH($B$1, resultados!$A$1:$ZZ$1, 0))</f>
        <v/>
      </c>
      <c r="B2123">
        <f>INDEX(resultados!$A$2:$ZZ$2573, 2117, MATCH($B$2, resultados!$A$1:$ZZ$1, 0))</f>
        <v/>
      </c>
      <c r="C2123">
        <f>INDEX(resultados!$A$2:$ZZ$2573, 2117, MATCH($B$3, resultados!$A$1:$ZZ$1, 0))</f>
        <v/>
      </c>
    </row>
    <row r="2124">
      <c r="A2124">
        <f>INDEX(resultados!$A$2:$ZZ$2573, 2118, MATCH($B$1, resultados!$A$1:$ZZ$1, 0))</f>
        <v/>
      </c>
      <c r="B2124">
        <f>INDEX(resultados!$A$2:$ZZ$2573, 2118, MATCH($B$2, resultados!$A$1:$ZZ$1, 0))</f>
        <v/>
      </c>
      <c r="C2124">
        <f>INDEX(resultados!$A$2:$ZZ$2573, 2118, MATCH($B$3, resultados!$A$1:$ZZ$1, 0))</f>
        <v/>
      </c>
    </row>
    <row r="2125">
      <c r="A2125">
        <f>INDEX(resultados!$A$2:$ZZ$2573, 2119, MATCH($B$1, resultados!$A$1:$ZZ$1, 0))</f>
        <v/>
      </c>
      <c r="B2125">
        <f>INDEX(resultados!$A$2:$ZZ$2573, 2119, MATCH($B$2, resultados!$A$1:$ZZ$1, 0))</f>
        <v/>
      </c>
      <c r="C2125">
        <f>INDEX(resultados!$A$2:$ZZ$2573, 2119, MATCH($B$3, resultados!$A$1:$ZZ$1, 0))</f>
        <v/>
      </c>
    </row>
    <row r="2126">
      <c r="A2126">
        <f>INDEX(resultados!$A$2:$ZZ$2573, 2120, MATCH($B$1, resultados!$A$1:$ZZ$1, 0))</f>
        <v/>
      </c>
      <c r="B2126">
        <f>INDEX(resultados!$A$2:$ZZ$2573, 2120, MATCH($B$2, resultados!$A$1:$ZZ$1, 0))</f>
        <v/>
      </c>
      <c r="C2126">
        <f>INDEX(resultados!$A$2:$ZZ$2573, 2120, MATCH($B$3, resultados!$A$1:$ZZ$1, 0))</f>
        <v/>
      </c>
    </row>
    <row r="2127">
      <c r="A2127">
        <f>INDEX(resultados!$A$2:$ZZ$2573, 2121, MATCH($B$1, resultados!$A$1:$ZZ$1, 0))</f>
        <v/>
      </c>
      <c r="B2127">
        <f>INDEX(resultados!$A$2:$ZZ$2573, 2121, MATCH($B$2, resultados!$A$1:$ZZ$1, 0))</f>
        <v/>
      </c>
      <c r="C2127">
        <f>INDEX(resultados!$A$2:$ZZ$2573, 2121, MATCH($B$3, resultados!$A$1:$ZZ$1, 0))</f>
        <v/>
      </c>
    </row>
    <row r="2128">
      <c r="A2128">
        <f>INDEX(resultados!$A$2:$ZZ$2573, 2122, MATCH($B$1, resultados!$A$1:$ZZ$1, 0))</f>
        <v/>
      </c>
      <c r="B2128">
        <f>INDEX(resultados!$A$2:$ZZ$2573, 2122, MATCH($B$2, resultados!$A$1:$ZZ$1, 0))</f>
        <v/>
      </c>
      <c r="C2128">
        <f>INDEX(resultados!$A$2:$ZZ$2573, 2122, MATCH($B$3, resultados!$A$1:$ZZ$1, 0))</f>
        <v/>
      </c>
    </row>
    <row r="2129">
      <c r="A2129">
        <f>INDEX(resultados!$A$2:$ZZ$2573, 2123, MATCH($B$1, resultados!$A$1:$ZZ$1, 0))</f>
        <v/>
      </c>
      <c r="B2129">
        <f>INDEX(resultados!$A$2:$ZZ$2573, 2123, MATCH($B$2, resultados!$A$1:$ZZ$1, 0))</f>
        <v/>
      </c>
      <c r="C2129">
        <f>INDEX(resultados!$A$2:$ZZ$2573, 2123, MATCH($B$3, resultados!$A$1:$ZZ$1, 0))</f>
        <v/>
      </c>
    </row>
    <row r="2130">
      <c r="A2130">
        <f>INDEX(resultados!$A$2:$ZZ$2573, 2124, MATCH($B$1, resultados!$A$1:$ZZ$1, 0))</f>
        <v/>
      </c>
      <c r="B2130">
        <f>INDEX(resultados!$A$2:$ZZ$2573, 2124, MATCH($B$2, resultados!$A$1:$ZZ$1, 0))</f>
        <v/>
      </c>
      <c r="C2130">
        <f>INDEX(resultados!$A$2:$ZZ$2573, 2124, MATCH($B$3, resultados!$A$1:$ZZ$1, 0))</f>
        <v/>
      </c>
    </row>
    <row r="2131">
      <c r="A2131">
        <f>INDEX(resultados!$A$2:$ZZ$2573, 2125, MATCH($B$1, resultados!$A$1:$ZZ$1, 0))</f>
        <v/>
      </c>
      <c r="B2131">
        <f>INDEX(resultados!$A$2:$ZZ$2573, 2125, MATCH($B$2, resultados!$A$1:$ZZ$1, 0))</f>
        <v/>
      </c>
      <c r="C2131">
        <f>INDEX(resultados!$A$2:$ZZ$2573, 2125, MATCH($B$3, resultados!$A$1:$ZZ$1, 0))</f>
        <v/>
      </c>
    </row>
    <row r="2132">
      <c r="A2132">
        <f>INDEX(resultados!$A$2:$ZZ$2573, 2126, MATCH($B$1, resultados!$A$1:$ZZ$1, 0))</f>
        <v/>
      </c>
      <c r="B2132">
        <f>INDEX(resultados!$A$2:$ZZ$2573, 2126, MATCH($B$2, resultados!$A$1:$ZZ$1, 0))</f>
        <v/>
      </c>
      <c r="C2132">
        <f>INDEX(resultados!$A$2:$ZZ$2573, 2126, MATCH($B$3, resultados!$A$1:$ZZ$1, 0))</f>
        <v/>
      </c>
    </row>
    <row r="2133">
      <c r="A2133">
        <f>INDEX(resultados!$A$2:$ZZ$2573, 2127, MATCH($B$1, resultados!$A$1:$ZZ$1, 0))</f>
        <v/>
      </c>
      <c r="B2133">
        <f>INDEX(resultados!$A$2:$ZZ$2573, 2127, MATCH($B$2, resultados!$A$1:$ZZ$1, 0))</f>
        <v/>
      </c>
      <c r="C2133">
        <f>INDEX(resultados!$A$2:$ZZ$2573, 2127, MATCH($B$3, resultados!$A$1:$ZZ$1, 0))</f>
        <v/>
      </c>
    </row>
    <row r="2134">
      <c r="A2134">
        <f>INDEX(resultados!$A$2:$ZZ$2573, 2128, MATCH($B$1, resultados!$A$1:$ZZ$1, 0))</f>
        <v/>
      </c>
      <c r="B2134">
        <f>INDEX(resultados!$A$2:$ZZ$2573, 2128, MATCH($B$2, resultados!$A$1:$ZZ$1, 0))</f>
        <v/>
      </c>
      <c r="C2134">
        <f>INDEX(resultados!$A$2:$ZZ$2573, 2128, MATCH($B$3, resultados!$A$1:$ZZ$1, 0))</f>
        <v/>
      </c>
    </row>
    <row r="2135">
      <c r="A2135">
        <f>INDEX(resultados!$A$2:$ZZ$2573, 2129, MATCH($B$1, resultados!$A$1:$ZZ$1, 0))</f>
        <v/>
      </c>
      <c r="B2135">
        <f>INDEX(resultados!$A$2:$ZZ$2573, 2129, MATCH($B$2, resultados!$A$1:$ZZ$1, 0))</f>
        <v/>
      </c>
      <c r="C2135">
        <f>INDEX(resultados!$A$2:$ZZ$2573, 2129, MATCH($B$3, resultados!$A$1:$ZZ$1, 0))</f>
        <v/>
      </c>
    </row>
    <row r="2136">
      <c r="A2136">
        <f>INDEX(resultados!$A$2:$ZZ$2573, 2130, MATCH($B$1, resultados!$A$1:$ZZ$1, 0))</f>
        <v/>
      </c>
      <c r="B2136">
        <f>INDEX(resultados!$A$2:$ZZ$2573, 2130, MATCH($B$2, resultados!$A$1:$ZZ$1, 0))</f>
        <v/>
      </c>
      <c r="C2136">
        <f>INDEX(resultados!$A$2:$ZZ$2573, 2130, MATCH($B$3, resultados!$A$1:$ZZ$1, 0))</f>
        <v/>
      </c>
    </row>
    <row r="2137">
      <c r="A2137">
        <f>INDEX(resultados!$A$2:$ZZ$2573, 2131, MATCH($B$1, resultados!$A$1:$ZZ$1, 0))</f>
        <v/>
      </c>
      <c r="B2137">
        <f>INDEX(resultados!$A$2:$ZZ$2573, 2131, MATCH($B$2, resultados!$A$1:$ZZ$1, 0))</f>
        <v/>
      </c>
      <c r="C2137">
        <f>INDEX(resultados!$A$2:$ZZ$2573, 2131, MATCH($B$3, resultados!$A$1:$ZZ$1, 0))</f>
        <v/>
      </c>
    </row>
    <row r="2138">
      <c r="A2138">
        <f>INDEX(resultados!$A$2:$ZZ$2573, 2132, MATCH($B$1, resultados!$A$1:$ZZ$1, 0))</f>
        <v/>
      </c>
      <c r="B2138">
        <f>INDEX(resultados!$A$2:$ZZ$2573, 2132, MATCH($B$2, resultados!$A$1:$ZZ$1, 0))</f>
        <v/>
      </c>
      <c r="C2138">
        <f>INDEX(resultados!$A$2:$ZZ$2573, 2132, MATCH($B$3, resultados!$A$1:$ZZ$1, 0))</f>
        <v/>
      </c>
    </row>
    <row r="2139">
      <c r="A2139">
        <f>INDEX(resultados!$A$2:$ZZ$2573, 2133, MATCH($B$1, resultados!$A$1:$ZZ$1, 0))</f>
        <v/>
      </c>
      <c r="B2139">
        <f>INDEX(resultados!$A$2:$ZZ$2573, 2133, MATCH($B$2, resultados!$A$1:$ZZ$1, 0))</f>
        <v/>
      </c>
      <c r="C2139">
        <f>INDEX(resultados!$A$2:$ZZ$2573, 2133, MATCH($B$3, resultados!$A$1:$ZZ$1, 0))</f>
        <v/>
      </c>
    </row>
    <row r="2140">
      <c r="A2140">
        <f>INDEX(resultados!$A$2:$ZZ$2573, 2134, MATCH($B$1, resultados!$A$1:$ZZ$1, 0))</f>
        <v/>
      </c>
      <c r="B2140">
        <f>INDEX(resultados!$A$2:$ZZ$2573, 2134, MATCH($B$2, resultados!$A$1:$ZZ$1, 0))</f>
        <v/>
      </c>
      <c r="C2140">
        <f>INDEX(resultados!$A$2:$ZZ$2573, 2134, MATCH($B$3, resultados!$A$1:$ZZ$1, 0))</f>
        <v/>
      </c>
    </row>
    <row r="2141">
      <c r="A2141">
        <f>INDEX(resultados!$A$2:$ZZ$2573, 2135, MATCH($B$1, resultados!$A$1:$ZZ$1, 0))</f>
        <v/>
      </c>
      <c r="B2141">
        <f>INDEX(resultados!$A$2:$ZZ$2573, 2135, MATCH($B$2, resultados!$A$1:$ZZ$1, 0))</f>
        <v/>
      </c>
      <c r="C2141">
        <f>INDEX(resultados!$A$2:$ZZ$2573, 2135, MATCH($B$3, resultados!$A$1:$ZZ$1, 0))</f>
        <v/>
      </c>
    </row>
    <row r="2142">
      <c r="A2142">
        <f>INDEX(resultados!$A$2:$ZZ$2573, 2136, MATCH($B$1, resultados!$A$1:$ZZ$1, 0))</f>
        <v/>
      </c>
      <c r="B2142">
        <f>INDEX(resultados!$A$2:$ZZ$2573, 2136, MATCH($B$2, resultados!$A$1:$ZZ$1, 0))</f>
        <v/>
      </c>
      <c r="C2142">
        <f>INDEX(resultados!$A$2:$ZZ$2573, 2136, MATCH($B$3, resultados!$A$1:$ZZ$1, 0))</f>
        <v/>
      </c>
    </row>
    <row r="2143">
      <c r="A2143">
        <f>INDEX(resultados!$A$2:$ZZ$2573, 2137, MATCH($B$1, resultados!$A$1:$ZZ$1, 0))</f>
        <v/>
      </c>
      <c r="B2143">
        <f>INDEX(resultados!$A$2:$ZZ$2573, 2137, MATCH($B$2, resultados!$A$1:$ZZ$1, 0))</f>
        <v/>
      </c>
      <c r="C2143">
        <f>INDEX(resultados!$A$2:$ZZ$2573, 2137, MATCH($B$3, resultados!$A$1:$ZZ$1, 0))</f>
        <v/>
      </c>
    </row>
    <row r="2144">
      <c r="A2144">
        <f>INDEX(resultados!$A$2:$ZZ$2573, 2138, MATCH($B$1, resultados!$A$1:$ZZ$1, 0))</f>
        <v/>
      </c>
      <c r="B2144">
        <f>INDEX(resultados!$A$2:$ZZ$2573, 2138, MATCH($B$2, resultados!$A$1:$ZZ$1, 0))</f>
        <v/>
      </c>
      <c r="C2144">
        <f>INDEX(resultados!$A$2:$ZZ$2573, 2138, MATCH($B$3, resultados!$A$1:$ZZ$1, 0))</f>
        <v/>
      </c>
    </row>
    <row r="2145">
      <c r="A2145">
        <f>INDEX(resultados!$A$2:$ZZ$2573, 2139, MATCH($B$1, resultados!$A$1:$ZZ$1, 0))</f>
        <v/>
      </c>
      <c r="B2145">
        <f>INDEX(resultados!$A$2:$ZZ$2573, 2139, MATCH($B$2, resultados!$A$1:$ZZ$1, 0))</f>
        <v/>
      </c>
      <c r="C2145">
        <f>INDEX(resultados!$A$2:$ZZ$2573, 2139, MATCH($B$3, resultados!$A$1:$ZZ$1, 0))</f>
        <v/>
      </c>
    </row>
    <row r="2146">
      <c r="A2146">
        <f>INDEX(resultados!$A$2:$ZZ$2573, 2140, MATCH($B$1, resultados!$A$1:$ZZ$1, 0))</f>
        <v/>
      </c>
      <c r="B2146">
        <f>INDEX(resultados!$A$2:$ZZ$2573, 2140, MATCH($B$2, resultados!$A$1:$ZZ$1, 0))</f>
        <v/>
      </c>
      <c r="C2146">
        <f>INDEX(resultados!$A$2:$ZZ$2573, 2140, MATCH($B$3, resultados!$A$1:$ZZ$1, 0))</f>
        <v/>
      </c>
    </row>
    <row r="2147">
      <c r="A2147">
        <f>INDEX(resultados!$A$2:$ZZ$2573, 2141, MATCH($B$1, resultados!$A$1:$ZZ$1, 0))</f>
        <v/>
      </c>
      <c r="B2147">
        <f>INDEX(resultados!$A$2:$ZZ$2573, 2141, MATCH($B$2, resultados!$A$1:$ZZ$1, 0))</f>
        <v/>
      </c>
      <c r="C2147">
        <f>INDEX(resultados!$A$2:$ZZ$2573, 2141, MATCH($B$3, resultados!$A$1:$ZZ$1, 0))</f>
        <v/>
      </c>
    </row>
    <row r="2148">
      <c r="A2148">
        <f>INDEX(resultados!$A$2:$ZZ$2573, 2142, MATCH($B$1, resultados!$A$1:$ZZ$1, 0))</f>
        <v/>
      </c>
      <c r="B2148">
        <f>INDEX(resultados!$A$2:$ZZ$2573, 2142, MATCH($B$2, resultados!$A$1:$ZZ$1, 0))</f>
        <v/>
      </c>
      <c r="C2148">
        <f>INDEX(resultados!$A$2:$ZZ$2573, 2142, MATCH($B$3, resultados!$A$1:$ZZ$1, 0))</f>
        <v/>
      </c>
    </row>
    <row r="2149">
      <c r="A2149">
        <f>INDEX(resultados!$A$2:$ZZ$2573, 2143, MATCH($B$1, resultados!$A$1:$ZZ$1, 0))</f>
        <v/>
      </c>
      <c r="B2149">
        <f>INDEX(resultados!$A$2:$ZZ$2573, 2143, MATCH($B$2, resultados!$A$1:$ZZ$1, 0))</f>
        <v/>
      </c>
      <c r="C2149">
        <f>INDEX(resultados!$A$2:$ZZ$2573, 2143, MATCH($B$3, resultados!$A$1:$ZZ$1, 0))</f>
        <v/>
      </c>
    </row>
    <row r="2150">
      <c r="A2150">
        <f>INDEX(resultados!$A$2:$ZZ$2573, 2144, MATCH($B$1, resultados!$A$1:$ZZ$1, 0))</f>
        <v/>
      </c>
      <c r="B2150">
        <f>INDEX(resultados!$A$2:$ZZ$2573, 2144, MATCH($B$2, resultados!$A$1:$ZZ$1, 0))</f>
        <v/>
      </c>
      <c r="C2150">
        <f>INDEX(resultados!$A$2:$ZZ$2573, 2144, MATCH($B$3, resultados!$A$1:$ZZ$1, 0))</f>
        <v/>
      </c>
    </row>
    <row r="2151">
      <c r="A2151">
        <f>INDEX(resultados!$A$2:$ZZ$2573, 2145, MATCH($B$1, resultados!$A$1:$ZZ$1, 0))</f>
        <v/>
      </c>
      <c r="B2151">
        <f>INDEX(resultados!$A$2:$ZZ$2573, 2145, MATCH($B$2, resultados!$A$1:$ZZ$1, 0))</f>
        <v/>
      </c>
      <c r="C2151">
        <f>INDEX(resultados!$A$2:$ZZ$2573, 2145, MATCH($B$3, resultados!$A$1:$ZZ$1, 0))</f>
        <v/>
      </c>
    </row>
    <row r="2152">
      <c r="A2152">
        <f>INDEX(resultados!$A$2:$ZZ$2573, 2146, MATCH($B$1, resultados!$A$1:$ZZ$1, 0))</f>
        <v/>
      </c>
      <c r="B2152">
        <f>INDEX(resultados!$A$2:$ZZ$2573, 2146, MATCH($B$2, resultados!$A$1:$ZZ$1, 0))</f>
        <v/>
      </c>
      <c r="C2152">
        <f>INDEX(resultados!$A$2:$ZZ$2573, 2146, MATCH($B$3, resultados!$A$1:$ZZ$1, 0))</f>
        <v/>
      </c>
    </row>
    <row r="2153">
      <c r="A2153">
        <f>INDEX(resultados!$A$2:$ZZ$2573, 2147, MATCH($B$1, resultados!$A$1:$ZZ$1, 0))</f>
        <v/>
      </c>
      <c r="B2153">
        <f>INDEX(resultados!$A$2:$ZZ$2573, 2147, MATCH($B$2, resultados!$A$1:$ZZ$1, 0))</f>
        <v/>
      </c>
      <c r="C2153">
        <f>INDEX(resultados!$A$2:$ZZ$2573, 2147, MATCH($B$3, resultados!$A$1:$ZZ$1, 0))</f>
        <v/>
      </c>
    </row>
    <row r="2154">
      <c r="A2154">
        <f>INDEX(resultados!$A$2:$ZZ$2573, 2148, MATCH($B$1, resultados!$A$1:$ZZ$1, 0))</f>
        <v/>
      </c>
      <c r="B2154">
        <f>INDEX(resultados!$A$2:$ZZ$2573, 2148, MATCH($B$2, resultados!$A$1:$ZZ$1, 0))</f>
        <v/>
      </c>
      <c r="C2154">
        <f>INDEX(resultados!$A$2:$ZZ$2573, 2148, MATCH($B$3, resultados!$A$1:$ZZ$1, 0))</f>
        <v/>
      </c>
    </row>
    <row r="2155">
      <c r="A2155">
        <f>INDEX(resultados!$A$2:$ZZ$2573, 2149, MATCH($B$1, resultados!$A$1:$ZZ$1, 0))</f>
        <v/>
      </c>
      <c r="B2155">
        <f>INDEX(resultados!$A$2:$ZZ$2573, 2149, MATCH($B$2, resultados!$A$1:$ZZ$1, 0))</f>
        <v/>
      </c>
      <c r="C2155">
        <f>INDEX(resultados!$A$2:$ZZ$2573, 2149, MATCH($B$3, resultados!$A$1:$ZZ$1, 0))</f>
        <v/>
      </c>
    </row>
    <row r="2156">
      <c r="A2156">
        <f>INDEX(resultados!$A$2:$ZZ$2573, 2150, MATCH($B$1, resultados!$A$1:$ZZ$1, 0))</f>
        <v/>
      </c>
      <c r="B2156">
        <f>INDEX(resultados!$A$2:$ZZ$2573, 2150, MATCH($B$2, resultados!$A$1:$ZZ$1, 0))</f>
        <v/>
      </c>
      <c r="C2156">
        <f>INDEX(resultados!$A$2:$ZZ$2573, 2150, MATCH($B$3, resultados!$A$1:$ZZ$1, 0))</f>
        <v/>
      </c>
    </row>
    <row r="2157">
      <c r="A2157">
        <f>INDEX(resultados!$A$2:$ZZ$2573, 2151, MATCH($B$1, resultados!$A$1:$ZZ$1, 0))</f>
        <v/>
      </c>
      <c r="B2157">
        <f>INDEX(resultados!$A$2:$ZZ$2573, 2151, MATCH($B$2, resultados!$A$1:$ZZ$1, 0))</f>
        <v/>
      </c>
      <c r="C2157">
        <f>INDEX(resultados!$A$2:$ZZ$2573, 2151, MATCH($B$3, resultados!$A$1:$ZZ$1, 0))</f>
        <v/>
      </c>
    </row>
    <row r="2158">
      <c r="A2158">
        <f>INDEX(resultados!$A$2:$ZZ$2573, 2152, MATCH($B$1, resultados!$A$1:$ZZ$1, 0))</f>
        <v/>
      </c>
      <c r="B2158">
        <f>INDEX(resultados!$A$2:$ZZ$2573, 2152, MATCH($B$2, resultados!$A$1:$ZZ$1, 0))</f>
        <v/>
      </c>
      <c r="C2158">
        <f>INDEX(resultados!$A$2:$ZZ$2573, 2152, MATCH($B$3, resultados!$A$1:$ZZ$1, 0))</f>
        <v/>
      </c>
    </row>
    <row r="2159">
      <c r="A2159">
        <f>INDEX(resultados!$A$2:$ZZ$2573, 2153, MATCH($B$1, resultados!$A$1:$ZZ$1, 0))</f>
        <v/>
      </c>
      <c r="B2159">
        <f>INDEX(resultados!$A$2:$ZZ$2573, 2153, MATCH($B$2, resultados!$A$1:$ZZ$1, 0))</f>
        <v/>
      </c>
      <c r="C2159">
        <f>INDEX(resultados!$A$2:$ZZ$2573, 2153, MATCH($B$3, resultados!$A$1:$ZZ$1, 0))</f>
        <v/>
      </c>
    </row>
    <row r="2160">
      <c r="A2160">
        <f>INDEX(resultados!$A$2:$ZZ$2573, 2154, MATCH($B$1, resultados!$A$1:$ZZ$1, 0))</f>
        <v/>
      </c>
      <c r="B2160">
        <f>INDEX(resultados!$A$2:$ZZ$2573, 2154, MATCH($B$2, resultados!$A$1:$ZZ$1, 0))</f>
        <v/>
      </c>
      <c r="C2160">
        <f>INDEX(resultados!$A$2:$ZZ$2573, 2154, MATCH($B$3, resultados!$A$1:$ZZ$1, 0))</f>
        <v/>
      </c>
    </row>
    <row r="2161">
      <c r="A2161">
        <f>INDEX(resultados!$A$2:$ZZ$2573, 2155, MATCH($B$1, resultados!$A$1:$ZZ$1, 0))</f>
        <v/>
      </c>
      <c r="B2161">
        <f>INDEX(resultados!$A$2:$ZZ$2573, 2155, MATCH($B$2, resultados!$A$1:$ZZ$1, 0))</f>
        <v/>
      </c>
      <c r="C2161">
        <f>INDEX(resultados!$A$2:$ZZ$2573, 2155, MATCH($B$3, resultados!$A$1:$ZZ$1, 0))</f>
        <v/>
      </c>
    </row>
    <row r="2162">
      <c r="A2162">
        <f>INDEX(resultados!$A$2:$ZZ$2573, 2156, MATCH($B$1, resultados!$A$1:$ZZ$1, 0))</f>
        <v/>
      </c>
      <c r="B2162">
        <f>INDEX(resultados!$A$2:$ZZ$2573, 2156, MATCH($B$2, resultados!$A$1:$ZZ$1, 0))</f>
        <v/>
      </c>
      <c r="C2162">
        <f>INDEX(resultados!$A$2:$ZZ$2573, 2156, MATCH($B$3, resultados!$A$1:$ZZ$1, 0))</f>
        <v/>
      </c>
    </row>
    <row r="2163">
      <c r="A2163">
        <f>INDEX(resultados!$A$2:$ZZ$2573, 2157, MATCH($B$1, resultados!$A$1:$ZZ$1, 0))</f>
        <v/>
      </c>
      <c r="B2163">
        <f>INDEX(resultados!$A$2:$ZZ$2573, 2157, MATCH($B$2, resultados!$A$1:$ZZ$1, 0))</f>
        <v/>
      </c>
      <c r="C2163">
        <f>INDEX(resultados!$A$2:$ZZ$2573, 2157, MATCH($B$3, resultados!$A$1:$ZZ$1, 0))</f>
        <v/>
      </c>
    </row>
    <row r="2164">
      <c r="A2164">
        <f>INDEX(resultados!$A$2:$ZZ$2573, 2158, MATCH($B$1, resultados!$A$1:$ZZ$1, 0))</f>
        <v/>
      </c>
      <c r="B2164">
        <f>INDEX(resultados!$A$2:$ZZ$2573, 2158, MATCH($B$2, resultados!$A$1:$ZZ$1, 0))</f>
        <v/>
      </c>
      <c r="C2164">
        <f>INDEX(resultados!$A$2:$ZZ$2573, 2158, MATCH($B$3, resultados!$A$1:$ZZ$1, 0))</f>
        <v/>
      </c>
    </row>
    <row r="2165">
      <c r="A2165">
        <f>INDEX(resultados!$A$2:$ZZ$2573, 2159, MATCH($B$1, resultados!$A$1:$ZZ$1, 0))</f>
        <v/>
      </c>
      <c r="B2165">
        <f>INDEX(resultados!$A$2:$ZZ$2573, 2159, MATCH($B$2, resultados!$A$1:$ZZ$1, 0))</f>
        <v/>
      </c>
      <c r="C2165">
        <f>INDEX(resultados!$A$2:$ZZ$2573, 2159, MATCH($B$3, resultados!$A$1:$ZZ$1, 0))</f>
        <v/>
      </c>
    </row>
    <row r="2166">
      <c r="A2166">
        <f>INDEX(resultados!$A$2:$ZZ$2573, 2160, MATCH($B$1, resultados!$A$1:$ZZ$1, 0))</f>
        <v/>
      </c>
      <c r="B2166">
        <f>INDEX(resultados!$A$2:$ZZ$2573, 2160, MATCH($B$2, resultados!$A$1:$ZZ$1, 0))</f>
        <v/>
      </c>
      <c r="C2166">
        <f>INDEX(resultados!$A$2:$ZZ$2573, 2160, MATCH($B$3, resultados!$A$1:$ZZ$1, 0))</f>
        <v/>
      </c>
    </row>
    <row r="2167">
      <c r="A2167">
        <f>INDEX(resultados!$A$2:$ZZ$2573, 2161, MATCH($B$1, resultados!$A$1:$ZZ$1, 0))</f>
        <v/>
      </c>
      <c r="B2167">
        <f>INDEX(resultados!$A$2:$ZZ$2573, 2161, MATCH($B$2, resultados!$A$1:$ZZ$1, 0))</f>
        <v/>
      </c>
      <c r="C2167">
        <f>INDEX(resultados!$A$2:$ZZ$2573, 2161, MATCH($B$3, resultados!$A$1:$ZZ$1, 0))</f>
        <v/>
      </c>
    </row>
    <row r="2168">
      <c r="A2168">
        <f>INDEX(resultados!$A$2:$ZZ$2573, 2162, MATCH($B$1, resultados!$A$1:$ZZ$1, 0))</f>
        <v/>
      </c>
      <c r="B2168">
        <f>INDEX(resultados!$A$2:$ZZ$2573, 2162, MATCH($B$2, resultados!$A$1:$ZZ$1, 0))</f>
        <v/>
      </c>
      <c r="C2168">
        <f>INDEX(resultados!$A$2:$ZZ$2573, 2162, MATCH($B$3, resultados!$A$1:$ZZ$1, 0))</f>
        <v/>
      </c>
    </row>
    <row r="2169">
      <c r="A2169">
        <f>INDEX(resultados!$A$2:$ZZ$2573, 2163, MATCH($B$1, resultados!$A$1:$ZZ$1, 0))</f>
        <v/>
      </c>
      <c r="B2169">
        <f>INDEX(resultados!$A$2:$ZZ$2573, 2163, MATCH($B$2, resultados!$A$1:$ZZ$1, 0))</f>
        <v/>
      </c>
      <c r="C2169">
        <f>INDEX(resultados!$A$2:$ZZ$2573, 2163, MATCH($B$3, resultados!$A$1:$ZZ$1, 0))</f>
        <v/>
      </c>
    </row>
    <row r="2170">
      <c r="A2170">
        <f>INDEX(resultados!$A$2:$ZZ$2573, 2164, MATCH($B$1, resultados!$A$1:$ZZ$1, 0))</f>
        <v/>
      </c>
      <c r="B2170">
        <f>INDEX(resultados!$A$2:$ZZ$2573, 2164, MATCH($B$2, resultados!$A$1:$ZZ$1, 0))</f>
        <v/>
      </c>
      <c r="C2170">
        <f>INDEX(resultados!$A$2:$ZZ$2573, 2164, MATCH($B$3, resultados!$A$1:$ZZ$1, 0))</f>
        <v/>
      </c>
    </row>
    <row r="2171">
      <c r="A2171">
        <f>INDEX(resultados!$A$2:$ZZ$2573, 2165, MATCH($B$1, resultados!$A$1:$ZZ$1, 0))</f>
        <v/>
      </c>
      <c r="B2171">
        <f>INDEX(resultados!$A$2:$ZZ$2573, 2165, MATCH($B$2, resultados!$A$1:$ZZ$1, 0))</f>
        <v/>
      </c>
      <c r="C2171">
        <f>INDEX(resultados!$A$2:$ZZ$2573, 2165, MATCH($B$3, resultados!$A$1:$ZZ$1, 0))</f>
        <v/>
      </c>
    </row>
    <row r="2172">
      <c r="A2172">
        <f>INDEX(resultados!$A$2:$ZZ$2573, 2166, MATCH($B$1, resultados!$A$1:$ZZ$1, 0))</f>
        <v/>
      </c>
      <c r="B2172">
        <f>INDEX(resultados!$A$2:$ZZ$2573, 2166, MATCH($B$2, resultados!$A$1:$ZZ$1, 0))</f>
        <v/>
      </c>
      <c r="C2172">
        <f>INDEX(resultados!$A$2:$ZZ$2573, 2166, MATCH($B$3, resultados!$A$1:$ZZ$1, 0))</f>
        <v/>
      </c>
    </row>
    <row r="2173">
      <c r="A2173">
        <f>INDEX(resultados!$A$2:$ZZ$2573, 2167, MATCH($B$1, resultados!$A$1:$ZZ$1, 0))</f>
        <v/>
      </c>
      <c r="B2173">
        <f>INDEX(resultados!$A$2:$ZZ$2573, 2167, MATCH($B$2, resultados!$A$1:$ZZ$1, 0))</f>
        <v/>
      </c>
      <c r="C2173">
        <f>INDEX(resultados!$A$2:$ZZ$2573, 2167, MATCH($B$3, resultados!$A$1:$ZZ$1, 0))</f>
        <v/>
      </c>
    </row>
    <row r="2174">
      <c r="A2174">
        <f>INDEX(resultados!$A$2:$ZZ$2573, 2168, MATCH($B$1, resultados!$A$1:$ZZ$1, 0))</f>
        <v/>
      </c>
      <c r="B2174">
        <f>INDEX(resultados!$A$2:$ZZ$2573, 2168, MATCH($B$2, resultados!$A$1:$ZZ$1, 0))</f>
        <v/>
      </c>
      <c r="C2174">
        <f>INDEX(resultados!$A$2:$ZZ$2573, 2168, MATCH($B$3, resultados!$A$1:$ZZ$1, 0))</f>
        <v/>
      </c>
    </row>
    <row r="2175">
      <c r="A2175">
        <f>INDEX(resultados!$A$2:$ZZ$2573, 2169, MATCH($B$1, resultados!$A$1:$ZZ$1, 0))</f>
        <v/>
      </c>
      <c r="B2175">
        <f>INDEX(resultados!$A$2:$ZZ$2573, 2169, MATCH($B$2, resultados!$A$1:$ZZ$1, 0))</f>
        <v/>
      </c>
      <c r="C2175">
        <f>INDEX(resultados!$A$2:$ZZ$2573, 2169, MATCH($B$3, resultados!$A$1:$ZZ$1, 0))</f>
        <v/>
      </c>
    </row>
    <row r="2176">
      <c r="A2176">
        <f>INDEX(resultados!$A$2:$ZZ$2573, 2170, MATCH($B$1, resultados!$A$1:$ZZ$1, 0))</f>
        <v/>
      </c>
      <c r="B2176">
        <f>INDEX(resultados!$A$2:$ZZ$2573, 2170, MATCH($B$2, resultados!$A$1:$ZZ$1, 0))</f>
        <v/>
      </c>
      <c r="C2176">
        <f>INDEX(resultados!$A$2:$ZZ$2573, 2170, MATCH($B$3, resultados!$A$1:$ZZ$1, 0))</f>
        <v/>
      </c>
    </row>
    <row r="2177">
      <c r="A2177">
        <f>INDEX(resultados!$A$2:$ZZ$2573, 2171, MATCH($B$1, resultados!$A$1:$ZZ$1, 0))</f>
        <v/>
      </c>
      <c r="B2177">
        <f>INDEX(resultados!$A$2:$ZZ$2573, 2171, MATCH($B$2, resultados!$A$1:$ZZ$1, 0))</f>
        <v/>
      </c>
      <c r="C2177">
        <f>INDEX(resultados!$A$2:$ZZ$2573, 2171, MATCH($B$3, resultados!$A$1:$ZZ$1, 0))</f>
        <v/>
      </c>
    </row>
    <row r="2178">
      <c r="A2178">
        <f>INDEX(resultados!$A$2:$ZZ$2573, 2172, MATCH($B$1, resultados!$A$1:$ZZ$1, 0))</f>
        <v/>
      </c>
      <c r="B2178">
        <f>INDEX(resultados!$A$2:$ZZ$2573, 2172, MATCH($B$2, resultados!$A$1:$ZZ$1, 0))</f>
        <v/>
      </c>
      <c r="C2178">
        <f>INDEX(resultados!$A$2:$ZZ$2573, 2172, MATCH($B$3, resultados!$A$1:$ZZ$1, 0))</f>
        <v/>
      </c>
    </row>
    <row r="2179">
      <c r="A2179">
        <f>INDEX(resultados!$A$2:$ZZ$2573, 2173, MATCH($B$1, resultados!$A$1:$ZZ$1, 0))</f>
        <v/>
      </c>
      <c r="B2179">
        <f>INDEX(resultados!$A$2:$ZZ$2573, 2173, MATCH($B$2, resultados!$A$1:$ZZ$1, 0))</f>
        <v/>
      </c>
      <c r="C2179">
        <f>INDEX(resultados!$A$2:$ZZ$2573, 2173, MATCH($B$3, resultados!$A$1:$ZZ$1, 0))</f>
        <v/>
      </c>
    </row>
    <row r="2180">
      <c r="A2180">
        <f>INDEX(resultados!$A$2:$ZZ$2573, 2174, MATCH($B$1, resultados!$A$1:$ZZ$1, 0))</f>
        <v/>
      </c>
      <c r="B2180">
        <f>INDEX(resultados!$A$2:$ZZ$2573, 2174, MATCH($B$2, resultados!$A$1:$ZZ$1, 0))</f>
        <v/>
      </c>
      <c r="C2180">
        <f>INDEX(resultados!$A$2:$ZZ$2573, 2174, MATCH($B$3, resultados!$A$1:$ZZ$1, 0))</f>
        <v/>
      </c>
    </row>
    <row r="2181">
      <c r="A2181">
        <f>INDEX(resultados!$A$2:$ZZ$2573, 2175, MATCH($B$1, resultados!$A$1:$ZZ$1, 0))</f>
        <v/>
      </c>
      <c r="B2181">
        <f>INDEX(resultados!$A$2:$ZZ$2573, 2175, MATCH($B$2, resultados!$A$1:$ZZ$1, 0))</f>
        <v/>
      </c>
      <c r="C2181">
        <f>INDEX(resultados!$A$2:$ZZ$2573, 2175, MATCH($B$3, resultados!$A$1:$ZZ$1, 0))</f>
        <v/>
      </c>
    </row>
    <row r="2182">
      <c r="A2182">
        <f>INDEX(resultados!$A$2:$ZZ$2573, 2176, MATCH($B$1, resultados!$A$1:$ZZ$1, 0))</f>
        <v/>
      </c>
      <c r="B2182">
        <f>INDEX(resultados!$A$2:$ZZ$2573, 2176, MATCH($B$2, resultados!$A$1:$ZZ$1, 0))</f>
        <v/>
      </c>
      <c r="C2182">
        <f>INDEX(resultados!$A$2:$ZZ$2573, 2176, MATCH($B$3, resultados!$A$1:$ZZ$1, 0))</f>
        <v/>
      </c>
    </row>
    <row r="2183">
      <c r="A2183">
        <f>INDEX(resultados!$A$2:$ZZ$2573, 2177, MATCH($B$1, resultados!$A$1:$ZZ$1, 0))</f>
        <v/>
      </c>
      <c r="B2183">
        <f>INDEX(resultados!$A$2:$ZZ$2573, 2177, MATCH($B$2, resultados!$A$1:$ZZ$1, 0))</f>
        <v/>
      </c>
      <c r="C2183">
        <f>INDEX(resultados!$A$2:$ZZ$2573, 2177, MATCH($B$3, resultados!$A$1:$ZZ$1, 0))</f>
        <v/>
      </c>
    </row>
    <row r="2184">
      <c r="A2184">
        <f>INDEX(resultados!$A$2:$ZZ$2573, 2178, MATCH($B$1, resultados!$A$1:$ZZ$1, 0))</f>
        <v/>
      </c>
      <c r="B2184">
        <f>INDEX(resultados!$A$2:$ZZ$2573, 2178, MATCH($B$2, resultados!$A$1:$ZZ$1, 0))</f>
        <v/>
      </c>
      <c r="C2184">
        <f>INDEX(resultados!$A$2:$ZZ$2573, 2178, MATCH($B$3, resultados!$A$1:$ZZ$1, 0))</f>
        <v/>
      </c>
    </row>
    <row r="2185">
      <c r="A2185">
        <f>INDEX(resultados!$A$2:$ZZ$2573, 2179, MATCH($B$1, resultados!$A$1:$ZZ$1, 0))</f>
        <v/>
      </c>
      <c r="B2185">
        <f>INDEX(resultados!$A$2:$ZZ$2573, 2179, MATCH($B$2, resultados!$A$1:$ZZ$1, 0))</f>
        <v/>
      </c>
      <c r="C2185">
        <f>INDEX(resultados!$A$2:$ZZ$2573, 2179, MATCH($B$3, resultados!$A$1:$ZZ$1, 0))</f>
        <v/>
      </c>
    </row>
    <row r="2186">
      <c r="A2186">
        <f>INDEX(resultados!$A$2:$ZZ$2573, 2180, MATCH($B$1, resultados!$A$1:$ZZ$1, 0))</f>
        <v/>
      </c>
      <c r="B2186">
        <f>INDEX(resultados!$A$2:$ZZ$2573, 2180, MATCH($B$2, resultados!$A$1:$ZZ$1, 0))</f>
        <v/>
      </c>
      <c r="C2186">
        <f>INDEX(resultados!$A$2:$ZZ$2573, 2180, MATCH($B$3, resultados!$A$1:$ZZ$1, 0))</f>
        <v/>
      </c>
    </row>
    <row r="2187">
      <c r="A2187">
        <f>INDEX(resultados!$A$2:$ZZ$2573, 2181, MATCH($B$1, resultados!$A$1:$ZZ$1, 0))</f>
        <v/>
      </c>
      <c r="B2187">
        <f>INDEX(resultados!$A$2:$ZZ$2573, 2181, MATCH($B$2, resultados!$A$1:$ZZ$1, 0))</f>
        <v/>
      </c>
      <c r="C2187">
        <f>INDEX(resultados!$A$2:$ZZ$2573, 2181, MATCH($B$3, resultados!$A$1:$ZZ$1, 0))</f>
        <v/>
      </c>
    </row>
    <row r="2188">
      <c r="A2188">
        <f>INDEX(resultados!$A$2:$ZZ$2573, 2182, MATCH($B$1, resultados!$A$1:$ZZ$1, 0))</f>
        <v/>
      </c>
      <c r="B2188">
        <f>INDEX(resultados!$A$2:$ZZ$2573, 2182, MATCH($B$2, resultados!$A$1:$ZZ$1, 0))</f>
        <v/>
      </c>
      <c r="C2188">
        <f>INDEX(resultados!$A$2:$ZZ$2573, 2182, MATCH($B$3, resultados!$A$1:$ZZ$1, 0))</f>
        <v/>
      </c>
    </row>
    <row r="2189">
      <c r="A2189">
        <f>INDEX(resultados!$A$2:$ZZ$2573, 2183, MATCH($B$1, resultados!$A$1:$ZZ$1, 0))</f>
        <v/>
      </c>
      <c r="B2189">
        <f>INDEX(resultados!$A$2:$ZZ$2573, 2183, MATCH($B$2, resultados!$A$1:$ZZ$1, 0))</f>
        <v/>
      </c>
      <c r="C2189">
        <f>INDEX(resultados!$A$2:$ZZ$2573, 2183, MATCH($B$3, resultados!$A$1:$ZZ$1, 0))</f>
        <v/>
      </c>
    </row>
    <row r="2190">
      <c r="A2190">
        <f>INDEX(resultados!$A$2:$ZZ$2573, 2184, MATCH($B$1, resultados!$A$1:$ZZ$1, 0))</f>
        <v/>
      </c>
      <c r="B2190">
        <f>INDEX(resultados!$A$2:$ZZ$2573, 2184, MATCH($B$2, resultados!$A$1:$ZZ$1, 0))</f>
        <v/>
      </c>
      <c r="C2190">
        <f>INDEX(resultados!$A$2:$ZZ$2573, 2184, MATCH($B$3, resultados!$A$1:$ZZ$1, 0))</f>
        <v/>
      </c>
    </row>
    <row r="2191">
      <c r="A2191">
        <f>INDEX(resultados!$A$2:$ZZ$2573, 2185, MATCH($B$1, resultados!$A$1:$ZZ$1, 0))</f>
        <v/>
      </c>
      <c r="B2191">
        <f>INDEX(resultados!$A$2:$ZZ$2573, 2185, MATCH($B$2, resultados!$A$1:$ZZ$1, 0))</f>
        <v/>
      </c>
      <c r="C2191">
        <f>INDEX(resultados!$A$2:$ZZ$2573, 2185, MATCH($B$3, resultados!$A$1:$ZZ$1, 0))</f>
        <v/>
      </c>
    </row>
    <row r="2192">
      <c r="A2192">
        <f>INDEX(resultados!$A$2:$ZZ$2573, 2186, MATCH($B$1, resultados!$A$1:$ZZ$1, 0))</f>
        <v/>
      </c>
      <c r="B2192">
        <f>INDEX(resultados!$A$2:$ZZ$2573, 2186, MATCH($B$2, resultados!$A$1:$ZZ$1, 0))</f>
        <v/>
      </c>
      <c r="C2192">
        <f>INDEX(resultados!$A$2:$ZZ$2573, 2186, MATCH($B$3, resultados!$A$1:$ZZ$1, 0))</f>
        <v/>
      </c>
    </row>
    <row r="2193">
      <c r="A2193">
        <f>INDEX(resultados!$A$2:$ZZ$2573, 2187, MATCH($B$1, resultados!$A$1:$ZZ$1, 0))</f>
        <v/>
      </c>
      <c r="B2193">
        <f>INDEX(resultados!$A$2:$ZZ$2573, 2187, MATCH($B$2, resultados!$A$1:$ZZ$1, 0))</f>
        <v/>
      </c>
      <c r="C2193">
        <f>INDEX(resultados!$A$2:$ZZ$2573, 2187, MATCH($B$3, resultados!$A$1:$ZZ$1, 0))</f>
        <v/>
      </c>
    </row>
    <row r="2194">
      <c r="A2194">
        <f>INDEX(resultados!$A$2:$ZZ$2573, 2188, MATCH($B$1, resultados!$A$1:$ZZ$1, 0))</f>
        <v/>
      </c>
      <c r="B2194">
        <f>INDEX(resultados!$A$2:$ZZ$2573, 2188, MATCH($B$2, resultados!$A$1:$ZZ$1, 0))</f>
        <v/>
      </c>
      <c r="C2194">
        <f>INDEX(resultados!$A$2:$ZZ$2573, 2188, MATCH($B$3, resultados!$A$1:$ZZ$1, 0))</f>
        <v/>
      </c>
    </row>
    <row r="2195">
      <c r="A2195">
        <f>INDEX(resultados!$A$2:$ZZ$2573, 2189, MATCH($B$1, resultados!$A$1:$ZZ$1, 0))</f>
        <v/>
      </c>
      <c r="B2195">
        <f>INDEX(resultados!$A$2:$ZZ$2573, 2189, MATCH($B$2, resultados!$A$1:$ZZ$1, 0))</f>
        <v/>
      </c>
      <c r="C2195">
        <f>INDEX(resultados!$A$2:$ZZ$2573, 2189, MATCH($B$3, resultados!$A$1:$ZZ$1, 0))</f>
        <v/>
      </c>
    </row>
    <row r="2196">
      <c r="A2196">
        <f>INDEX(resultados!$A$2:$ZZ$2573, 2190, MATCH($B$1, resultados!$A$1:$ZZ$1, 0))</f>
        <v/>
      </c>
      <c r="B2196">
        <f>INDEX(resultados!$A$2:$ZZ$2573, 2190, MATCH($B$2, resultados!$A$1:$ZZ$1, 0))</f>
        <v/>
      </c>
      <c r="C2196">
        <f>INDEX(resultados!$A$2:$ZZ$2573, 2190, MATCH($B$3, resultados!$A$1:$ZZ$1, 0))</f>
        <v/>
      </c>
    </row>
    <row r="2197">
      <c r="A2197">
        <f>INDEX(resultados!$A$2:$ZZ$2573, 2191, MATCH($B$1, resultados!$A$1:$ZZ$1, 0))</f>
        <v/>
      </c>
      <c r="B2197">
        <f>INDEX(resultados!$A$2:$ZZ$2573, 2191, MATCH($B$2, resultados!$A$1:$ZZ$1, 0))</f>
        <v/>
      </c>
      <c r="C2197">
        <f>INDEX(resultados!$A$2:$ZZ$2573, 2191, MATCH($B$3, resultados!$A$1:$ZZ$1, 0))</f>
        <v/>
      </c>
    </row>
    <row r="2198">
      <c r="A2198">
        <f>INDEX(resultados!$A$2:$ZZ$2573, 2192, MATCH($B$1, resultados!$A$1:$ZZ$1, 0))</f>
        <v/>
      </c>
      <c r="B2198">
        <f>INDEX(resultados!$A$2:$ZZ$2573, 2192, MATCH($B$2, resultados!$A$1:$ZZ$1, 0))</f>
        <v/>
      </c>
      <c r="C2198">
        <f>INDEX(resultados!$A$2:$ZZ$2573, 2192, MATCH($B$3, resultados!$A$1:$ZZ$1, 0))</f>
        <v/>
      </c>
    </row>
    <row r="2199">
      <c r="A2199">
        <f>INDEX(resultados!$A$2:$ZZ$2573, 2193, MATCH($B$1, resultados!$A$1:$ZZ$1, 0))</f>
        <v/>
      </c>
      <c r="B2199">
        <f>INDEX(resultados!$A$2:$ZZ$2573, 2193, MATCH($B$2, resultados!$A$1:$ZZ$1, 0))</f>
        <v/>
      </c>
      <c r="C2199">
        <f>INDEX(resultados!$A$2:$ZZ$2573, 2193, MATCH($B$3, resultados!$A$1:$ZZ$1, 0))</f>
        <v/>
      </c>
    </row>
    <row r="2200">
      <c r="A2200">
        <f>INDEX(resultados!$A$2:$ZZ$2573, 2194, MATCH($B$1, resultados!$A$1:$ZZ$1, 0))</f>
        <v/>
      </c>
      <c r="B2200">
        <f>INDEX(resultados!$A$2:$ZZ$2573, 2194, MATCH($B$2, resultados!$A$1:$ZZ$1, 0))</f>
        <v/>
      </c>
      <c r="C2200">
        <f>INDEX(resultados!$A$2:$ZZ$2573, 2194, MATCH($B$3, resultados!$A$1:$ZZ$1, 0))</f>
        <v/>
      </c>
    </row>
    <row r="2201">
      <c r="A2201">
        <f>INDEX(resultados!$A$2:$ZZ$2573, 2195, MATCH($B$1, resultados!$A$1:$ZZ$1, 0))</f>
        <v/>
      </c>
      <c r="B2201">
        <f>INDEX(resultados!$A$2:$ZZ$2573, 2195, MATCH($B$2, resultados!$A$1:$ZZ$1, 0))</f>
        <v/>
      </c>
      <c r="C2201">
        <f>INDEX(resultados!$A$2:$ZZ$2573, 2195, MATCH($B$3, resultados!$A$1:$ZZ$1, 0))</f>
        <v/>
      </c>
    </row>
    <row r="2202">
      <c r="A2202">
        <f>INDEX(resultados!$A$2:$ZZ$2573, 2196, MATCH($B$1, resultados!$A$1:$ZZ$1, 0))</f>
        <v/>
      </c>
      <c r="B2202">
        <f>INDEX(resultados!$A$2:$ZZ$2573, 2196, MATCH($B$2, resultados!$A$1:$ZZ$1, 0))</f>
        <v/>
      </c>
      <c r="C2202">
        <f>INDEX(resultados!$A$2:$ZZ$2573, 2196, MATCH($B$3, resultados!$A$1:$ZZ$1, 0))</f>
        <v/>
      </c>
    </row>
    <row r="2203">
      <c r="A2203">
        <f>INDEX(resultados!$A$2:$ZZ$2573, 2197, MATCH($B$1, resultados!$A$1:$ZZ$1, 0))</f>
        <v/>
      </c>
      <c r="B2203">
        <f>INDEX(resultados!$A$2:$ZZ$2573, 2197, MATCH($B$2, resultados!$A$1:$ZZ$1, 0))</f>
        <v/>
      </c>
      <c r="C2203">
        <f>INDEX(resultados!$A$2:$ZZ$2573, 2197, MATCH($B$3, resultados!$A$1:$ZZ$1, 0))</f>
        <v/>
      </c>
    </row>
    <row r="2204">
      <c r="A2204">
        <f>INDEX(resultados!$A$2:$ZZ$2573, 2198, MATCH($B$1, resultados!$A$1:$ZZ$1, 0))</f>
        <v/>
      </c>
      <c r="B2204">
        <f>INDEX(resultados!$A$2:$ZZ$2573, 2198, MATCH($B$2, resultados!$A$1:$ZZ$1, 0))</f>
        <v/>
      </c>
      <c r="C2204">
        <f>INDEX(resultados!$A$2:$ZZ$2573, 2198, MATCH($B$3, resultados!$A$1:$ZZ$1, 0))</f>
        <v/>
      </c>
    </row>
    <row r="2205">
      <c r="A2205">
        <f>INDEX(resultados!$A$2:$ZZ$2573, 2199, MATCH($B$1, resultados!$A$1:$ZZ$1, 0))</f>
        <v/>
      </c>
      <c r="B2205">
        <f>INDEX(resultados!$A$2:$ZZ$2573, 2199, MATCH($B$2, resultados!$A$1:$ZZ$1, 0))</f>
        <v/>
      </c>
      <c r="C2205">
        <f>INDEX(resultados!$A$2:$ZZ$2573, 2199, MATCH($B$3, resultados!$A$1:$ZZ$1, 0))</f>
        <v/>
      </c>
    </row>
    <row r="2206">
      <c r="A2206">
        <f>INDEX(resultados!$A$2:$ZZ$2573, 2200, MATCH($B$1, resultados!$A$1:$ZZ$1, 0))</f>
        <v/>
      </c>
      <c r="B2206">
        <f>INDEX(resultados!$A$2:$ZZ$2573, 2200, MATCH($B$2, resultados!$A$1:$ZZ$1, 0))</f>
        <v/>
      </c>
      <c r="C2206">
        <f>INDEX(resultados!$A$2:$ZZ$2573, 2200, MATCH($B$3, resultados!$A$1:$ZZ$1, 0))</f>
        <v/>
      </c>
    </row>
    <row r="2207">
      <c r="A2207">
        <f>INDEX(resultados!$A$2:$ZZ$2573, 2201, MATCH($B$1, resultados!$A$1:$ZZ$1, 0))</f>
        <v/>
      </c>
      <c r="B2207">
        <f>INDEX(resultados!$A$2:$ZZ$2573, 2201, MATCH($B$2, resultados!$A$1:$ZZ$1, 0))</f>
        <v/>
      </c>
      <c r="C2207">
        <f>INDEX(resultados!$A$2:$ZZ$2573, 2201, MATCH($B$3, resultados!$A$1:$ZZ$1, 0))</f>
        <v/>
      </c>
    </row>
    <row r="2208">
      <c r="A2208">
        <f>INDEX(resultados!$A$2:$ZZ$2573, 2202, MATCH($B$1, resultados!$A$1:$ZZ$1, 0))</f>
        <v/>
      </c>
      <c r="B2208">
        <f>INDEX(resultados!$A$2:$ZZ$2573, 2202, MATCH($B$2, resultados!$A$1:$ZZ$1, 0))</f>
        <v/>
      </c>
      <c r="C2208">
        <f>INDEX(resultados!$A$2:$ZZ$2573, 2202, MATCH($B$3, resultados!$A$1:$ZZ$1, 0))</f>
        <v/>
      </c>
    </row>
    <row r="2209">
      <c r="A2209">
        <f>INDEX(resultados!$A$2:$ZZ$2573, 2203, MATCH($B$1, resultados!$A$1:$ZZ$1, 0))</f>
        <v/>
      </c>
      <c r="B2209">
        <f>INDEX(resultados!$A$2:$ZZ$2573, 2203, MATCH($B$2, resultados!$A$1:$ZZ$1, 0))</f>
        <v/>
      </c>
      <c r="C2209">
        <f>INDEX(resultados!$A$2:$ZZ$2573, 2203, MATCH($B$3, resultados!$A$1:$ZZ$1, 0))</f>
        <v/>
      </c>
    </row>
    <row r="2210">
      <c r="A2210">
        <f>INDEX(resultados!$A$2:$ZZ$2573, 2204, MATCH($B$1, resultados!$A$1:$ZZ$1, 0))</f>
        <v/>
      </c>
      <c r="B2210">
        <f>INDEX(resultados!$A$2:$ZZ$2573, 2204, MATCH($B$2, resultados!$A$1:$ZZ$1, 0))</f>
        <v/>
      </c>
      <c r="C2210">
        <f>INDEX(resultados!$A$2:$ZZ$2573, 2204, MATCH($B$3, resultados!$A$1:$ZZ$1, 0))</f>
        <v/>
      </c>
    </row>
    <row r="2211">
      <c r="A2211">
        <f>INDEX(resultados!$A$2:$ZZ$2573, 2205, MATCH($B$1, resultados!$A$1:$ZZ$1, 0))</f>
        <v/>
      </c>
      <c r="B2211">
        <f>INDEX(resultados!$A$2:$ZZ$2573, 2205, MATCH($B$2, resultados!$A$1:$ZZ$1, 0))</f>
        <v/>
      </c>
      <c r="C2211">
        <f>INDEX(resultados!$A$2:$ZZ$2573, 2205, MATCH($B$3, resultados!$A$1:$ZZ$1, 0))</f>
        <v/>
      </c>
    </row>
    <row r="2212">
      <c r="A2212">
        <f>INDEX(resultados!$A$2:$ZZ$2573, 2206, MATCH($B$1, resultados!$A$1:$ZZ$1, 0))</f>
        <v/>
      </c>
      <c r="B2212">
        <f>INDEX(resultados!$A$2:$ZZ$2573, 2206, MATCH($B$2, resultados!$A$1:$ZZ$1, 0))</f>
        <v/>
      </c>
      <c r="C2212">
        <f>INDEX(resultados!$A$2:$ZZ$2573, 2206, MATCH($B$3, resultados!$A$1:$ZZ$1, 0))</f>
        <v/>
      </c>
    </row>
    <row r="2213">
      <c r="A2213">
        <f>INDEX(resultados!$A$2:$ZZ$2573, 2207, MATCH($B$1, resultados!$A$1:$ZZ$1, 0))</f>
        <v/>
      </c>
      <c r="B2213">
        <f>INDEX(resultados!$A$2:$ZZ$2573, 2207, MATCH($B$2, resultados!$A$1:$ZZ$1, 0))</f>
        <v/>
      </c>
      <c r="C2213">
        <f>INDEX(resultados!$A$2:$ZZ$2573, 2207, MATCH($B$3, resultados!$A$1:$ZZ$1, 0))</f>
        <v/>
      </c>
    </row>
    <row r="2214">
      <c r="A2214">
        <f>INDEX(resultados!$A$2:$ZZ$2573, 2208, MATCH($B$1, resultados!$A$1:$ZZ$1, 0))</f>
        <v/>
      </c>
      <c r="B2214">
        <f>INDEX(resultados!$A$2:$ZZ$2573, 2208, MATCH($B$2, resultados!$A$1:$ZZ$1, 0))</f>
        <v/>
      </c>
      <c r="C2214">
        <f>INDEX(resultados!$A$2:$ZZ$2573, 2208, MATCH($B$3, resultados!$A$1:$ZZ$1, 0))</f>
        <v/>
      </c>
    </row>
    <row r="2215">
      <c r="A2215">
        <f>INDEX(resultados!$A$2:$ZZ$2573, 2209, MATCH($B$1, resultados!$A$1:$ZZ$1, 0))</f>
        <v/>
      </c>
      <c r="B2215">
        <f>INDEX(resultados!$A$2:$ZZ$2573, 2209, MATCH($B$2, resultados!$A$1:$ZZ$1, 0))</f>
        <v/>
      </c>
      <c r="C2215">
        <f>INDEX(resultados!$A$2:$ZZ$2573, 2209, MATCH($B$3, resultados!$A$1:$ZZ$1, 0))</f>
        <v/>
      </c>
    </row>
    <row r="2216">
      <c r="A2216">
        <f>INDEX(resultados!$A$2:$ZZ$2573, 2210, MATCH($B$1, resultados!$A$1:$ZZ$1, 0))</f>
        <v/>
      </c>
      <c r="B2216">
        <f>INDEX(resultados!$A$2:$ZZ$2573, 2210, MATCH($B$2, resultados!$A$1:$ZZ$1, 0))</f>
        <v/>
      </c>
      <c r="C2216">
        <f>INDEX(resultados!$A$2:$ZZ$2573, 2210, MATCH($B$3, resultados!$A$1:$ZZ$1, 0))</f>
        <v/>
      </c>
    </row>
    <row r="2217">
      <c r="A2217">
        <f>INDEX(resultados!$A$2:$ZZ$2573, 2211, MATCH($B$1, resultados!$A$1:$ZZ$1, 0))</f>
        <v/>
      </c>
      <c r="B2217">
        <f>INDEX(resultados!$A$2:$ZZ$2573, 2211, MATCH($B$2, resultados!$A$1:$ZZ$1, 0))</f>
        <v/>
      </c>
      <c r="C2217">
        <f>INDEX(resultados!$A$2:$ZZ$2573, 2211, MATCH($B$3, resultados!$A$1:$ZZ$1, 0))</f>
        <v/>
      </c>
    </row>
    <row r="2218">
      <c r="A2218">
        <f>INDEX(resultados!$A$2:$ZZ$2573, 2212, MATCH($B$1, resultados!$A$1:$ZZ$1, 0))</f>
        <v/>
      </c>
      <c r="B2218">
        <f>INDEX(resultados!$A$2:$ZZ$2573, 2212, MATCH($B$2, resultados!$A$1:$ZZ$1, 0))</f>
        <v/>
      </c>
      <c r="C2218">
        <f>INDEX(resultados!$A$2:$ZZ$2573, 2212, MATCH($B$3, resultados!$A$1:$ZZ$1, 0))</f>
        <v/>
      </c>
    </row>
    <row r="2219">
      <c r="A2219">
        <f>INDEX(resultados!$A$2:$ZZ$2573, 2213, MATCH($B$1, resultados!$A$1:$ZZ$1, 0))</f>
        <v/>
      </c>
      <c r="B2219">
        <f>INDEX(resultados!$A$2:$ZZ$2573, 2213, MATCH($B$2, resultados!$A$1:$ZZ$1, 0))</f>
        <v/>
      </c>
      <c r="C2219">
        <f>INDEX(resultados!$A$2:$ZZ$2573, 2213, MATCH($B$3, resultados!$A$1:$ZZ$1, 0))</f>
        <v/>
      </c>
    </row>
    <row r="2220">
      <c r="A2220">
        <f>INDEX(resultados!$A$2:$ZZ$2573, 2214, MATCH($B$1, resultados!$A$1:$ZZ$1, 0))</f>
        <v/>
      </c>
      <c r="B2220">
        <f>INDEX(resultados!$A$2:$ZZ$2573, 2214, MATCH($B$2, resultados!$A$1:$ZZ$1, 0))</f>
        <v/>
      </c>
      <c r="C2220">
        <f>INDEX(resultados!$A$2:$ZZ$2573, 2214, MATCH($B$3, resultados!$A$1:$ZZ$1, 0))</f>
        <v/>
      </c>
    </row>
    <row r="2221">
      <c r="A2221">
        <f>INDEX(resultados!$A$2:$ZZ$2573, 2215, MATCH($B$1, resultados!$A$1:$ZZ$1, 0))</f>
        <v/>
      </c>
      <c r="B2221">
        <f>INDEX(resultados!$A$2:$ZZ$2573, 2215, MATCH($B$2, resultados!$A$1:$ZZ$1, 0))</f>
        <v/>
      </c>
      <c r="C2221">
        <f>INDEX(resultados!$A$2:$ZZ$2573, 2215, MATCH($B$3, resultados!$A$1:$ZZ$1, 0))</f>
        <v/>
      </c>
    </row>
    <row r="2222">
      <c r="A2222">
        <f>INDEX(resultados!$A$2:$ZZ$2573, 2216, MATCH($B$1, resultados!$A$1:$ZZ$1, 0))</f>
        <v/>
      </c>
      <c r="B2222">
        <f>INDEX(resultados!$A$2:$ZZ$2573, 2216, MATCH($B$2, resultados!$A$1:$ZZ$1, 0))</f>
        <v/>
      </c>
      <c r="C2222">
        <f>INDEX(resultados!$A$2:$ZZ$2573, 2216, MATCH($B$3, resultados!$A$1:$ZZ$1, 0))</f>
        <v/>
      </c>
    </row>
    <row r="2223">
      <c r="A2223">
        <f>INDEX(resultados!$A$2:$ZZ$2573, 2217, MATCH($B$1, resultados!$A$1:$ZZ$1, 0))</f>
        <v/>
      </c>
      <c r="B2223">
        <f>INDEX(resultados!$A$2:$ZZ$2573, 2217, MATCH($B$2, resultados!$A$1:$ZZ$1, 0))</f>
        <v/>
      </c>
      <c r="C2223">
        <f>INDEX(resultados!$A$2:$ZZ$2573, 2217, MATCH($B$3, resultados!$A$1:$ZZ$1, 0))</f>
        <v/>
      </c>
    </row>
    <row r="2224">
      <c r="A2224">
        <f>INDEX(resultados!$A$2:$ZZ$2573, 2218, MATCH($B$1, resultados!$A$1:$ZZ$1, 0))</f>
        <v/>
      </c>
      <c r="B2224">
        <f>INDEX(resultados!$A$2:$ZZ$2573, 2218, MATCH($B$2, resultados!$A$1:$ZZ$1, 0))</f>
        <v/>
      </c>
      <c r="C2224">
        <f>INDEX(resultados!$A$2:$ZZ$2573, 2218, MATCH($B$3, resultados!$A$1:$ZZ$1, 0))</f>
        <v/>
      </c>
    </row>
    <row r="2225">
      <c r="A2225">
        <f>INDEX(resultados!$A$2:$ZZ$2573, 2219, MATCH($B$1, resultados!$A$1:$ZZ$1, 0))</f>
        <v/>
      </c>
      <c r="B2225">
        <f>INDEX(resultados!$A$2:$ZZ$2573, 2219, MATCH($B$2, resultados!$A$1:$ZZ$1, 0))</f>
        <v/>
      </c>
      <c r="C2225">
        <f>INDEX(resultados!$A$2:$ZZ$2573, 2219, MATCH($B$3, resultados!$A$1:$ZZ$1, 0))</f>
        <v/>
      </c>
    </row>
    <row r="2226">
      <c r="A2226">
        <f>INDEX(resultados!$A$2:$ZZ$2573, 2220, MATCH($B$1, resultados!$A$1:$ZZ$1, 0))</f>
        <v/>
      </c>
      <c r="B2226">
        <f>INDEX(resultados!$A$2:$ZZ$2573, 2220, MATCH($B$2, resultados!$A$1:$ZZ$1, 0))</f>
        <v/>
      </c>
      <c r="C2226">
        <f>INDEX(resultados!$A$2:$ZZ$2573, 2220, MATCH($B$3, resultados!$A$1:$ZZ$1, 0))</f>
        <v/>
      </c>
    </row>
    <row r="2227">
      <c r="A2227">
        <f>INDEX(resultados!$A$2:$ZZ$2573, 2221, MATCH($B$1, resultados!$A$1:$ZZ$1, 0))</f>
        <v/>
      </c>
      <c r="B2227">
        <f>INDEX(resultados!$A$2:$ZZ$2573, 2221, MATCH($B$2, resultados!$A$1:$ZZ$1, 0))</f>
        <v/>
      </c>
      <c r="C2227">
        <f>INDEX(resultados!$A$2:$ZZ$2573, 2221, MATCH($B$3, resultados!$A$1:$ZZ$1, 0))</f>
        <v/>
      </c>
    </row>
    <row r="2228">
      <c r="A2228">
        <f>INDEX(resultados!$A$2:$ZZ$2573, 2222, MATCH($B$1, resultados!$A$1:$ZZ$1, 0))</f>
        <v/>
      </c>
      <c r="B2228">
        <f>INDEX(resultados!$A$2:$ZZ$2573, 2222, MATCH($B$2, resultados!$A$1:$ZZ$1, 0))</f>
        <v/>
      </c>
      <c r="C2228">
        <f>INDEX(resultados!$A$2:$ZZ$2573, 2222, MATCH($B$3, resultados!$A$1:$ZZ$1, 0))</f>
        <v/>
      </c>
    </row>
    <row r="2229">
      <c r="A2229">
        <f>INDEX(resultados!$A$2:$ZZ$2573, 2223, MATCH($B$1, resultados!$A$1:$ZZ$1, 0))</f>
        <v/>
      </c>
      <c r="B2229">
        <f>INDEX(resultados!$A$2:$ZZ$2573, 2223, MATCH($B$2, resultados!$A$1:$ZZ$1, 0))</f>
        <v/>
      </c>
      <c r="C2229">
        <f>INDEX(resultados!$A$2:$ZZ$2573, 2223, MATCH($B$3, resultados!$A$1:$ZZ$1, 0))</f>
        <v/>
      </c>
    </row>
    <row r="2230">
      <c r="A2230">
        <f>INDEX(resultados!$A$2:$ZZ$2573, 2224, MATCH($B$1, resultados!$A$1:$ZZ$1, 0))</f>
        <v/>
      </c>
      <c r="B2230">
        <f>INDEX(resultados!$A$2:$ZZ$2573, 2224, MATCH($B$2, resultados!$A$1:$ZZ$1, 0))</f>
        <v/>
      </c>
      <c r="C2230">
        <f>INDEX(resultados!$A$2:$ZZ$2573, 2224, MATCH($B$3, resultados!$A$1:$ZZ$1, 0))</f>
        <v/>
      </c>
    </row>
    <row r="2231">
      <c r="A2231">
        <f>INDEX(resultados!$A$2:$ZZ$2573, 2225, MATCH($B$1, resultados!$A$1:$ZZ$1, 0))</f>
        <v/>
      </c>
      <c r="B2231">
        <f>INDEX(resultados!$A$2:$ZZ$2573, 2225, MATCH($B$2, resultados!$A$1:$ZZ$1, 0))</f>
        <v/>
      </c>
      <c r="C2231">
        <f>INDEX(resultados!$A$2:$ZZ$2573, 2225, MATCH($B$3, resultados!$A$1:$ZZ$1, 0))</f>
        <v/>
      </c>
    </row>
    <row r="2232">
      <c r="A2232">
        <f>INDEX(resultados!$A$2:$ZZ$2573, 2226, MATCH($B$1, resultados!$A$1:$ZZ$1, 0))</f>
        <v/>
      </c>
      <c r="B2232">
        <f>INDEX(resultados!$A$2:$ZZ$2573, 2226, MATCH($B$2, resultados!$A$1:$ZZ$1, 0))</f>
        <v/>
      </c>
      <c r="C2232">
        <f>INDEX(resultados!$A$2:$ZZ$2573, 2226, MATCH($B$3, resultados!$A$1:$ZZ$1, 0))</f>
        <v/>
      </c>
    </row>
    <row r="2233">
      <c r="A2233">
        <f>INDEX(resultados!$A$2:$ZZ$2573, 2227, MATCH($B$1, resultados!$A$1:$ZZ$1, 0))</f>
        <v/>
      </c>
      <c r="B2233">
        <f>INDEX(resultados!$A$2:$ZZ$2573, 2227, MATCH($B$2, resultados!$A$1:$ZZ$1, 0))</f>
        <v/>
      </c>
      <c r="C2233">
        <f>INDEX(resultados!$A$2:$ZZ$2573, 2227, MATCH($B$3, resultados!$A$1:$ZZ$1, 0))</f>
        <v/>
      </c>
    </row>
    <row r="2234">
      <c r="A2234">
        <f>INDEX(resultados!$A$2:$ZZ$2573, 2228, MATCH($B$1, resultados!$A$1:$ZZ$1, 0))</f>
        <v/>
      </c>
      <c r="B2234">
        <f>INDEX(resultados!$A$2:$ZZ$2573, 2228, MATCH($B$2, resultados!$A$1:$ZZ$1, 0))</f>
        <v/>
      </c>
      <c r="C2234">
        <f>INDEX(resultados!$A$2:$ZZ$2573, 2228, MATCH($B$3, resultados!$A$1:$ZZ$1, 0))</f>
        <v/>
      </c>
    </row>
    <row r="2235">
      <c r="A2235">
        <f>INDEX(resultados!$A$2:$ZZ$2573, 2229, MATCH($B$1, resultados!$A$1:$ZZ$1, 0))</f>
        <v/>
      </c>
      <c r="B2235">
        <f>INDEX(resultados!$A$2:$ZZ$2573, 2229, MATCH($B$2, resultados!$A$1:$ZZ$1, 0))</f>
        <v/>
      </c>
      <c r="C2235">
        <f>INDEX(resultados!$A$2:$ZZ$2573, 2229, MATCH($B$3, resultados!$A$1:$ZZ$1, 0))</f>
        <v/>
      </c>
    </row>
    <row r="2236">
      <c r="A2236">
        <f>INDEX(resultados!$A$2:$ZZ$2573, 2230, MATCH($B$1, resultados!$A$1:$ZZ$1, 0))</f>
        <v/>
      </c>
      <c r="B2236">
        <f>INDEX(resultados!$A$2:$ZZ$2573, 2230, MATCH($B$2, resultados!$A$1:$ZZ$1, 0))</f>
        <v/>
      </c>
      <c r="C2236">
        <f>INDEX(resultados!$A$2:$ZZ$2573, 2230, MATCH($B$3, resultados!$A$1:$ZZ$1, 0))</f>
        <v/>
      </c>
    </row>
    <row r="2237">
      <c r="A2237">
        <f>INDEX(resultados!$A$2:$ZZ$2573, 2231, MATCH($B$1, resultados!$A$1:$ZZ$1, 0))</f>
        <v/>
      </c>
      <c r="B2237">
        <f>INDEX(resultados!$A$2:$ZZ$2573, 2231, MATCH($B$2, resultados!$A$1:$ZZ$1, 0))</f>
        <v/>
      </c>
      <c r="C2237">
        <f>INDEX(resultados!$A$2:$ZZ$2573, 2231, MATCH($B$3, resultados!$A$1:$ZZ$1, 0))</f>
        <v/>
      </c>
    </row>
    <row r="2238">
      <c r="A2238">
        <f>INDEX(resultados!$A$2:$ZZ$2573, 2232, MATCH($B$1, resultados!$A$1:$ZZ$1, 0))</f>
        <v/>
      </c>
      <c r="B2238">
        <f>INDEX(resultados!$A$2:$ZZ$2573, 2232, MATCH($B$2, resultados!$A$1:$ZZ$1, 0))</f>
        <v/>
      </c>
      <c r="C2238">
        <f>INDEX(resultados!$A$2:$ZZ$2573, 2232, MATCH($B$3, resultados!$A$1:$ZZ$1, 0))</f>
        <v/>
      </c>
    </row>
    <row r="2239">
      <c r="A2239">
        <f>INDEX(resultados!$A$2:$ZZ$2573, 2233, MATCH($B$1, resultados!$A$1:$ZZ$1, 0))</f>
        <v/>
      </c>
      <c r="B2239">
        <f>INDEX(resultados!$A$2:$ZZ$2573, 2233, MATCH($B$2, resultados!$A$1:$ZZ$1, 0))</f>
        <v/>
      </c>
      <c r="C2239">
        <f>INDEX(resultados!$A$2:$ZZ$2573, 2233, MATCH($B$3, resultados!$A$1:$ZZ$1, 0))</f>
        <v/>
      </c>
    </row>
    <row r="2240">
      <c r="A2240">
        <f>INDEX(resultados!$A$2:$ZZ$2573, 2234, MATCH($B$1, resultados!$A$1:$ZZ$1, 0))</f>
        <v/>
      </c>
      <c r="B2240">
        <f>INDEX(resultados!$A$2:$ZZ$2573, 2234, MATCH($B$2, resultados!$A$1:$ZZ$1, 0))</f>
        <v/>
      </c>
      <c r="C2240">
        <f>INDEX(resultados!$A$2:$ZZ$2573, 2234, MATCH($B$3, resultados!$A$1:$ZZ$1, 0))</f>
        <v/>
      </c>
    </row>
    <row r="2241">
      <c r="A2241">
        <f>INDEX(resultados!$A$2:$ZZ$2573, 2235, MATCH($B$1, resultados!$A$1:$ZZ$1, 0))</f>
        <v/>
      </c>
      <c r="B2241">
        <f>INDEX(resultados!$A$2:$ZZ$2573, 2235, MATCH($B$2, resultados!$A$1:$ZZ$1, 0))</f>
        <v/>
      </c>
      <c r="C2241">
        <f>INDEX(resultados!$A$2:$ZZ$2573, 2235, MATCH($B$3, resultados!$A$1:$ZZ$1, 0))</f>
        <v/>
      </c>
    </row>
    <row r="2242">
      <c r="A2242">
        <f>INDEX(resultados!$A$2:$ZZ$2573, 2236, MATCH($B$1, resultados!$A$1:$ZZ$1, 0))</f>
        <v/>
      </c>
      <c r="B2242">
        <f>INDEX(resultados!$A$2:$ZZ$2573, 2236, MATCH($B$2, resultados!$A$1:$ZZ$1, 0))</f>
        <v/>
      </c>
      <c r="C2242">
        <f>INDEX(resultados!$A$2:$ZZ$2573, 2236, MATCH($B$3, resultados!$A$1:$ZZ$1, 0))</f>
        <v/>
      </c>
    </row>
    <row r="2243">
      <c r="A2243">
        <f>INDEX(resultados!$A$2:$ZZ$2573, 2237, MATCH($B$1, resultados!$A$1:$ZZ$1, 0))</f>
        <v/>
      </c>
      <c r="B2243">
        <f>INDEX(resultados!$A$2:$ZZ$2573, 2237, MATCH($B$2, resultados!$A$1:$ZZ$1, 0))</f>
        <v/>
      </c>
      <c r="C2243">
        <f>INDEX(resultados!$A$2:$ZZ$2573, 2237, MATCH($B$3, resultados!$A$1:$ZZ$1, 0))</f>
        <v/>
      </c>
    </row>
    <row r="2244">
      <c r="A2244">
        <f>INDEX(resultados!$A$2:$ZZ$2573, 2238, MATCH($B$1, resultados!$A$1:$ZZ$1, 0))</f>
        <v/>
      </c>
      <c r="B2244">
        <f>INDEX(resultados!$A$2:$ZZ$2573, 2238, MATCH($B$2, resultados!$A$1:$ZZ$1, 0))</f>
        <v/>
      </c>
      <c r="C2244">
        <f>INDEX(resultados!$A$2:$ZZ$2573, 2238, MATCH($B$3, resultados!$A$1:$ZZ$1, 0))</f>
        <v/>
      </c>
    </row>
    <row r="2245">
      <c r="A2245">
        <f>INDEX(resultados!$A$2:$ZZ$2573, 2239, MATCH($B$1, resultados!$A$1:$ZZ$1, 0))</f>
        <v/>
      </c>
      <c r="B2245">
        <f>INDEX(resultados!$A$2:$ZZ$2573, 2239, MATCH($B$2, resultados!$A$1:$ZZ$1, 0))</f>
        <v/>
      </c>
      <c r="C2245">
        <f>INDEX(resultados!$A$2:$ZZ$2573, 2239, MATCH($B$3, resultados!$A$1:$ZZ$1, 0))</f>
        <v/>
      </c>
    </row>
    <row r="2246">
      <c r="A2246">
        <f>INDEX(resultados!$A$2:$ZZ$2573, 2240, MATCH($B$1, resultados!$A$1:$ZZ$1, 0))</f>
        <v/>
      </c>
      <c r="B2246">
        <f>INDEX(resultados!$A$2:$ZZ$2573, 2240, MATCH($B$2, resultados!$A$1:$ZZ$1, 0))</f>
        <v/>
      </c>
      <c r="C2246">
        <f>INDEX(resultados!$A$2:$ZZ$2573, 2240, MATCH($B$3, resultados!$A$1:$ZZ$1, 0))</f>
        <v/>
      </c>
    </row>
    <row r="2247">
      <c r="A2247">
        <f>INDEX(resultados!$A$2:$ZZ$2573, 2241, MATCH($B$1, resultados!$A$1:$ZZ$1, 0))</f>
        <v/>
      </c>
      <c r="B2247">
        <f>INDEX(resultados!$A$2:$ZZ$2573, 2241, MATCH($B$2, resultados!$A$1:$ZZ$1, 0))</f>
        <v/>
      </c>
      <c r="C2247">
        <f>INDEX(resultados!$A$2:$ZZ$2573, 2241, MATCH($B$3, resultados!$A$1:$ZZ$1, 0))</f>
        <v/>
      </c>
    </row>
    <row r="2248">
      <c r="A2248">
        <f>INDEX(resultados!$A$2:$ZZ$2573, 2242, MATCH($B$1, resultados!$A$1:$ZZ$1, 0))</f>
        <v/>
      </c>
      <c r="B2248">
        <f>INDEX(resultados!$A$2:$ZZ$2573, 2242, MATCH($B$2, resultados!$A$1:$ZZ$1, 0))</f>
        <v/>
      </c>
      <c r="C2248">
        <f>INDEX(resultados!$A$2:$ZZ$2573, 2242, MATCH($B$3, resultados!$A$1:$ZZ$1, 0))</f>
        <v/>
      </c>
    </row>
    <row r="2249">
      <c r="A2249">
        <f>INDEX(resultados!$A$2:$ZZ$2573, 2243, MATCH($B$1, resultados!$A$1:$ZZ$1, 0))</f>
        <v/>
      </c>
      <c r="B2249">
        <f>INDEX(resultados!$A$2:$ZZ$2573, 2243, MATCH($B$2, resultados!$A$1:$ZZ$1, 0))</f>
        <v/>
      </c>
      <c r="C2249">
        <f>INDEX(resultados!$A$2:$ZZ$2573, 2243, MATCH($B$3, resultados!$A$1:$ZZ$1, 0))</f>
        <v/>
      </c>
    </row>
    <row r="2250">
      <c r="A2250">
        <f>INDEX(resultados!$A$2:$ZZ$2573, 2244, MATCH($B$1, resultados!$A$1:$ZZ$1, 0))</f>
        <v/>
      </c>
      <c r="B2250">
        <f>INDEX(resultados!$A$2:$ZZ$2573, 2244, MATCH($B$2, resultados!$A$1:$ZZ$1, 0))</f>
        <v/>
      </c>
      <c r="C2250">
        <f>INDEX(resultados!$A$2:$ZZ$2573, 2244, MATCH($B$3, resultados!$A$1:$ZZ$1, 0))</f>
        <v/>
      </c>
    </row>
    <row r="2251">
      <c r="A2251">
        <f>INDEX(resultados!$A$2:$ZZ$2573, 2245, MATCH($B$1, resultados!$A$1:$ZZ$1, 0))</f>
        <v/>
      </c>
      <c r="B2251">
        <f>INDEX(resultados!$A$2:$ZZ$2573, 2245, MATCH($B$2, resultados!$A$1:$ZZ$1, 0))</f>
        <v/>
      </c>
      <c r="C2251">
        <f>INDEX(resultados!$A$2:$ZZ$2573, 2245, MATCH($B$3, resultados!$A$1:$ZZ$1, 0))</f>
        <v/>
      </c>
    </row>
    <row r="2252">
      <c r="A2252">
        <f>INDEX(resultados!$A$2:$ZZ$2573, 2246, MATCH($B$1, resultados!$A$1:$ZZ$1, 0))</f>
        <v/>
      </c>
      <c r="B2252">
        <f>INDEX(resultados!$A$2:$ZZ$2573, 2246, MATCH($B$2, resultados!$A$1:$ZZ$1, 0))</f>
        <v/>
      </c>
      <c r="C2252">
        <f>INDEX(resultados!$A$2:$ZZ$2573, 2246, MATCH($B$3, resultados!$A$1:$ZZ$1, 0))</f>
        <v/>
      </c>
    </row>
    <row r="2253">
      <c r="A2253">
        <f>INDEX(resultados!$A$2:$ZZ$2573, 2247, MATCH($B$1, resultados!$A$1:$ZZ$1, 0))</f>
        <v/>
      </c>
      <c r="B2253">
        <f>INDEX(resultados!$A$2:$ZZ$2573, 2247, MATCH($B$2, resultados!$A$1:$ZZ$1, 0))</f>
        <v/>
      </c>
      <c r="C2253">
        <f>INDEX(resultados!$A$2:$ZZ$2573, 2247, MATCH($B$3, resultados!$A$1:$ZZ$1, 0))</f>
        <v/>
      </c>
    </row>
    <row r="2254">
      <c r="A2254">
        <f>INDEX(resultados!$A$2:$ZZ$2573, 2248, MATCH($B$1, resultados!$A$1:$ZZ$1, 0))</f>
        <v/>
      </c>
      <c r="B2254">
        <f>INDEX(resultados!$A$2:$ZZ$2573, 2248, MATCH($B$2, resultados!$A$1:$ZZ$1, 0))</f>
        <v/>
      </c>
      <c r="C2254">
        <f>INDEX(resultados!$A$2:$ZZ$2573, 2248, MATCH($B$3, resultados!$A$1:$ZZ$1, 0))</f>
        <v/>
      </c>
    </row>
    <row r="2255">
      <c r="A2255">
        <f>INDEX(resultados!$A$2:$ZZ$2573, 2249, MATCH($B$1, resultados!$A$1:$ZZ$1, 0))</f>
        <v/>
      </c>
      <c r="B2255">
        <f>INDEX(resultados!$A$2:$ZZ$2573, 2249, MATCH($B$2, resultados!$A$1:$ZZ$1, 0))</f>
        <v/>
      </c>
      <c r="C2255">
        <f>INDEX(resultados!$A$2:$ZZ$2573, 2249, MATCH($B$3, resultados!$A$1:$ZZ$1, 0))</f>
        <v/>
      </c>
    </row>
    <row r="2256">
      <c r="A2256">
        <f>INDEX(resultados!$A$2:$ZZ$2573, 2250, MATCH($B$1, resultados!$A$1:$ZZ$1, 0))</f>
        <v/>
      </c>
      <c r="B2256">
        <f>INDEX(resultados!$A$2:$ZZ$2573, 2250, MATCH($B$2, resultados!$A$1:$ZZ$1, 0))</f>
        <v/>
      </c>
      <c r="C2256">
        <f>INDEX(resultados!$A$2:$ZZ$2573, 2250, MATCH($B$3, resultados!$A$1:$ZZ$1, 0))</f>
        <v/>
      </c>
    </row>
    <row r="2257">
      <c r="A2257">
        <f>INDEX(resultados!$A$2:$ZZ$2573, 2251, MATCH($B$1, resultados!$A$1:$ZZ$1, 0))</f>
        <v/>
      </c>
      <c r="B2257">
        <f>INDEX(resultados!$A$2:$ZZ$2573, 2251, MATCH($B$2, resultados!$A$1:$ZZ$1, 0))</f>
        <v/>
      </c>
      <c r="C2257">
        <f>INDEX(resultados!$A$2:$ZZ$2573, 2251, MATCH($B$3, resultados!$A$1:$ZZ$1, 0))</f>
        <v/>
      </c>
    </row>
    <row r="2258">
      <c r="A2258">
        <f>INDEX(resultados!$A$2:$ZZ$2573, 2252, MATCH($B$1, resultados!$A$1:$ZZ$1, 0))</f>
        <v/>
      </c>
      <c r="B2258">
        <f>INDEX(resultados!$A$2:$ZZ$2573, 2252, MATCH($B$2, resultados!$A$1:$ZZ$1, 0))</f>
        <v/>
      </c>
      <c r="C2258">
        <f>INDEX(resultados!$A$2:$ZZ$2573, 2252, MATCH($B$3, resultados!$A$1:$ZZ$1, 0))</f>
        <v/>
      </c>
    </row>
    <row r="2259">
      <c r="A2259">
        <f>INDEX(resultados!$A$2:$ZZ$2573, 2253, MATCH($B$1, resultados!$A$1:$ZZ$1, 0))</f>
        <v/>
      </c>
      <c r="B2259">
        <f>INDEX(resultados!$A$2:$ZZ$2573, 2253, MATCH($B$2, resultados!$A$1:$ZZ$1, 0))</f>
        <v/>
      </c>
      <c r="C2259">
        <f>INDEX(resultados!$A$2:$ZZ$2573, 2253, MATCH($B$3, resultados!$A$1:$ZZ$1, 0))</f>
        <v/>
      </c>
    </row>
    <row r="2260">
      <c r="A2260">
        <f>INDEX(resultados!$A$2:$ZZ$2573, 2254, MATCH($B$1, resultados!$A$1:$ZZ$1, 0))</f>
        <v/>
      </c>
      <c r="B2260">
        <f>INDEX(resultados!$A$2:$ZZ$2573, 2254, MATCH($B$2, resultados!$A$1:$ZZ$1, 0))</f>
        <v/>
      </c>
      <c r="C2260">
        <f>INDEX(resultados!$A$2:$ZZ$2573, 2254, MATCH($B$3, resultados!$A$1:$ZZ$1, 0))</f>
        <v/>
      </c>
    </row>
    <row r="2261">
      <c r="A2261">
        <f>INDEX(resultados!$A$2:$ZZ$2573, 2255, MATCH($B$1, resultados!$A$1:$ZZ$1, 0))</f>
        <v/>
      </c>
      <c r="B2261">
        <f>INDEX(resultados!$A$2:$ZZ$2573, 2255, MATCH($B$2, resultados!$A$1:$ZZ$1, 0))</f>
        <v/>
      </c>
      <c r="C2261">
        <f>INDEX(resultados!$A$2:$ZZ$2573, 2255, MATCH($B$3, resultados!$A$1:$ZZ$1, 0))</f>
        <v/>
      </c>
    </row>
    <row r="2262">
      <c r="A2262">
        <f>INDEX(resultados!$A$2:$ZZ$2573, 2256, MATCH($B$1, resultados!$A$1:$ZZ$1, 0))</f>
        <v/>
      </c>
      <c r="B2262">
        <f>INDEX(resultados!$A$2:$ZZ$2573, 2256, MATCH($B$2, resultados!$A$1:$ZZ$1, 0))</f>
        <v/>
      </c>
      <c r="C2262">
        <f>INDEX(resultados!$A$2:$ZZ$2573, 2256, MATCH($B$3, resultados!$A$1:$ZZ$1, 0))</f>
        <v/>
      </c>
    </row>
    <row r="2263">
      <c r="A2263">
        <f>INDEX(resultados!$A$2:$ZZ$2573, 2257, MATCH($B$1, resultados!$A$1:$ZZ$1, 0))</f>
        <v/>
      </c>
      <c r="B2263">
        <f>INDEX(resultados!$A$2:$ZZ$2573, 2257, MATCH($B$2, resultados!$A$1:$ZZ$1, 0))</f>
        <v/>
      </c>
      <c r="C2263">
        <f>INDEX(resultados!$A$2:$ZZ$2573, 2257, MATCH($B$3, resultados!$A$1:$ZZ$1, 0))</f>
        <v/>
      </c>
    </row>
    <row r="2264">
      <c r="A2264">
        <f>INDEX(resultados!$A$2:$ZZ$2573, 2258, MATCH($B$1, resultados!$A$1:$ZZ$1, 0))</f>
        <v/>
      </c>
      <c r="B2264">
        <f>INDEX(resultados!$A$2:$ZZ$2573, 2258, MATCH($B$2, resultados!$A$1:$ZZ$1, 0))</f>
        <v/>
      </c>
      <c r="C2264">
        <f>INDEX(resultados!$A$2:$ZZ$2573, 2258, MATCH($B$3, resultados!$A$1:$ZZ$1, 0))</f>
        <v/>
      </c>
    </row>
    <row r="2265">
      <c r="A2265">
        <f>INDEX(resultados!$A$2:$ZZ$2573, 2259, MATCH($B$1, resultados!$A$1:$ZZ$1, 0))</f>
        <v/>
      </c>
      <c r="B2265">
        <f>INDEX(resultados!$A$2:$ZZ$2573, 2259, MATCH($B$2, resultados!$A$1:$ZZ$1, 0))</f>
        <v/>
      </c>
      <c r="C2265">
        <f>INDEX(resultados!$A$2:$ZZ$2573, 2259, MATCH($B$3, resultados!$A$1:$ZZ$1, 0))</f>
        <v/>
      </c>
    </row>
    <row r="2266">
      <c r="A2266">
        <f>INDEX(resultados!$A$2:$ZZ$2573, 2260, MATCH($B$1, resultados!$A$1:$ZZ$1, 0))</f>
        <v/>
      </c>
      <c r="B2266">
        <f>INDEX(resultados!$A$2:$ZZ$2573, 2260, MATCH($B$2, resultados!$A$1:$ZZ$1, 0))</f>
        <v/>
      </c>
      <c r="C2266">
        <f>INDEX(resultados!$A$2:$ZZ$2573, 2260, MATCH($B$3, resultados!$A$1:$ZZ$1, 0))</f>
        <v/>
      </c>
    </row>
    <row r="2267">
      <c r="A2267">
        <f>INDEX(resultados!$A$2:$ZZ$2573, 2261, MATCH($B$1, resultados!$A$1:$ZZ$1, 0))</f>
        <v/>
      </c>
      <c r="B2267">
        <f>INDEX(resultados!$A$2:$ZZ$2573, 2261, MATCH($B$2, resultados!$A$1:$ZZ$1, 0))</f>
        <v/>
      </c>
      <c r="C2267">
        <f>INDEX(resultados!$A$2:$ZZ$2573, 2261, MATCH($B$3, resultados!$A$1:$ZZ$1, 0))</f>
        <v/>
      </c>
    </row>
    <row r="2268">
      <c r="A2268">
        <f>INDEX(resultados!$A$2:$ZZ$2573, 2262, MATCH($B$1, resultados!$A$1:$ZZ$1, 0))</f>
        <v/>
      </c>
      <c r="B2268">
        <f>INDEX(resultados!$A$2:$ZZ$2573, 2262, MATCH($B$2, resultados!$A$1:$ZZ$1, 0))</f>
        <v/>
      </c>
      <c r="C2268">
        <f>INDEX(resultados!$A$2:$ZZ$2573, 2262, MATCH($B$3, resultados!$A$1:$ZZ$1, 0))</f>
        <v/>
      </c>
    </row>
    <row r="2269">
      <c r="A2269">
        <f>INDEX(resultados!$A$2:$ZZ$2573, 2263, MATCH($B$1, resultados!$A$1:$ZZ$1, 0))</f>
        <v/>
      </c>
      <c r="B2269">
        <f>INDEX(resultados!$A$2:$ZZ$2573, 2263, MATCH($B$2, resultados!$A$1:$ZZ$1, 0))</f>
        <v/>
      </c>
      <c r="C2269">
        <f>INDEX(resultados!$A$2:$ZZ$2573, 2263, MATCH($B$3, resultados!$A$1:$ZZ$1, 0))</f>
        <v/>
      </c>
    </row>
    <row r="2270">
      <c r="A2270">
        <f>INDEX(resultados!$A$2:$ZZ$2573, 2264, MATCH($B$1, resultados!$A$1:$ZZ$1, 0))</f>
        <v/>
      </c>
      <c r="B2270">
        <f>INDEX(resultados!$A$2:$ZZ$2573, 2264, MATCH($B$2, resultados!$A$1:$ZZ$1, 0))</f>
        <v/>
      </c>
      <c r="C2270">
        <f>INDEX(resultados!$A$2:$ZZ$2573, 2264, MATCH($B$3, resultados!$A$1:$ZZ$1, 0))</f>
        <v/>
      </c>
    </row>
    <row r="2271">
      <c r="A2271">
        <f>INDEX(resultados!$A$2:$ZZ$2573, 2265, MATCH($B$1, resultados!$A$1:$ZZ$1, 0))</f>
        <v/>
      </c>
      <c r="B2271">
        <f>INDEX(resultados!$A$2:$ZZ$2573, 2265, MATCH($B$2, resultados!$A$1:$ZZ$1, 0))</f>
        <v/>
      </c>
      <c r="C2271">
        <f>INDEX(resultados!$A$2:$ZZ$2573, 2265, MATCH($B$3, resultados!$A$1:$ZZ$1, 0))</f>
        <v/>
      </c>
    </row>
    <row r="2272">
      <c r="A2272">
        <f>INDEX(resultados!$A$2:$ZZ$2573, 2266, MATCH($B$1, resultados!$A$1:$ZZ$1, 0))</f>
        <v/>
      </c>
      <c r="B2272">
        <f>INDEX(resultados!$A$2:$ZZ$2573, 2266, MATCH($B$2, resultados!$A$1:$ZZ$1, 0))</f>
        <v/>
      </c>
      <c r="C2272">
        <f>INDEX(resultados!$A$2:$ZZ$2573, 2266, MATCH($B$3, resultados!$A$1:$ZZ$1, 0))</f>
        <v/>
      </c>
    </row>
    <row r="2273">
      <c r="A2273">
        <f>INDEX(resultados!$A$2:$ZZ$2573, 2267, MATCH($B$1, resultados!$A$1:$ZZ$1, 0))</f>
        <v/>
      </c>
      <c r="B2273">
        <f>INDEX(resultados!$A$2:$ZZ$2573, 2267, MATCH($B$2, resultados!$A$1:$ZZ$1, 0))</f>
        <v/>
      </c>
      <c r="C2273">
        <f>INDEX(resultados!$A$2:$ZZ$2573, 2267, MATCH($B$3, resultados!$A$1:$ZZ$1, 0))</f>
        <v/>
      </c>
    </row>
    <row r="2274">
      <c r="A2274">
        <f>INDEX(resultados!$A$2:$ZZ$2573, 2268, MATCH($B$1, resultados!$A$1:$ZZ$1, 0))</f>
        <v/>
      </c>
      <c r="B2274">
        <f>INDEX(resultados!$A$2:$ZZ$2573, 2268, MATCH($B$2, resultados!$A$1:$ZZ$1, 0))</f>
        <v/>
      </c>
      <c r="C2274">
        <f>INDEX(resultados!$A$2:$ZZ$2573, 2268, MATCH($B$3, resultados!$A$1:$ZZ$1, 0))</f>
        <v/>
      </c>
    </row>
    <row r="2275">
      <c r="A2275">
        <f>INDEX(resultados!$A$2:$ZZ$2573, 2269, MATCH($B$1, resultados!$A$1:$ZZ$1, 0))</f>
        <v/>
      </c>
      <c r="B2275">
        <f>INDEX(resultados!$A$2:$ZZ$2573, 2269, MATCH($B$2, resultados!$A$1:$ZZ$1, 0))</f>
        <v/>
      </c>
      <c r="C2275">
        <f>INDEX(resultados!$A$2:$ZZ$2573, 2269, MATCH($B$3, resultados!$A$1:$ZZ$1, 0))</f>
        <v/>
      </c>
    </row>
    <row r="2276">
      <c r="A2276">
        <f>INDEX(resultados!$A$2:$ZZ$2573, 2270, MATCH($B$1, resultados!$A$1:$ZZ$1, 0))</f>
        <v/>
      </c>
      <c r="B2276">
        <f>INDEX(resultados!$A$2:$ZZ$2573, 2270, MATCH($B$2, resultados!$A$1:$ZZ$1, 0))</f>
        <v/>
      </c>
      <c r="C2276">
        <f>INDEX(resultados!$A$2:$ZZ$2573, 2270, MATCH($B$3, resultados!$A$1:$ZZ$1, 0))</f>
        <v/>
      </c>
    </row>
    <row r="2277">
      <c r="A2277">
        <f>INDEX(resultados!$A$2:$ZZ$2573, 2271, MATCH($B$1, resultados!$A$1:$ZZ$1, 0))</f>
        <v/>
      </c>
      <c r="B2277">
        <f>INDEX(resultados!$A$2:$ZZ$2573, 2271, MATCH($B$2, resultados!$A$1:$ZZ$1, 0))</f>
        <v/>
      </c>
      <c r="C2277">
        <f>INDEX(resultados!$A$2:$ZZ$2573, 2271, MATCH($B$3, resultados!$A$1:$ZZ$1, 0))</f>
        <v/>
      </c>
    </row>
    <row r="2278">
      <c r="A2278">
        <f>INDEX(resultados!$A$2:$ZZ$2573, 2272, MATCH($B$1, resultados!$A$1:$ZZ$1, 0))</f>
        <v/>
      </c>
      <c r="B2278">
        <f>INDEX(resultados!$A$2:$ZZ$2573, 2272, MATCH($B$2, resultados!$A$1:$ZZ$1, 0))</f>
        <v/>
      </c>
      <c r="C2278">
        <f>INDEX(resultados!$A$2:$ZZ$2573, 2272, MATCH($B$3, resultados!$A$1:$ZZ$1, 0))</f>
        <v/>
      </c>
    </row>
    <row r="2279">
      <c r="A2279">
        <f>INDEX(resultados!$A$2:$ZZ$2573, 2273, MATCH($B$1, resultados!$A$1:$ZZ$1, 0))</f>
        <v/>
      </c>
      <c r="B2279">
        <f>INDEX(resultados!$A$2:$ZZ$2573, 2273, MATCH($B$2, resultados!$A$1:$ZZ$1, 0))</f>
        <v/>
      </c>
      <c r="C2279">
        <f>INDEX(resultados!$A$2:$ZZ$2573, 2273, MATCH($B$3, resultados!$A$1:$ZZ$1, 0))</f>
        <v/>
      </c>
    </row>
    <row r="2280">
      <c r="A2280">
        <f>INDEX(resultados!$A$2:$ZZ$2573, 2274, MATCH($B$1, resultados!$A$1:$ZZ$1, 0))</f>
        <v/>
      </c>
      <c r="B2280">
        <f>INDEX(resultados!$A$2:$ZZ$2573, 2274, MATCH($B$2, resultados!$A$1:$ZZ$1, 0))</f>
        <v/>
      </c>
      <c r="C2280">
        <f>INDEX(resultados!$A$2:$ZZ$2573, 2274, MATCH($B$3, resultados!$A$1:$ZZ$1, 0))</f>
        <v/>
      </c>
    </row>
    <row r="2281">
      <c r="A2281">
        <f>INDEX(resultados!$A$2:$ZZ$2573, 2275, MATCH($B$1, resultados!$A$1:$ZZ$1, 0))</f>
        <v/>
      </c>
      <c r="B2281">
        <f>INDEX(resultados!$A$2:$ZZ$2573, 2275, MATCH($B$2, resultados!$A$1:$ZZ$1, 0))</f>
        <v/>
      </c>
      <c r="C2281">
        <f>INDEX(resultados!$A$2:$ZZ$2573, 2275, MATCH($B$3, resultados!$A$1:$ZZ$1, 0))</f>
        <v/>
      </c>
    </row>
    <row r="2282">
      <c r="A2282">
        <f>INDEX(resultados!$A$2:$ZZ$2573, 2276, MATCH($B$1, resultados!$A$1:$ZZ$1, 0))</f>
        <v/>
      </c>
      <c r="B2282">
        <f>INDEX(resultados!$A$2:$ZZ$2573, 2276, MATCH($B$2, resultados!$A$1:$ZZ$1, 0))</f>
        <v/>
      </c>
      <c r="C2282">
        <f>INDEX(resultados!$A$2:$ZZ$2573, 2276, MATCH($B$3, resultados!$A$1:$ZZ$1, 0))</f>
        <v/>
      </c>
    </row>
    <row r="2283">
      <c r="A2283">
        <f>INDEX(resultados!$A$2:$ZZ$2573, 2277, MATCH($B$1, resultados!$A$1:$ZZ$1, 0))</f>
        <v/>
      </c>
      <c r="B2283">
        <f>INDEX(resultados!$A$2:$ZZ$2573, 2277, MATCH($B$2, resultados!$A$1:$ZZ$1, 0))</f>
        <v/>
      </c>
      <c r="C2283">
        <f>INDEX(resultados!$A$2:$ZZ$2573, 2277, MATCH($B$3, resultados!$A$1:$ZZ$1, 0))</f>
        <v/>
      </c>
    </row>
    <row r="2284">
      <c r="A2284">
        <f>INDEX(resultados!$A$2:$ZZ$2573, 2278, MATCH($B$1, resultados!$A$1:$ZZ$1, 0))</f>
        <v/>
      </c>
      <c r="B2284">
        <f>INDEX(resultados!$A$2:$ZZ$2573, 2278, MATCH($B$2, resultados!$A$1:$ZZ$1, 0))</f>
        <v/>
      </c>
      <c r="C2284">
        <f>INDEX(resultados!$A$2:$ZZ$2573, 2278, MATCH($B$3, resultados!$A$1:$ZZ$1, 0))</f>
        <v/>
      </c>
    </row>
    <row r="2285">
      <c r="A2285">
        <f>INDEX(resultados!$A$2:$ZZ$2573, 2279, MATCH($B$1, resultados!$A$1:$ZZ$1, 0))</f>
        <v/>
      </c>
      <c r="B2285">
        <f>INDEX(resultados!$A$2:$ZZ$2573, 2279, MATCH($B$2, resultados!$A$1:$ZZ$1, 0))</f>
        <v/>
      </c>
      <c r="C2285">
        <f>INDEX(resultados!$A$2:$ZZ$2573, 2279, MATCH($B$3, resultados!$A$1:$ZZ$1, 0))</f>
        <v/>
      </c>
    </row>
    <row r="2286">
      <c r="A2286">
        <f>INDEX(resultados!$A$2:$ZZ$2573, 2280, MATCH($B$1, resultados!$A$1:$ZZ$1, 0))</f>
        <v/>
      </c>
      <c r="B2286">
        <f>INDEX(resultados!$A$2:$ZZ$2573, 2280, MATCH($B$2, resultados!$A$1:$ZZ$1, 0))</f>
        <v/>
      </c>
      <c r="C2286">
        <f>INDEX(resultados!$A$2:$ZZ$2573, 2280, MATCH($B$3, resultados!$A$1:$ZZ$1, 0))</f>
        <v/>
      </c>
    </row>
    <row r="2287">
      <c r="A2287">
        <f>INDEX(resultados!$A$2:$ZZ$2573, 2281, MATCH($B$1, resultados!$A$1:$ZZ$1, 0))</f>
        <v/>
      </c>
      <c r="B2287">
        <f>INDEX(resultados!$A$2:$ZZ$2573, 2281, MATCH($B$2, resultados!$A$1:$ZZ$1, 0))</f>
        <v/>
      </c>
      <c r="C2287">
        <f>INDEX(resultados!$A$2:$ZZ$2573, 2281, MATCH($B$3, resultados!$A$1:$ZZ$1, 0))</f>
        <v/>
      </c>
    </row>
    <row r="2288">
      <c r="A2288">
        <f>INDEX(resultados!$A$2:$ZZ$2573, 2282, MATCH($B$1, resultados!$A$1:$ZZ$1, 0))</f>
        <v/>
      </c>
      <c r="B2288">
        <f>INDEX(resultados!$A$2:$ZZ$2573, 2282, MATCH($B$2, resultados!$A$1:$ZZ$1, 0))</f>
        <v/>
      </c>
      <c r="C2288">
        <f>INDEX(resultados!$A$2:$ZZ$2573, 2282, MATCH($B$3, resultados!$A$1:$ZZ$1, 0))</f>
        <v/>
      </c>
    </row>
    <row r="2289">
      <c r="A2289">
        <f>INDEX(resultados!$A$2:$ZZ$2573, 2283, MATCH($B$1, resultados!$A$1:$ZZ$1, 0))</f>
        <v/>
      </c>
      <c r="B2289">
        <f>INDEX(resultados!$A$2:$ZZ$2573, 2283, MATCH($B$2, resultados!$A$1:$ZZ$1, 0))</f>
        <v/>
      </c>
      <c r="C2289">
        <f>INDEX(resultados!$A$2:$ZZ$2573, 2283, MATCH($B$3, resultados!$A$1:$ZZ$1, 0))</f>
        <v/>
      </c>
    </row>
    <row r="2290">
      <c r="A2290">
        <f>INDEX(resultados!$A$2:$ZZ$2573, 2284, MATCH($B$1, resultados!$A$1:$ZZ$1, 0))</f>
        <v/>
      </c>
      <c r="B2290">
        <f>INDEX(resultados!$A$2:$ZZ$2573, 2284, MATCH($B$2, resultados!$A$1:$ZZ$1, 0))</f>
        <v/>
      </c>
      <c r="C2290">
        <f>INDEX(resultados!$A$2:$ZZ$2573, 2284, MATCH($B$3, resultados!$A$1:$ZZ$1, 0))</f>
        <v/>
      </c>
    </row>
    <row r="2291">
      <c r="A2291">
        <f>INDEX(resultados!$A$2:$ZZ$2573, 2285, MATCH($B$1, resultados!$A$1:$ZZ$1, 0))</f>
        <v/>
      </c>
      <c r="B2291">
        <f>INDEX(resultados!$A$2:$ZZ$2573, 2285, MATCH($B$2, resultados!$A$1:$ZZ$1, 0))</f>
        <v/>
      </c>
      <c r="C2291">
        <f>INDEX(resultados!$A$2:$ZZ$2573, 2285, MATCH($B$3, resultados!$A$1:$ZZ$1, 0))</f>
        <v/>
      </c>
    </row>
    <row r="2292">
      <c r="A2292">
        <f>INDEX(resultados!$A$2:$ZZ$2573, 2286, MATCH($B$1, resultados!$A$1:$ZZ$1, 0))</f>
        <v/>
      </c>
      <c r="B2292">
        <f>INDEX(resultados!$A$2:$ZZ$2573, 2286, MATCH($B$2, resultados!$A$1:$ZZ$1, 0))</f>
        <v/>
      </c>
      <c r="C2292">
        <f>INDEX(resultados!$A$2:$ZZ$2573, 2286, MATCH($B$3, resultados!$A$1:$ZZ$1, 0))</f>
        <v/>
      </c>
    </row>
    <row r="2293">
      <c r="A2293">
        <f>INDEX(resultados!$A$2:$ZZ$2573, 2287, MATCH($B$1, resultados!$A$1:$ZZ$1, 0))</f>
        <v/>
      </c>
      <c r="B2293">
        <f>INDEX(resultados!$A$2:$ZZ$2573, 2287, MATCH($B$2, resultados!$A$1:$ZZ$1, 0))</f>
        <v/>
      </c>
      <c r="C2293">
        <f>INDEX(resultados!$A$2:$ZZ$2573, 2287, MATCH($B$3, resultados!$A$1:$ZZ$1, 0))</f>
        <v/>
      </c>
    </row>
    <row r="2294">
      <c r="A2294">
        <f>INDEX(resultados!$A$2:$ZZ$2573, 2288, MATCH($B$1, resultados!$A$1:$ZZ$1, 0))</f>
        <v/>
      </c>
      <c r="B2294">
        <f>INDEX(resultados!$A$2:$ZZ$2573, 2288, MATCH($B$2, resultados!$A$1:$ZZ$1, 0))</f>
        <v/>
      </c>
      <c r="C2294">
        <f>INDEX(resultados!$A$2:$ZZ$2573, 2288, MATCH($B$3, resultados!$A$1:$ZZ$1, 0))</f>
        <v/>
      </c>
    </row>
    <row r="2295">
      <c r="A2295">
        <f>INDEX(resultados!$A$2:$ZZ$2573, 2289, MATCH($B$1, resultados!$A$1:$ZZ$1, 0))</f>
        <v/>
      </c>
      <c r="B2295">
        <f>INDEX(resultados!$A$2:$ZZ$2573, 2289, MATCH($B$2, resultados!$A$1:$ZZ$1, 0))</f>
        <v/>
      </c>
      <c r="C2295">
        <f>INDEX(resultados!$A$2:$ZZ$2573, 2289, MATCH($B$3, resultados!$A$1:$ZZ$1, 0))</f>
        <v/>
      </c>
    </row>
    <row r="2296">
      <c r="A2296">
        <f>INDEX(resultados!$A$2:$ZZ$2573, 2290, MATCH($B$1, resultados!$A$1:$ZZ$1, 0))</f>
        <v/>
      </c>
      <c r="B2296">
        <f>INDEX(resultados!$A$2:$ZZ$2573, 2290, MATCH($B$2, resultados!$A$1:$ZZ$1, 0))</f>
        <v/>
      </c>
      <c r="C2296">
        <f>INDEX(resultados!$A$2:$ZZ$2573, 2290, MATCH($B$3, resultados!$A$1:$ZZ$1, 0))</f>
        <v/>
      </c>
    </row>
    <row r="2297">
      <c r="A2297">
        <f>INDEX(resultados!$A$2:$ZZ$2573, 2291, MATCH($B$1, resultados!$A$1:$ZZ$1, 0))</f>
        <v/>
      </c>
      <c r="B2297">
        <f>INDEX(resultados!$A$2:$ZZ$2573, 2291, MATCH($B$2, resultados!$A$1:$ZZ$1, 0))</f>
        <v/>
      </c>
      <c r="C2297">
        <f>INDEX(resultados!$A$2:$ZZ$2573, 2291, MATCH($B$3, resultados!$A$1:$ZZ$1, 0))</f>
        <v/>
      </c>
    </row>
    <row r="2298">
      <c r="A2298">
        <f>INDEX(resultados!$A$2:$ZZ$2573, 2292, MATCH($B$1, resultados!$A$1:$ZZ$1, 0))</f>
        <v/>
      </c>
      <c r="B2298">
        <f>INDEX(resultados!$A$2:$ZZ$2573, 2292, MATCH($B$2, resultados!$A$1:$ZZ$1, 0))</f>
        <v/>
      </c>
      <c r="C2298">
        <f>INDEX(resultados!$A$2:$ZZ$2573, 2292, MATCH($B$3, resultados!$A$1:$ZZ$1, 0))</f>
        <v/>
      </c>
    </row>
    <row r="2299">
      <c r="A2299">
        <f>INDEX(resultados!$A$2:$ZZ$2573, 2293, MATCH($B$1, resultados!$A$1:$ZZ$1, 0))</f>
        <v/>
      </c>
      <c r="B2299">
        <f>INDEX(resultados!$A$2:$ZZ$2573, 2293, MATCH($B$2, resultados!$A$1:$ZZ$1, 0))</f>
        <v/>
      </c>
      <c r="C2299">
        <f>INDEX(resultados!$A$2:$ZZ$2573, 2293, MATCH($B$3, resultados!$A$1:$ZZ$1, 0))</f>
        <v/>
      </c>
    </row>
    <row r="2300">
      <c r="A2300">
        <f>INDEX(resultados!$A$2:$ZZ$2573, 2294, MATCH($B$1, resultados!$A$1:$ZZ$1, 0))</f>
        <v/>
      </c>
      <c r="B2300">
        <f>INDEX(resultados!$A$2:$ZZ$2573, 2294, MATCH($B$2, resultados!$A$1:$ZZ$1, 0))</f>
        <v/>
      </c>
      <c r="C2300">
        <f>INDEX(resultados!$A$2:$ZZ$2573, 2294, MATCH($B$3, resultados!$A$1:$ZZ$1, 0))</f>
        <v/>
      </c>
    </row>
    <row r="2301">
      <c r="A2301">
        <f>INDEX(resultados!$A$2:$ZZ$2573, 2295, MATCH($B$1, resultados!$A$1:$ZZ$1, 0))</f>
        <v/>
      </c>
      <c r="B2301">
        <f>INDEX(resultados!$A$2:$ZZ$2573, 2295, MATCH($B$2, resultados!$A$1:$ZZ$1, 0))</f>
        <v/>
      </c>
      <c r="C2301">
        <f>INDEX(resultados!$A$2:$ZZ$2573, 2295, MATCH($B$3, resultados!$A$1:$ZZ$1, 0))</f>
        <v/>
      </c>
    </row>
    <row r="2302">
      <c r="A2302">
        <f>INDEX(resultados!$A$2:$ZZ$2573, 2296, MATCH($B$1, resultados!$A$1:$ZZ$1, 0))</f>
        <v/>
      </c>
      <c r="B2302">
        <f>INDEX(resultados!$A$2:$ZZ$2573, 2296, MATCH($B$2, resultados!$A$1:$ZZ$1, 0))</f>
        <v/>
      </c>
      <c r="C2302">
        <f>INDEX(resultados!$A$2:$ZZ$2573, 2296, MATCH($B$3, resultados!$A$1:$ZZ$1, 0))</f>
        <v/>
      </c>
    </row>
    <row r="2303">
      <c r="A2303">
        <f>INDEX(resultados!$A$2:$ZZ$2573, 2297, MATCH($B$1, resultados!$A$1:$ZZ$1, 0))</f>
        <v/>
      </c>
      <c r="B2303">
        <f>INDEX(resultados!$A$2:$ZZ$2573, 2297, MATCH($B$2, resultados!$A$1:$ZZ$1, 0))</f>
        <v/>
      </c>
      <c r="C2303">
        <f>INDEX(resultados!$A$2:$ZZ$2573, 2297, MATCH($B$3, resultados!$A$1:$ZZ$1, 0))</f>
        <v/>
      </c>
    </row>
    <row r="2304">
      <c r="A2304">
        <f>INDEX(resultados!$A$2:$ZZ$2573, 2298, MATCH($B$1, resultados!$A$1:$ZZ$1, 0))</f>
        <v/>
      </c>
      <c r="B2304">
        <f>INDEX(resultados!$A$2:$ZZ$2573, 2298, MATCH($B$2, resultados!$A$1:$ZZ$1, 0))</f>
        <v/>
      </c>
      <c r="C2304">
        <f>INDEX(resultados!$A$2:$ZZ$2573, 2298, MATCH($B$3, resultados!$A$1:$ZZ$1, 0))</f>
        <v/>
      </c>
    </row>
    <row r="2305">
      <c r="A2305">
        <f>INDEX(resultados!$A$2:$ZZ$2573, 2299, MATCH($B$1, resultados!$A$1:$ZZ$1, 0))</f>
        <v/>
      </c>
      <c r="B2305">
        <f>INDEX(resultados!$A$2:$ZZ$2573, 2299, MATCH($B$2, resultados!$A$1:$ZZ$1, 0))</f>
        <v/>
      </c>
      <c r="C2305">
        <f>INDEX(resultados!$A$2:$ZZ$2573, 2299, MATCH($B$3, resultados!$A$1:$ZZ$1, 0))</f>
        <v/>
      </c>
    </row>
    <row r="2306">
      <c r="A2306">
        <f>INDEX(resultados!$A$2:$ZZ$2573, 2300, MATCH($B$1, resultados!$A$1:$ZZ$1, 0))</f>
        <v/>
      </c>
      <c r="B2306">
        <f>INDEX(resultados!$A$2:$ZZ$2573, 2300, MATCH($B$2, resultados!$A$1:$ZZ$1, 0))</f>
        <v/>
      </c>
      <c r="C2306">
        <f>INDEX(resultados!$A$2:$ZZ$2573, 2300, MATCH($B$3, resultados!$A$1:$ZZ$1, 0))</f>
        <v/>
      </c>
    </row>
    <row r="2307">
      <c r="A2307">
        <f>INDEX(resultados!$A$2:$ZZ$2573, 2301, MATCH($B$1, resultados!$A$1:$ZZ$1, 0))</f>
        <v/>
      </c>
      <c r="B2307">
        <f>INDEX(resultados!$A$2:$ZZ$2573, 2301, MATCH($B$2, resultados!$A$1:$ZZ$1, 0))</f>
        <v/>
      </c>
      <c r="C2307">
        <f>INDEX(resultados!$A$2:$ZZ$2573, 2301, MATCH($B$3, resultados!$A$1:$ZZ$1, 0))</f>
        <v/>
      </c>
    </row>
    <row r="2308">
      <c r="A2308">
        <f>INDEX(resultados!$A$2:$ZZ$2573, 2302, MATCH($B$1, resultados!$A$1:$ZZ$1, 0))</f>
        <v/>
      </c>
      <c r="B2308">
        <f>INDEX(resultados!$A$2:$ZZ$2573, 2302, MATCH($B$2, resultados!$A$1:$ZZ$1, 0))</f>
        <v/>
      </c>
      <c r="C2308">
        <f>INDEX(resultados!$A$2:$ZZ$2573, 2302, MATCH($B$3, resultados!$A$1:$ZZ$1, 0))</f>
        <v/>
      </c>
    </row>
    <row r="2309">
      <c r="A2309">
        <f>INDEX(resultados!$A$2:$ZZ$2573, 2303, MATCH($B$1, resultados!$A$1:$ZZ$1, 0))</f>
        <v/>
      </c>
      <c r="B2309">
        <f>INDEX(resultados!$A$2:$ZZ$2573, 2303, MATCH($B$2, resultados!$A$1:$ZZ$1, 0))</f>
        <v/>
      </c>
      <c r="C2309">
        <f>INDEX(resultados!$A$2:$ZZ$2573, 2303, MATCH($B$3, resultados!$A$1:$ZZ$1, 0))</f>
        <v/>
      </c>
    </row>
    <row r="2310">
      <c r="A2310">
        <f>INDEX(resultados!$A$2:$ZZ$2573, 2304, MATCH($B$1, resultados!$A$1:$ZZ$1, 0))</f>
        <v/>
      </c>
      <c r="B2310">
        <f>INDEX(resultados!$A$2:$ZZ$2573, 2304, MATCH($B$2, resultados!$A$1:$ZZ$1, 0))</f>
        <v/>
      </c>
      <c r="C2310">
        <f>INDEX(resultados!$A$2:$ZZ$2573, 2304, MATCH($B$3, resultados!$A$1:$ZZ$1, 0))</f>
        <v/>
      </c>
    </row>
    <row r="2311">
      <c r="A2311">
        <f>INDEX(resultados!$A$2:$ZZ$2573, 2305, MATCH($B$1, resultados!$A$1:$ZZ$1, 0))</f>
        <v/>
      </c>
      <c r="B2311">
        <f>INDEX(resultados!$A$2:$ZZ$2573, 2305, MATCH($B$2, resultados!$A$1:$ZZ$1, 0))</f>
        <v/>
      </c>
      <c r="C2311">
        <f>INDEX(resultados!$A$2:$ZZ$2573, 2305, MATCH($B$3, resultados!$A$1:$ZZ$1, 0))</f>
        <v/>
      </c>
    </row>
    <row r="2312">
      <c r="A2312">
        <f>INDEX(resultados!$A$2:$ZZ$2573, 2306, MATCH($B$1, resultados!$A$1:$ZZ$1, 0))</f>
        <v/>
      </c>
      <c r="B2312">
        <f>INDEX(resultados!$A$2:$ZZ$2573, 2306, MATCH($B$2, resultados!$A$1:$ZZ$1, 0))</f>
        <v/>
      </c>
      <c r="C2312">
        <f>INDEX(resultados!$A$2:$ZZ$2573, 2306, MATCH($B$3, resultados!$A$1:$ZZ$1, 0))</f>
        <v/>
      </c>
    </row>
    <row r="2313">
      <c r="A2313">
        <f>INDEX(resultados!$A$2:$ZZ$2573, 2307, MATCH($B$1, resultados!$A$1:$ZZ$1, 0))</f>
        <v/>
      </c>
      <c r="B2313">
        <f>INDEX(resultados!$A$2:$ZZ$2573, 2307, MATCH($B$2, resultados!$A$1:$ZZ$1, 0))</f>
        <v/>
      </c>
      <c r="C2313">
        <f>INDEX(resultados!$A$2:$ZZ$2573, 2307, MATCH($B$3, resultados!$A$1:$ZZ$1, 0))</f>
        <v/>
      </c>
    </row>
    <row r="2314">
      <c r="A2314">
        <f>INDEX(resultados!$A$2:$ZZ$2573, 2308, MATCH($B$1, resultados!$A$1:$ZZ$1, 0))</f>
        <v/>
      </c>
      <c r="B2314">
        <f>INDEX(resultados!$A$2:$ZZ$2573, 2308, MATCH($B$2, resultados!$A$1:$ZZ$1, 0))</f>
        <v/>
      </c>
      <c r="C2314">
        <f>INDEX(resultados!$A$2:$ZZ$2573, 2308, MATCH($B$3, resultados!$A$1:$ZZ$1, 0))</f>
        <v/>
      </c>
    </row>
    <row r="2315">
      <c r="A2315">
        <f>INDEX(resultados!$A$2:$ZZ$2573, 2309, MATCH($B$1, resultados!$A$1:$ZZ$1, 0))</f>
        <v/>
      </c>
      <c r="B2315">
        <f>INDEX(resultados!$A$2:$ZZ$2573, 2309, MATCH($B$2, resultados!$A$1:$ZZ$1, 0))</f>
        <v/>
      </c>
      <c r="C2315">
        <f>INDEX(resultados!$A$2:$ZZ$2573, 2309, MATCH($B$3, resultados!$A$1:$ZZ$1, 0))</f>
        <v/>
      </c>
    </row>
    <row r="2316">
      <c r="A2316">
        <f>INDEX(resultados!$A$2:$ZZ$2573, 2310, MATCH($B$1, resultados!$A$1:$ZZ$1, 0))</f>
        <v/>
      </c>
      <c r="B2316">
        <f>INDEX(resultados!$A$2:$ZZ$2573, 2310, MATCH($B$2, resultados!$A$1:$ZZ$1, 0))</f>
        <v/>
      </c>
      <c r="C2316">
        <f>INDEX(resultados!$A$2:$ZZ$2573, 2310, MATCH($B$3, resultados!$A$1:$ZZ$1, 0))</f>
        <v/>
      </c>
    </row>
    <row r="2317">
      <c r="A2317">
        <f>INDEX(resultados!$A$2:$ZZ$2573, 2311, MATCH($B$1, resultados!$A$1:$ZZ$1, 0))</f>
        <v/>
      </c>
      <c r="B2317">
        <f>INDEX(resultados!$A$2:$ZZ$2573, 2311, MATCH($B$2, resultados!$A$1:$ZZ$1, 0))</f>
        <v/>
      </c>
      <c r="C2317">
        <f>INDEX(resultados!$A$2:$ZZ$2573, 2311, MATCH($B$3, resultados!$A$1:$ZZ$1, 0))</f>
        <v/>
      </c>
    </row>
    <row r="2318">
      <c r="A2318">
        <f>INDEX(resultados!$A$2:$ZZ$2573, 2312, MATCH($B$1, resultados!$A$1:$ZZ$1, 0))</f>
        <v/>
      </c>
      <c r="B2318">
        <f>INDEX(resultados!$A$2:$ZZ$2573, 2312, MATCH($B$2, resultados!$A$1:$ZZ$1, 0))</f>
        <v/>
      </c>
      <c r="C2318">
        <f>INDEX(resultados!$A$2:$ZZ$2573, 2312, MATCH($B$3, resultados!$A$1:$ZZ$1, 0))</f>
        <v/>
      </c>
    </row>
    <row r="2319">
      <c r="A2319">
        <f>INDEX(resultados!$A$2:$ZZ$2573, 2313, MATCH($B$1, resultados!$A$1:$ZZ$1, 0))</f>
        <v/>
      </c>
      <c r="B2319">
        <f>INDEX(resultados!$A$2:$ZZ$2573, 2313, MATCH($B$2, resultados!$A$1:$ZZ$1, 0))</f>
        <v/>
      </c>
      <c r="C2319">
        <f>INDEX(resultados!$A$2:$ZZ$2573, 2313, MATCH($B$3, resultados!$A$1:$ZZ$1, 0))</f>
        <v/>
      </c>
    </row>
    <row r="2320">
      <c r="A2320">
        <f>INDEX(resultados!$A$2:$ZZ$2573, 2314, MATCH($B$1, resultados!$A$1:$ZZ$1, 0))</f>
        <v/>
      </c>
      <c r="B2320">
        <f>INDEX(resultados!$A$2:$ZZ$2573, 2314, MATCH($B$2, resultados!$A$1:$ZZ$1, 0))</f>
        <v/>
      </c>
      <c r="C2320">
        <f>INDEX(resultados!$A$2:$ZZ$2573, 2314, MATCH($B$3, resultados!$A$1:$ZZ$1, 0))</f>
        <v/>
      </c>
    </row>
    <row r="2321">
      <c r="A2321">
        <f>INDEX(resultados!$A$2:$ZZ$2573, 2315, MATCH($B$1, resultados!$A$1:$ZZ$1, 0))</f>
        <v/>
      </c>
      <c r="B2321">
        <f>INDEX(resultados!$A$2:$ZZ$2573, 2315, MATCH($B$2, resultados!$A$1:$ZZ$1, 0))</f>
        <v/>
      </c>
      <c r="C2321">
        <f>INDEX(resultados!$A$2:$ZZ$2573, 2315, MATCH($B$3, resultados!$A$1:$ZZ$1, 0))</f>
        <v/>
      </c>
    </row>
    <row r="2322">
      <c r="A2322">
        <f>INDEX(resultados!$A$2:$ZZ$2573, 2316, MATCH($B$1, resultados!$A$1:$ZZ$1, 0))</f>
        <v/>
      </c>
      <c r="B2322">
        <f>INDEX(resultados!$A$2:$ZZ$2573, 2316, MATCH($B$2, resultados!$A$1:$ZZ$1, 0))</f>
        <v/>
      </c>
      <c r="C2322">
        <f>INDEX(resultados!$A$2:$ZZ$2573, 2316, MATCH($B$3, resultados!$A$1:$ZZ$1, 0))</f>
        <v/>
      </c>
    </row>
    <row r="2323">
      <c r="A2323">
        <f>INDEX(resultados!$A$2:$ZZ$2573, 2317, MATCH($B$1, resultados!$A$1:$ZZ$1, 0))</f>
        <v/>
      </c>
      <c r="B2323">
        <f>INDEX(resultados!$A$2:$ZZ$2573, 2317, MATCH($B$2, resultados!$A$1:$ZZ$1, 0))</f>
        <v/>
      </c>
      <c r="C2323">
        <f>INDEX(resultados!$A$2:$ZZ$2573, 2317, MATCH($B$3, resultados!$A$1:$ZZ$1, 0))</f>
        <v/>
      </c>
    </row>
    <row r="2324">
      <c r="A2324">
        <f>INDEX(resultados!$A$2:$ZZ$2573, 2318, MATCH($B$1, resultados!$A$1:$ZZ$1, 0))</f>
        <v/>
      </c>
      <c r="B2324">
        <f>INDEX(resultados!$A$2:$ZZ$2573, 2318, MATCH($B$2, resultados!$A$1:$ZZ$1, 0))</f>
        <v/>
      </c>
      <c r="C2324">
        <f>INDEX(resultados!$A$2:$ZZ$2573, 2318, MATCH($B$3, resultados!$A$1:$ZZ$1, 0))</f>
        <v/>
      </c>
    </row>
    <row r="2325">
      <c r="A2325">
        <f>INDEX(resultados!$A$2:$ZZ$2573, 2319, MATCH($B$1, resultados!$A$1:$ZZ$1, 0))</f>
        <v/>
      </c>
      <c r="B2325">
        <f>INDEX(resultados!$A$2:$ZZ$2573, 2319, MATCH($B$2, resultados!$A$1:$ZZ$1, 0))</f>
        <v/>
      </c>
      <c r="C2325">
        <f>INDEX(resultados!$A$2:$ZZ$2573, 2319, MATCH($B$3, resultados!$A$1:$ZZ$1, 0))</f>
        <v/>
      </c>
    </row>
    <row r="2326">
      <c r="A2326">
        <f>INDEX(resultados!$A$2:$ZZ$2573, 2320, MATCH($B$1, resultados!$A$1:$ZZ$1, 0))</f>
        <v/>
      </c>
      <c r="B2326">
        <f>INDEX(resultados!$A$2:$ZZ$2573, 2320, MATCH($B$2, resultados!$A$1:$ZZ$1, 0))</f>
        <v/>
      </c>
      <c r="C2326">
        <f>INDEX(resultados!$A$2:$ZZ$2573, 2320, MATCH($B$3, resultados!$A$1:$ZZ$1, 0))</f>
        <v/>
      </c>
    </row>
    <row r="2327">
      <c r="A2327">
        <f>INDEX(resultados!$A$2:$ZZ$2573, 2321, MATCH($B$1, resultados!$A$1:$ZZ$1, 0))</f>
        <v/>
      </c>
      <c r="B2327">
        <f>INDEX(resultados!$A$2:$ZZ$2573, 2321, MATCH($B$2, resultados!$A$1:$ZZ$1, 0))</f>
        <v/>
      </c>
      <c r="C2327">
        <f>INDEX(resultados!$A$2:$ZZ$2573, 2321, MATCH($B$3, resultados!$A$1:$ZZ$1, 0))</f>
        <v/>
      </c>
    </row>
    <row r="2328">
      <c r="A2328">
        <f>INDEX(resultados!$A$2:$ZZ$2573, 2322, MATCH($B$1, resultados!$A$1:$ZZ$1, 0))</f>
        <v/>
      </c>
      <c r="B2328">
        <f>INDEX(resultados!$A$2:$ZZ$2573, 2322, MATCH($B$2, resultados!$A$1:$ZZ$1, 0))</f>
        <v/>
      </c>
      <c r="C2328">
        <f>INDEX(resultados!$A$2:$ZZ$2573, 2322, MATCH($B$3, resultados!$A$1:$ZZ$1, 0))</f>
        <v/>
      </c>
    </row>
    <row r="2329">
      <c r="A2329">
        <f>INDEX(resultados!$A$2:$ZZ$2573, 2323, MATCH($B$1, resultados!$A$1:$ZZ$1, 0))</f>
        <v/>
      </c>
      <c r="B2329">
        <f>INDEX(resultados!$A$2:$ZZ$2573, 2323, MATCH($B$2, resultados!$A$1:$ZZ$1, 0))</f>
        <v/>
      </c>
      <c r="C2329">
        <f>INDEX(resultados!$A$2:$ZZ$2573, 2323, MATCH($B$3, resultados!$A$1:$ZZ$1, 0))</f>
        <v/>
      </c>
    </row>
    <row r="2330">
      <c r="A2330">
        <f>INDEX(resultados!$A$2:$ZZ$2573, 2324, MATCH($B$1, resultados!$A$1:$ZZ$1, 0))</f>
        <v/>
      </c>
      <c r="B2330">
        <f>INDEX(resultados!$A$2:$ZZ$2573, 2324, MATCH($B$2, resultados!$A$1:$ZZ$1, 0))</f>
        <v/>
      </c>
      <c r="C2330">
        <f>INDEX(resultados!$A$2:$ZZ$2573, 2324, MATCH($B$3, resultados!$A$1:$ZZ$1, 0))</f>
        <v/>
      </c>
    </row>
    <row r="2331">
      <c r="A2331">
        <f>INDEX(resultados!$A$2:$ZZ$2573, 2325, MATCH($B$1, resultados!$A$1:$ZZ$1, 0))</f>
        <v/>
      </c>
      <c r="B2331">
        <f>INDEX(resultados!$A$2:$ZZ$2573, 2325, MATCH($B$2, resultados!$A$1:$ZZ$1, 0))</f>
        <v/>
      </c>
      <c r="C2331">
        <f>INDEX(resultados!$A$2:$ZZ$2573, 2325, MATCH($B$3, resultados!$A$1:$ZZ$1, 0))</f>
        <v/>
      </c>
    </row>
    <row r="2332">
      <c r="A2332">
        <f>INDEX(resultados!$A$2:$ZZ$2573, 2326, MATCH($B$1, resultados!$A$1:$ZZ$1, 0))</f>
        <v/>
      </c>
      <c r="B2332">
        <f>INDEX(resultados!$A$2:$ZZ$2573, 2326, MATCH($B$2, resultados!$A$1:$ZZ$1, 0))</f>
        <v/>
      </c>
      <c r="C2332">
        <f>INDEX(resultados!$A$2:$ZZ$2573, 2326, MATCH($B$3, resultados!$A$1:$ZZ$1, 0))</f>
        <v/>
      </c>
    </row>
    <row r="2333">
      <c r="A2333">
        <f>INDEX(resultados!$A$2:$ZZ$2573, 2327, MATCH($B$1, resultados!$A$1:$ZZ$1, 0))</f>
        <v/>
      </c>
      <c r="B2333">
        <f>INDEX(resultados!$A$2:$ZZ$2573, 2327, MATCH($B$2, resultados!$A$1:$ZZ$1, 0))</f>
        <v/>
      </c>
      <c r="C2333">
        <f>INDEX(resultados!$A$2:$ZZ$2573, 2327, MATCH($B$3, resultados!$A$1:$ZZ$1, 0))</f>
        <v/>
      </c>
    </row>
    <row r="2334">
      <c r="A2334">
        <f>INDEX(resultados!$A$2:$ZZ$2573, 2328, MATCH($B$1, resultados!$A$1:$ZZ$1, 0))</f>
        <v/>
      </c>
      <c r="B2334">
        <f>INDEX(resultados!$A$2:$ZZ$2573, 2328, MATCH($B$2, resultados!$A$1:$ZZ$1, 0))</f>
        <v/>
      </c>
      <c r="C2334">
        <f>INDEX(resultados!$A$2:$ZZ$2573, 2328, MATCH($B$3, resultados!$A$1:$ZZ$1, 0))</f>
        <v/>
      </c>
    </row>
    <row r="2335">
      <c r="A2335">
        <f>INDEX(resultados!$A$2:$ZZ$2573, 2329, MATCH($B$1, resultados!$A$1:$ZZ$1, 0))</f>
        <v/>
      </c>
      <c r="B2335">
        <f>INDEX(resultados!$A$2:$ZZ$2573, 2329, MATCH($B$2, resultados!$A$1:$ZZ$1, 0))</f>
        <v/>
      </c>
      <c r="C2335">
        <f>INDEX(resultados!$A$2:$ZZ$2573, 2329, MATCH($B$3, resultados!$A$1:$ZZ$1, 0))</f>
        <v/>
      </c>
    </row>
    <row r="2336">
      <c r="A2336">
        <f>INDEX(resultados!$A$2:$ZZ$2573, 2330, MATCH($B$1, resultados!$A$1:$ZZ$1, 0))</f>
        <v/>
      </c>
      <c r="B2336">
        <f>INDEX(resultados!$A$2:$ZZ$2573, 2330, MATCH($B$2, resultados!$A$1:$ZZ$1, 0))</f>
        <v/>
      </c>
      <c r="C2336">
        <f>INDEX(resultados!$A$2:$ZZ$2573, 2330, MATCH($B$3, resultados!$A$1:$ZZ$1, 0))</f>
        <v/>
      </c>
    </row>
    <row r="2337">
      <c r="A2337">
        <f>INDEX(resultados!$A$2:$ZZ$2573, 2331, MATCH($B$1, resultados!$A$1:$ZZ$1, 0))</f>
        <v/>
      </c>
      <c r="B2337">
        <f>INDEX(resultados!$A$2:$ZZ$2573, 2331, MATCH($B$2, resultados!$A$1:$ZZ$1, 0))</f>
        <v/>
      </c>
      <c r="C2337">
        <f>INDEX(resultados!$A$2:$ZZ$2573, 2331, MATCH($B$3, resultados!$A$1:$ZZ$1, 0))</f>
        <v/>
      </c>
    </row>
    <row r="2338">
      <c r="A2338">
        <f>INDEX(resultados!$A$2:$ZZ$2573, 2332, MATCH($B$1, resultados!$A$1:$ZZ$1, 0))</f>
        <v/>
      </c>
      <c r="B2338">
        <f>INDEX(resultados!$A$2:$ZZ$2573, 2332, MATCH($B$2, resultados!$A$1:$ZZ$1, 0))</f>
        <v/>
      </c>
      <c r="C2338">
        <f>INDEX(resultados!$A$2:$ZZ$2573, 2332, MATCH($B$3, resultados!$A$1:$ZZ$1, 0))</f>
        <v/>
      </c>
    </row>
    <row r="2339">
      <c r="A2339">
        <f>INDEX(resultados!$A$2:$ZZ$2573, 2333, MATCH($B$1, resultados!$A$1:$ZZ$1, 0))</f>
        <v/>
      </c>
      <c r="B2339">
        <f>INDEX(resultados!$A$2:$ZZ$2573, 2333, MATCH($B$2, resultados!$A$1:$ZZ$1, 0))</f>
        <v/>
      </c>
      <c r="C2339">
        <f>INDEX(resultados!$A$2:$ZZ$2573, 2333, MATCH($B$3, resultados!$A$1:$ZZ$1, 0))</f>
        <v/>
      </c>
    </row>
    <row r="2340">
      <c r="A2340">
        <f>INDEX(resultados!$A$2:$ZZ$2573, 2334, MATCH($B$1, resultados!$A$1:$ZZ$1, 0))</f>
        <v/>
      </c>
      <c r="B2340">
        <f>INDEX(resultados!$A$2:$ZZ$2573, 2334, MATCH($B$2, resultados!$A$1:$ZZ$1, 0))</f>
        <v/>
      </c>
      <c r="C2340">
        <f>INDEX(resultados!$A$2:$ZZ$2573, 2334, MATCH($B$3, resultados!$A$1:$ZZ$1, 0))</f>
        <v/>
      </c>
    </row>
    <row r="2341">
      <c r="A2341">
        <f>INDEX(resultados!$A$2:$ZZ$2573, 2335, MATCH($B$1, resultados!$A$1:$ZZ$1, 0))</f>
        <v/>
      </c>
      <c r="B2341">
        <f>INDEX(resultados!$A$2:$ZZ$2573, 2335, MATCH($B$2, resultados!$A$1:$ZZ$1, 0))</f>
        <v/>
      </c>
      <c r="C2341">
        <f>INDEX(resultados!$A$2:$ZZ$2573, 2335, MATCH($B$3, resultados!$A$1:$ZZ$1, 0))</f>
        <v/>
      </c>
    </row>
    <row r="2342">
      <c r="A2342">
        <f>INDEX(resultados!$A$2:$ZZ$2573, 2336, MATCH($B$1, resultados!$A$1:$ZZ$1, 0))</f>
        <v/>
      </c>
      <c r="B2342">
        <f>INDEX(resultados!$A$2:$ZZ$2573, 2336, MATCH($B$2, resultados!$A$1:$ZZ$1, 0))</f>
        <v/>
      </c>
      <c r="C2342">
        <f>INDEX(resultados!$A$2:$ZZ$2573, 2336, MATCH($B$3, resultados!$A$1:$ZZ$1, 0))</f>
        <v/>
      </c>
    </row>
    <row r="2343">
      <c r="A2343">
        <f>INDEX(resultados!$A$2:$ZZ$2573, 2337, MATCH($B$1, resultados!$A$1:$ZZ$1, 0))</f>
        <v/>
      </c>
      <c r="B2343">
        <f>INDEX(resultados!$A$2:$ZZ$2573, 2337, MATCH($B$2, resultados!$A$1:$ZZ$1, 0))</f>
        <v/>
      </c>
      <c r="C2343">
        <f>INDEX(resultados!$A$2:$ZZ$2573, 2337, MATCH($B$3, resultados!$A$1:$ZZ$1, 0))</f>
        <v/>
      </c>
    </row>
    <row r="2344">
      <c r="A2344">
        <f>INDEX(resultados!$A$2:$ZZ$2573, 2338, MATCH($B$1, resultados!$A$1:$ZZ$1, 0))</f>
        <v/>
      </c>
      <c r="B2344">
        <f>INDEX(resultados!$A$2:$ZZ$2573, 2338, MATCH($B$2, resultados!$A$1:$ZZ$1, 0))</f>
        <v/>
      </c>
      <c r="C2344">
        <f>INDEX(resultados!$A$2:$ZZ$2573, 2338, MATCH($B$3, resultados!$A$1:$ZZ$1, 0))</f>
        <v/>
      </c>
    </row>
    <row r="2345">
      <c r="A2345">
        <f>INDEX(resultados!$A$2:$ZZ$2573, 2339, MATCH($B$1, resultados!$A$1:$ZZ$1, 0))</f>
        <v/>
      </c>
      <c r="B2345">
        <f>INDEX(resultados!$A$2:$ZZ$2573, 2339, MATCH($B$2, resultados!$A$1:$ZZ$1, 0))</f>
        <v/>
      </c>
      <c r="C2345">
        <f>INDEX(resultados!$A$2:$ZZ$2573, 2339, MATCH($B$3, resultados!$A$1:$ZZ$1, 0))</f>
        <v/>
      </c>
    </row>
    <row r="2346">
      <c r="A2346">
        <f>INDEX(resultados!$A$2:$ZZ$2573, 2340, MATCH($B$1, resultados!$A$1:$ZZ$1, 0))</f>
        <v/>
      </c>
      <c r="B2346">
        <f>INDEX(resultados!$A$2:$ZZ$2573, 2340, MATCH($B$2, resultados!$A$1:$ZZ$1, 0))</f>
        <v/>
      </c>
      <c r="C2346">
        <f>INDEX(resultados!$A$2:$ZZ$2573, 2340, MATCH($B$3, resultados!$A$1:$ZZ$1, 0))</f>
        <v/>
      </c>
    </row>
    <row r="2347">
      <c r="A2347">
        <f>INDEX(resultados!$A$2:$ZZ$2573, 2341, MATCH($B$1, resultados!$A$1:$ZZ$1, 0))</f>
        <v/>
      </c>
      <c r="B2347">
        <f>INDEX(resultados!$A$2:$ZZ$2573, 2341, MATCH($B$2, resultados!$A$1:$ZZ$1, 0))</f>
        <v/>
      </c>
      <c r="C2347">
        <f>INDEX(resultados!$A$2:$ZZ$2573, 2341, MATCH($B$3, resultados!$A$1:$ZZ$1, 0))</f>
        <v/>
      </c>
    </row>
    <row r="2348">
      <c r="A2348">
        <f>INDEX(resultados!$A$2:$ZZ$2573, 2342, MATCH($B$1, resultados!$A$1:$ZZ$1, 0))</f>
        <v/>
      </c>
      <c r="B2348">
        <f>INDEX(resultados!$A$2:$ZZ$2573, 2342, MATCH($B$2, resultados!$A$1:$ZZ$1, 0))</f>
        <v/>
      </c>
      <c r="C2348">
        <f>INDEX(resultados!$A$2:$ZZ$2573, 2342, MATCH($B$3, resultados!$A$1:$ZZ$1, 0))</f>
        <v/>
      </c>
    </row>
    <row r="2349">
      <c r="A2349">
        <f>INDEX(resultados!$A$2:$ZZ$2573, 2343, MATCH($B$1, resultados!$A$1:$ZZ$1, 0))</f>
        <v/>
      </c>
      <c r="B2349">
        <f>INDEX(resultados!$A$2:$ZZ$2573, 2343, MATCH($B$2, resultados!$A$1:$ZZ$1, 0))</f>
        <v/>
      </c>
      <c r="C2349">
        <f>INDEX(resultados!$A$2:$ZZ$2573, 2343, MATCH($B$3, resultados!$A$1:$ZZ$1, 0))</f>
        <v/>
      </c>
    </row>
    <row r="2350">
      <c r="A2350">
        <f>INDEX(resultados!$A$2:$ZZ$2573, 2344, MATCH($B$1, resultados!$A$1:$ZZ$1, 0))</f>
        <v/>
      </c>
      <c r="B2350">
        <f>INDEX(resultados!$A$2:$ZZ$2573, 2344, MATCH($B$2, resultados!$A$1:$ZZ$1, 0))</f>
        <v/>
      </c>
      <c r="C2350">
        <f>INDEX(resultados!$A$2:$ZZ$2573, 2344, MATCH($B$3, resultados!$A$1:$ZZ$1, 0))</f>
        <v/>
      </c>
    </row>
    <row r="2351">
      <c r="A2351">
        <f>INDEX(resultados!$A$2:$ZZ$2573, 2345, MATCH($B$1, resultados!$A$1:$ZZ$1, 0))</f>
        <v/>
      </c>
      <c r="B2351">
        <f>INDEX(resultados!$A$2:$ZZ$2573, 2345, MATCH($B$2, resultados!$A$1:$ZZ$1, 0))</f>
        <v/>
      </c>
      <c r="C2351">
        <f>INDEX(resultados!$A$2:$ZZ$2573, 2345, MATCH($B$3, resultados!$A$1:$ZZ$1, 0))</f>
        <v/>
      </c>
    </row>
    <row r="2352">
      <c r="A2352">
        <f>INDEX(resultados!$A$2:$ZZ$2573, 2346, MATCH($B$1, resultados!$A$1:$ZZ$1, 0))</f>
        <v/>
      </c>
      <c r="B2352">
        <f>INDEX(resultados!$A$2:$ZZ$2573, 2346, MATCH($B$2, resultados!$A$1:$ZZ$1, 0))</f>
        <v/>
      </c>
      <c r="C2352">
        <f>INDEX(resultados!$A$2:$ZZ$2573, 2346, MATCH($B$3, resultados!$A$1:$ZZ$1, 0))</f>
        <v/>
      </c>
    </row>
    <row r="2353">
      <c r="A2353">
        <f>INDEX(resultados!$A$2:$ZZ$2573, 2347, MATCH($B$1, resultados!$A$1:$ZZ$1, 0))</f>
        <v/>
      </c>
      <c r="B2353">
        <f>INDEX(resultados!$A$2:$ZZ$2573, 2347, MATCH($B$2, resultados!$A$1:$ZZ$1, 0))</f>
        <v/>
      </c>
      <c r="C2353">
        <f>INDEX(resultados!$A$2:$ZZ$2573, 2347, MATCH($B$3, resultados!$A$1:$ZZ$1, 0))</f>
        <v/>
      </c>
    </row>
    <row r="2354">
      <c r="A2354">
        <f>INDEX(resultados!$A$2:$ZZ$2573, 2348, MATCH($B$1, resultados!$A$1:$ZZ$1, 0))</f>
        <v/>
      </c>
      <c r="B2354">
        <f>INDEX(resultados!$A$2:$ZZ$2573, 2348, MATCH($B$2, resultados!$A$1:$ZZ$1, 0))</f>
        <v/>
      </c>
      <c r="C2354">
        <f>INDEX(resultados!$A$2:$ZZ$2573, 2348, MATCH($B$3, resultados!$A$1:$ZZ$1, 0))</f>
        <v/>
      </c>
    </row>
    <row r="2355">
      <c r="A2355">
        <f>INDEX(resultados!$A$2:$ZZ$2573, 2349, MATCH($B$1, resultados!$A$1:$ZZ$1, 0))</f>
        <v/>
      </c>
      <c r="B2355">
        <f>INDEX(resultados!$A$2:$ZZ$2573, 2349, MATCH($B$2, resultados!$A$1:$ZZ$1, 0))</f>
        <v/>
      </c>
      <c r="C2355">
        <f>INDEX(resultados!$A$2:$ZZ$2573, 2349, MATCH($B$3, resultados!$A$1:$ZZ$1, 0))</f>
        <v/>
      </c>
    </row>
    <row r="2356">
      <c r="A2356">
        <f>INDEX(resultados!$A$2:$ZZ$2573, 2350, MATCH($B$1, resultados!$A$1:$ZZ$1, 0))</f>
        <v/>
      </c>
      <c r="B2356">
        <f>INDEX(resultados!$A$2:$ZZ$2573, 2350, MATCH($B$2, resultados!$A$1:$ZZ$1, 0))</f>
        <v/>
      </c>
      <c r="C2356">
        <f>INDEX(resultados!$A$2:$ZZ$2573, 2350, MATCH($B$3, resultados!$A$1:$ZZ$1, 0))</f>
        <v/>
      </c>
    </row>
    <row r="2357">
      <c r="A2357">
        <f>INDEX(resultados!$A$2:$ZZ$2573, 2351, MATCH($B$1, resultados!$A$1:$ZZ$1, 0))</f>
        <v/>
      </c>
      <c r="B2357">
        <f>INDEX(resultados!$A$2:$ZZ$2573, 2351, MATCH($B$2, resultados!$A$1:$ZZ$1, 0))</f>
        <v/>
      </c>
      <c r="C2357">
        <f>INDEX(resultados!$A$2:$ZZ$2573, 2351, MATCH($B$3, resultados!$A$1:$ZZ$1, 0))</f>
        <v/>
      </c>
    </row>
    <row r="2358">
      <c r="A2358">
        <f>INDEX(resultados!$A$2:$ZZ$2573, 2352, MATCH($B$1, resultados!$A$1:$ZZ$1, 0))</f>
        <v/>
      </c>
      <c r="B2358">
        <f>INDEX(resultados!$A$2:$ZZ$2573, 2352, MATCH($B$2, resultados!$A$1:$ZZ$1, 0))</f>
        <v/>
      </c>
      <c r="C2358">
        <f>INDEX(resultados!$A$2:$ZZ$2573, 2352, MATCH($B$3, resultados!$A$1:$ZZ$1, 0))</f>
        <v/>
      </c>
    </row>
    <row r="2359">
      <c r="A2359">
        <f>INDEX(resultados!$A$2:$ZZ$2573, 2353, MATCH($B$1, resultados!$A$1:$ZZ$1, 0))</f>
        <v/>
      </c>
      <c r="B2359">
        <f>INDEX(resultados!$A$2:$ZZ$2573, 2353, MATCH($B$2, resultados!$A$1:$ZZ$1, 0))</f>
        <v/>
      </c>
      <c r="C2359">
        <f>INDEX(resultados!$A$2:$ZZ$2573, 2353, MATCH($B$3, resultados!$A$1:$ZZ$1, 0))</f>
        <v/>
      </c>
    </row>
    <row r="2360">
      <c r="A2360">
        <f>INDEX(resultados!$A$2:$ZZ$2573, 2354, MATCH($B$1, resultados!$A$1:$ZZ$1, 0))</f>
        <v/>
      </c>
      <c r="B2360">
        <f>INDEX(resultados!$A$2:$ZZ$2573, 2354, MATCH($B$2, resultados!$A$1:$ZZ$1, 0))</f>
        <v/>
      </c>
      <c r="C2360">
        <f>INDEX(resultados!$A$2:$ZZ$2573, 2354, MATCH($B$3, resultados!$A$1:$ZZ$1, 0))</f>
        <v/>
      </c>
    </row>
    <row r="2361">
      <c r="A2361">
        <f>INDEX(resultados!$A$2:$ZZ$2573, 2355, MATCH($B$1, resultados!$A$1:$ZZ$1, 0))</f>
        <v/>
      </c>
      <c r="B2361">
        <f>INDEX(resultados!$A$2:$ZZ$2573, 2355, MATCH($B$2, resultados!$A$1:$ZZ$1, 0))</f>
        <v/>
      </c>
      <c r="C2361">
        <f>INDEX(resultados!$A$2:$ZZ$2573, 2355, MATCH($B$3, resultados!$A$1:$ZZ$1, 0))</f>
        <v/>
      </c>
    </row>
    <row r="2362">
      <c r="A2362">
        <f>INDEX(resultados!$A$2:$ZZ$2573, 2356, MATCH($B$1, resultados!$A$1:$ZZ$1, 0))</f>
        <v/>
      </c>
      <c r="B2362">
        <f>INDEX(resultados!$A$2:$ZZ$2573, 2356, MATCH($B$2, resultados!$A$1:$ZZ$1, 0))</f>
        <v/>
      </c>
      <c r="C2362">
        <f>INDEX(resultados!$A$2:$ZZ$2573, 2356, MATCH($B$3, resultados!$A$1:$ZZ$1, 0))</f>
        <v/>
      </c>
    </row>
    <row r="2363">
      <c r="A2363">
        <f>INDEX(resultados!$A$2:$ZZ$2573, 2357, MATCH($B$1, resultados!$A$1:$ZZ$1, 0))</f>
        <v/>
      </c>
      <c r="B2363">
        <f>INDEX(resultados!$A$2:$ZZ$2573, 2357, MATCH($B$2, resultados!$A$1:$ZZ$1, 0))</f>
        <v/>
      </c>
      <c r="C2363">
        <f>INDEX(resultados!$A$2:$ZZ$2573, 2357, MATCH($B$3, resultados!$A$1:$ZZ$1, 0))</f>
        <v/>
      </c>
    </row>
    <row r="2364">
      <c r="A2364">
        <f>INDEX(resultados!$A$2:$ZZ$2573, 2358, MATCH($B$1, resultados!$A$1:$ZZ$1, 0))</f>
        <v/>
      </c>
      <c r="B2364">
        <f>INDEX(resultados!$A$2:$ZZ$2573, 2358, MATCH($B$2, resultados!$A$1:$ZZ$1, 0))</f>
        <v/>
      </c>
      <c r="C2364">
        <f>INDEX(resultados!$A$2:$ZZ$2573, 2358, MATCH($B$3, resultados!$A$1:$ZZ$1, 0))</f>
        <v/>
      </c>
    </row>
    <row r="2365">
      <c r="A2365">
        <f>INDEX(resultados!$A$2:$ZZ$2573, 2359, MATCH($B$1, resultados!$A$1:$ZZ$1, 0))</f>
        <v/>
      </c>
      <c r="B2365">
        <f>INDEX(resultados!$A$2:$ZZ$2573, 2359, MATCH($B$2, resultados!$A$1:$ZZ$1, 0))</f>
        <v/>
      </c>
      <c r="C2365">
        <f>INDEX(resultados!$A$2:$ZZ$2573, 2359, MATCH($B$3, resultados!$A$1:$ZZ$1, 0))</f>
        <v/>
      </c>
    </row>
    <row r="2366">
      <c r="A2366">
        <f>INDEX(resultados!$A$2:$ZZ$2573, 2360, MATCH($B$1, resultados!$A$1:$ZZ$1, 0))</f>
        <v/>
      </c>
      <c r="B2366">
        <f>INDEX(resultados!$A$2:$ZZ$2573, 2360, MATCH($B$2, resultados!$A$1:$ZZ$1, 0))</f>
        <v/>
      </c>
      <c r="C2366">
        <f>INDEX(resultados!$A$2:$ZZ$2573, 2360, MATCH($B$3, resultados!$A$1:$ZZ$1, 0))</f>
        <v/>
      </c>
    </row>
    <row r="2367">
      <c r="A2367">
        <f>INDEX(resultados!$A$2:$ZZ$2573, 2361, MATCH($B$1, resultados!$A$1:$ZZ$1, 0))</f>
        <v/>
      </c>
      <c r="B2367">
        <f>INDEX(resultados!$A$2:$ZZ$2573, 2361, MATCH($B$2, resultados!$A$1:$ZZ$1, 0))</f>
        <v/>
      </c>
      <c r="C2367">
        <f>INDEX(resultados!$A$2:$ZZ$2573, 2361, MATCH($B$3, resultados!$A$1:$ZZ$1, 0))</f>
        <v/>
      </c>
    </row>
    <row r="2368">
      <c r="A2368">
        <f>INDEX(resultados!$A$2:$ZZ$2573, 2362, MATCH($B$1, resultados!$A$1:$ZZ$1, 0))</f>
        <v/>
      </c>
      <c r="B2368">
        <f>INDEX(resultados!$A$2:$ZZ$2573, 2362, MATCH($B$2, resultados!$A$1:$ZZ$1, 0))</f>
        <v/>
      </c>
      <c r="C2368">
        <f>INDEX(resultados!$A$2:$ZZ$2573, 2362, MATCH($B$3, resultados!$A$1:$ZZ$1, 0))</f>
        <v/>
      </c>
    </row>
    <row r="2369">
      <c r="A2369">
        <f>INDEX(resultados!$A$2:$ZZ$2573, 2363, MATCH($B$1, resultados!$A$1:$ZZ$1, 0))</f>
        <v/>
      </c>
      <c r="B2369">
        <f>INDEX(resultados!$A$2:$ZZ$2573, 2363, MATCH($B$2, resultados!$A$1:$ZZ$1, 0))</f>
        <v/>
      </c>
      <c r="C2369">
        <f>INDEX(resultados!$A$2:$ZZ$2573, 2363, MATCH($B$3, resultados!$A$1:$ZZ$1, 0))</f>
        <v/>
      </c>
    </row>
    <row r="2370">
      <c r="A2370">
        <f>INDEX(resultados!$A$2:$ZZ$2573, 2364, MATCH($B$1, resultados!$A$1:$ZZ$1, 0))</f>
        <v/>
      </c>
      <c r="B2370">
        <f>INDEX(resultados!$A$2:$ZZ$2573, 2364, MATCH($B$2, resultados!$A$1:$ZZ$1, 0))</f>
        <v/>
      </c>
      <c r="C2370">
        <f>INDEX(resultados!$A$2:$ZZ$2573, 2364, MATCH($B$3, resultados!$A$1:$ZZ$1, 0))</f>
        <v/>
      </c>
    </row>
    <row r="2371">
      <c r="A2371">
        <f>INDEX(resultados!$A$2:$ZZ$2573, 2365, MATCH($B$1, resultados!$A$1:$ZZ$1, 0))</f>
        <v/>
      </c>
      <c r="B2371">
        <f>INDEX(resultados!$A$2:$ZZ$2573, 2365, MATCH($B$2, resultados!$A$1:$ZZ$1, 0))</f>
        <v/>
      </c>
      <c r="C2371">
        <f>INDEX(resultados!$A$2:$ZZ$2573, 2365, MATCH($B$3, resultados!$A$1:$ZZ$1, 0))</f>
        <v/>
      </c>
    </row>
    <row r="2372">
      <c r="A2372">
        <f>INDEX(resultados!$A$2:$ZZ$2573, 2366, MATCH($B$1, resultados!$A$1:$ZZ$1, 0))</f>
        <v/>
      </c>
      <c r="B2372">
        <f>INDEX(resultados!$A$2:$ZZ$2573, 2366, MATCH($B$2, resultados!$A$1:$ZZ$1, 0))</f>
        <v/>
      </c>
      <c r="C2372">
        <f>INDEX(resultados!$A$2:$ZZ$2573, 2366, MATCH($B$3, resultados!$A$1:$ZZ$1, 0))</f>
        <v/>
      </c>
    </row>
    <row r="2373">
      <c r="A2373">
        <f>INDEX(resultados!$A$2:$ZZ$2573, 2367, MATCH($B$1, resultados!$A$1:$ZZ$1, 0))</f>
        <v/>
      </c>
      <c r="B2373">
        <f>INDEX(resultados!$A$2:$ZZ$2573, 2367, MATCH($B$2, resultados!$A$1:$ZZ$1, 0))</f>
        <v/>
      </c>
      <c r="C2373">
        <f>INDEX(resultados!$A$2:$ZZ$2573, 2367, MATCH($B$3, resultados!$A$1:$ZZ$1, 0))</f>
        <v/>
      </c>
    </row>
    <row r="2374">
      <c r="A2374">
        <f>INDEX(resultados!$A$2:$ZZ$2573, 2368, MATCH($B$1, resultados!$A$1:$ZZ$1, 0))</f>
        <v/>
      </c>
      <c r="B2374">
        <f>INDEX(resultados!$A$2:$ZZ$2573, 2368, MATCH($B$2, resultados!$A$1:$ZZ$1, 0))</f>
        <v/>
      </c>
      <c r="C2374">
        <f>INDEX(resultados!$A$2:$ZZ$2573, 2368, MATCH($B$3, resultados!$A$1:$ZZ$1, 0))</f>
        <v/>
      </c>
    </row>
    <row r="2375">
      <c r="A2375">
        <f>INDEX(resultados!$A$2:$ZZ$2573, 2369, MATCH($B$1, resultados!$A$1:$ZZ$1, 0))</f>
        <v/>
      </c>
      <c r="B2375">
        <f>INDEX(resultados!$A$2:$ZZ$2573, 2369, MATCH($B$2, resultados!$A$1:$ZZ$1, 0))</f>
        <v/>
      </c>
      <c r="C2375">
        <f>INDEX(resultados!$A$2:$ZZ$2573, 2369, MATCH($B$3, resultados!$A$1:$ZZ$1, 0))</f>
        <v/>
      </c>
    </row>
    <row r="2376">
      <c r="A2376">
        <f>INDEX(resultados!$A$2:$ZZ$2573, 2370, MATCH($B$1, resultados!$A$1:$ZZ$1, 0))</f>
        <v/>
      </c>
      <c r="B2376">
        <f>INDEX(resultados!$A$2:$ZZ$2573, 2370, MATCH($B$2, resultados!$A$1:$ZZ$1, 0))</f>
        <v/>
      </c>
      <c r="C2376">
        <f>INDEX(resultados!$A$2:$ZZ$2573, 2370, MATCH($B$3, resultados!$A$1:$ZZ$1, 0))</f>
        <v/>
      </c>
    </row>
    <row r="2377">
      <c r="A2377">
        <f>INDEX(resultados!$A$2:$ZZ$2573, 2371, MATCH($B$1, resultados!$A$1:$ZZ$1, 0))</f>
        <v/>
      </c>
      <c r="B2377">
        <f>INDEX(resultados!$A$2:$ZZ$2573, 2371, MATCH($B$2, resultados!$A$1:$ZZ$1, 0))</f>
        <v/>
      </c>
      <c r="C2377">
        <f>INDEX(resultados!$A$2:$ZZ$2573, 2371, MATCH($B$3, resultados!$A$1:$ZZ$1, 0))</f>
        <v/>
      </c>
    </row>
    <row r="2378">
      <c r="A2378">
        <f>INDEX(resultados!$A$2:$ZZ$2573, 2372, MATCH($B$1, resultados!$A$1:$ZZ$1, 0))</f>
        <v/>
      </c>
      <c r="B2378">
        <f>INDEX(resultados!$A$2:$ZZ$2573, 2372, MATCH($B$2, resultados!$A$1:$ZZ$1, 0))</f>
        <v/>
      </c>
      <c r="C2378">
        <f>INDEX(resultados!$A$2:$ZZ$2573, 2372, MATCH($B$3, resultados!$A$1:$ZZ$1, 0))</f>
        <v/>
      </c>
    </row>
    <row r="2379">
      <c r="A2379">
        <f>INDEX(resultados!$A$2:$ZZ$2573, 2373, MATCH($B$1, resultados!$A$1:$ZZ$1, 0))</f>
        <v/>
      </c>
      <c r="B2379">
        <f>INDEX(resultados!$A$2:$ZZ$2573, 2373, MATCH($B$2, resultados!$A$1:$ZZ$1, 0))</f>
        <v/>
      </c>
      <c r="C2379">
        <f>INDEX(resultados!$A$2:$ZZ$2573, 2373, MATCH($B$3, resultados!$A$1:$ZZ$1, 0))</f>
        <v/>
      </c>
    </row>
    <row r="2380">
      <c r="A2380">
        <f>INDEX(resultados!$A$2:$ZZ$2573, 2374, MATCH($B$1, resultados!$A$1:$ZZ$1, 0))</f>
        <v/>
      </c>
      <c r="B2380">
        <f>INDEX(resultados!$A$2:$ZZ$2573, 2374, MATCH($B$2, resultados!$A$1:$ZZ$1, 0))</f>
        <v/>
      </c>
      <c r="C2380">
        <f>INDEX(resultados!$A$2:$ZZ$2573, 2374, MATCH($B$3, resultados!$A$1:$ZZ$1, 0))</f>
        <v/>
      </c>
    </row>
    <row r="2381">
      <c r="A2381">
        <f>INDEX(resultados!$A$2:$ZZ$2573, 2375, MATCH($B$1, resultados!$A$1:$ZZ$1, 0))</f>
        <v/>
      </c>
      <c r="B2381">
        <f>INDEX(resultados!$A$2:$ZZ$2573, 2375, MATCH($B$2, resultados!$A$1:$ZZ$1, 0))</f>
        <v/>
      </c>
      <c r="C2381">
        <f>INDEX(resultados!$A$2:$ZZ$2573, 2375, MATCH($B$3, resultados!$A$1:$ZZ$1, 0))</f>
        <v/>
      </c>
    </row>
    <row r="2382">
      <c r="A2382">
        <f>INDEX(resultados!$A$2:$ZZ$2573, 2376, MATCH($B$1, resultados!$A$1:$ZZ$1, 0))</f>
        <v/>
      </c>
      <c r="B2382">
        <f>INDEX(resultados!$A$2:$ZZ$2573, 2376, MATCH($B$2, resultados!$A$1:$ZZ$1, 0))</f>
        <v/>
      </c>
      <c r="C2382">
        <f>INDEX(resultados!$A$2:$ZZ$2573, 2376, MATCH($B$3, resultados!$A$1:$ZZ$1, 0))</f>
        <v/>
      </c>
    </row>
    <row r="2383">
      <c r="A2383">
        <f>INDEX(resultados!$A$2:$ZZ$2573, 2377, MATCH($B$1, resultados!$A$1:$ZZ$1, 0))</f>
        <v/>
      </c>
      <c r="B2383">
        <f>INDEX(resultados!$A$2:$ZZ$2573, 2377, MATCH($B$2, resultados!$A$1:$ZZ$1, 0))</f>
        <v/>
      </c>
      <c r="C2383">
        <f>INDEX(resultados!$A$2:$ZZ$2573, 2377, MATCH($B$3, resultados!$A$1:$ZZ$1, 0))</f>
        <v/>
      </c>
    </row>
    <row r="2384">
      <c r="A2384">
        <f>INDEX(resultados!$A$2:$ZZ$2573, 2378, MATCH($B$1, resultados!$A$1:$ZZ$1, 0))</f>
        <v/>
      </c>
      <c r="B2384">
        <f>INDEX(resultados!$A$2:$ZZ$2573, 2378, MATCH($B$2, resultados!$A$1:$ZZ$1, 0))</f>
        <v/>
      </c>
      <c r="C2384">
        <f>INDEX(resultados!$A$2:$ZZ$2573, 2378, MATCH($B$3, resultados!$A$1:$ZZ$1, 0))</f>
        <v/>
      </c>
    </row>
    <row r="2385">
      <c r="A2385">
        <f>INDEX(resultados!$A$2:$ZZ$2573, 2379, MATCH($B$1, resultados!$A$1:$ZZ$1, 0))</f>
        <v/>
      </c>
      <c r="B2385">
        <f>INDEX(resultados!$A$2:$ZZ$2573, 2379, MATCH($B$2, resultados!$A$1:$ZZ$1, 0))</f>
        <v/>
      </c>
      <c r="C2385">
        <f>INDEX(resultados!$A$2:$ZZ$2573, 2379, MATCH($B$3, resultados!$A$1:$ZZ$1, 0))</f>
        <v/>
      </c>
    </row>
    <row r="2386">
      <c r="A2386">
        <f>INDEX(resultados!$A$2:$ZZ$2573, 2380, MATCH($B$1, resultados!$A$1:$ZZ$1, 0))</f>
        <v/>
      </c>
      <c r="B2386">
        <f>INDEX(resultados!$A$2:$ZZ$2573, 2380, MATCH($B$2, resultados!$A$1:$ZZ$1, 0))</f>
        <v/>
      </c>
      <c r="C2386">
        <f>INDEX(resultados!$A$2:$ZZ$2573, 2380, MATCH($B$3, resultados!$A$1:$ZZ$1, 0))</f>
        <v/>
      </c>
    </row>
    <row r="2387">
      <c r="A2387">
        <f>INDEX(resultados!$A$2:$ZZ$2573, 2381, MATCH($B$1, resultados!$A$1:$ZZ$1, 0))</f>
        <v/>
      </c>
      <c r="B2387">
        <f>INDEX(resultados!$A$2:$ZZ$2573, 2381, MATCH($B$2, resultados!$A$1:$ZZ$1, 0))</f>
        <v/>
      </c>
      <c r="C2387">
        <f>INDEX(resultados!$A$2:$ZZ$2573, 2381, MATCH($B$3, resultados!$A$1:$ZZ$1, 0))</f>
        <v/>
      </c>
    </row>
    <row r="2388">
      <c r="A2388">
        <f>INDEX(resultados!$A$2:$ZZ$2573, 2382, MATCH($B$1, resultados!$A$1:$ZZ$1, 0))</f>
        <v/>
      </c>
      <c r="B2388">
        <f>INDEX(resultados!$A$2:$ZZ$2573, 2382, MATCH($B$2, resultados!$A$1:$ZZ$1, 0))</f>
        <v/>
      </c>
      <c r="C2388">
        <f>INDEX(resultados!$A$2:$ZZ$2573, 2382, MATCH($B$3, resultados!$A$1:$ZZ$1, 0))</f>
        <v/>
      </c>
    </row>
    <row r="2389">
      <c r="A2389">
        <f>INDEX(resultados!$A$2:$ZZ$2573, 2383, MATCH($B$1, resultados!$A$1:$ZZ$1, 0))</f>
        <v/>
      </c>
      <c r="B2389">
        <f>INDEX(resultados!$A$2:$ZZ$2573, 2383, MATCH($B$2, resultados!$A$1:$ZZ$1, 0))</f>
        <v/>
      </c>
      <c r="C2389">
        <f>INDEX(resultados!$A$2:$ZZ$2573, 2383, MATCH($B$3, resultados!$A$1:$ZZ$1, 0))</f>
        <v/>
      </c>
    </row>
    <row r="2390">
      <c r="A2390">
        <f>INDEX(resultados!$A$2:$ZZ$2573, 2384, MATCH($B$1, resultados!$A$1:$ZZ$1, 0))</f>
        <v/>
      </c>
      <c r="B2390">
        <f>INDEX(resultados!$A$2:$ZZ$2573, 2384, MATCH($B$2, resultados!$A$1:$ZZ$1, 0))</f>
        <v/>
      </c>
      <c r="C2390">
        <f>INDEX(resultados!$A$2:$ZZ$2573, 2384, MATCH($B$3, resultados!$A$1:$ZZ$1, 0))</f>
        <v/>
      </c>
    </row>
    <row r="2391">
      <c r="A2391">
        <f>INDEX(resultados!$A$2:$ZZ$2573, 2385, MATCH($B$1, resultados!$A$1:$ZZ$1, 0))</f>
        <v/>
      </c>
      <c r="B2391">
        <f>INDEX(resultados!$A$2:$ZZ$2573, 2385, MATCH($B$2, resultados!$A$1:$ZZ$1, 0))</f>
        <v/>
      </c>
      <c r="C2391">
        <f>INDEX(resultados!$A$2:$ZZ$2573, 2385, MATCH($B$3, resultados!$A$1:$ZZ$1, 0))</f>
        <v/>
      </c>
    </row>
    <row r="2392">
      <c r="A2392">
        <f>INDEX(resultados!$A$2:$ZZ$2573, 2386, MATCH($B$1, resultados!$A$1:$ZZ$1, 0))</f>
        <v/>
      </c>
      <c r="B2392">
        <f>INDEX(resultados!$A$2:$ZZ$2573, 2386, MATCH($B$2, resultados!$A$1:$ZZ$1, 0))</f>
        <v/>
      </c>
      <c r="C2392">
        <f>INDEX(resultados!$A$2:$ZZ$2573, 2386, MATCH($B$3, resultados!$A$1:$ZZ$1, 0))</f>
        <v/>
      </c>
    </row>
    <row r="2393">
      <c r="A2393">
        <f>INDEX(resultados!$A$2:$ZZ$2573, 2387, MATCH($B$1, resultados!$A$1:$ZZ$1, 0))</f>
        <v/>
      </c>
      <c r="B2393">
        <f>INDEX(resultados!$A$2:$ZZ$2573, 2387, MATCH($B$2, resultados!$A$1:$ZZ$1, 0))</f>
        <v/>
      </c>
      <c r="C2393">
        <f>INDEX(resultados!$A$2:$ZZ$2573, 2387, MATCH($B$3, resultados!$A$1:$ZZ$1, 0))</f>
        <v/>
      </c>
    </row>
    <row r="2394">
      <c r="A2394">
        <f>INDEX(resultados!$A$2:$ZZ$2573, 2388, MATCH($B$1, resultados!$A$1:$ZZ$1, 0))</f>
        <v/>
      </c>
      <c r="B2394">
        <f>INDEX(resultados!$A$2:$ZZ$2573, 2388, MATCH($B$2, resultados!$A$1:$ZZ$1, 0))</f>
        <v/>
      </c>
      <c r="C2394">
        <f>INDEX(resultados!$A$2:$ZZ$2573, 2388, MATCH($B$3, resultados!$A$1:$ZZ$1, 0))</f>
        <v/>
      </c>
    </row>
    <row r="2395">
      <c r="A2395">
        <f>INDEX(resultados!$A$2:$ZZ$2573, 2389, MATCH($B$1, resultados!$A$1:$ZZ$1, 0))</f>
        <v/>
      </c>
      <c r="B2395">
        <f>INDEX(resultados!$A$2:$ZZ$2573, 2389, MATCH($B$2, resultados!$A$1:$ZZ$1, 0))</f>
        <v/>
      </c>
      <c r="C2395">
        <f>INDEX(resultados!$A$2:$ZZ$2573, 2389, MATCH($B$3, resultados!$A$1:$ZZ$1, 0))</f>
        <v/>
      </c>
    </row>
    <row r="2396">
      <c r="A2396">
        <f>INDEX(resultados!$A$2:$ZZ$2573, 2390, MATCH($B$1, resultados!$A$1:$ZZ$1, 0))</f>
        <v/>
      </c>
      <c r="B2396">
        <f>INDEX(resultados!$A$2:$ZZ$2573, 2390, MATCH($B$2, resultados!$A$1:$ZZ$1, 0))</f>
        <v/>
      </c>
      <c r="C2396">
        <f>INDEX(resultados!$A$2:$ZZ$2573, 2390, MATCH($B$3, resultados!$A$1:$ZZ$1, 0))</f>
        <v/>
      </c>
    </row>
    <row r="2397">
      <c r="A2397">
        <f>INDEX(resultados!$A$2:$ZZ$2573, 2391, MATCH($B$1, resultados!$A$1:$ZZ$1, 0))</f>
        <v/>
      </c>
      <c r="B2397">
        <f>INDEX(resultados!$A$2:$ZZ$2573, 2391, MATCH($B$2, resultados!$A$1:$ZZ$1, 0))</f>
        <v/>
      </c>
      <c r="C2397">
        <f>INDEX(resultados!$A$2:$ZZ$2573, 2391, MATCH($B$3, resultados!$A$1:$ZZ$1, 0))</f>
        <v/>
      </c>
    </row>
    <row r="2398">
      <c r="A2398">
        <f>INDEX(resultados!$A$2:$ZZ$2573, 2392, MATCH($B$1, resultados!$A$1:$ZZ$1, 0))</f>
        <v/>
      </c>
      <c r="B2398">
        <f>INDEX(resultados!$A$2:$ZZ$2573, 2392, MATCH($B$2, resultados!$A$1:$ZZ$1, 0))</f>
        <v/>
      </c>
      <c r="C2398">
        <f>INDEX(resultados!$A$2:$ZZ$2573, 2392, MATCH($B$3, resultados!$A$1:$ZZ$1, 0))</f>
        <v/>
      </c>
    </row>
    <row r="2399">
      <c r="A2399">
        <f>INDEX(resultados!$A$2:$ZZ$2573, 2393, MATCH($B$1, resultados!$A$1:$ZZ$1, 0))</f>
        <v/>
      </c>
      <c r="B2399">
        <f>INDEX(resultados!$A$2:$ZZ$2573, 2393, MATCH($B$2, resultados!$A$1:$ZZ$1, 0))</f>
        <v/>
      </c>
      <c r="C2399">
        <f>INDEX(resultados!$A$2:$ZZ$2573, 2393, MATCH($B$3, resultados!$A$1:$ZZ$1, 0))</f>
        <v/>
      </c>
    </row>
    <row r="2400">
      <c r="A2400">
        <f>INDEX(resultados!$A$2:$ZZ$2573, 2394, MATCH($B$1, resultados!$A$1:$ZZ$1, 0))</f>
        <v/>
      </c>
      <c r="B2400">
        <f>INDEX(resultados!$A$2:$ZZ$2573, 2394, MATCH($B$2, resultados!$A$1:$ZZ$1, 0))</f>
        <v/>
      </c>
      <c r="C2400">
        <f>INDEX(resultados!$A$2:$ZZ$2573, 2394, MATCH($B$3, resultados!$A$1:$ZZ$1, 0))</f>
        <v/>
      </c>
    </row>
    <row r="2401">
      <c r="A2401">
        <f>INDEX(resultados!$A$2:$ZZ$2573, 2395, MATCH($B$1, resultados!$A$1:$ZZ$1, 0))</f>
        <v/>
      </c>
      <c r="B2401">
        <f>INDEX(resultados!$A$2:$ZZ$2573, 2395, MATCH($B$2, resultados!$A$1:$ZZ$1, 0))</f>
        <v/>
      </c>
      <c r="C2401">
        <f>INDEX(resultados!$A$2:$ZZ$2573, 2395, MATCH($B$3, resultados!$A$1:$ZZ$1, 0))</f>
        <v/>
      </c>
    </row>
    <row r="2402">
      <c r="A2402">
        <f>INDEX(resultados!$A$2:$ZZ$2573, 2396, MATCH($B$1, resultados!$A$1:$ZZ$1, 0))</f>
        <v/>
      </c>
      <c r="B2402">
        <f>INDEX(resultados!$A$2:$ZZ$2573, 2396, MATCH($B$2, resultados!$A$1:$ZZ$1, 0))</f>
        <v/>
      </c>
      <c r="C2402">
        <f>INDEX(resultados!$A$2:$ZZ$2573, 2396, MATCH($B$3, resultados!$A$1:$ZZ$1, 0))</f>
        <v/>
      </c>
    </row>
    <row r="2403">
      <c r="A2403">
        <f>INDEX(resultados!$A$2:$ZZ$2573, 2397, MATCH($B$1, resultados!$A$1:$ZZ$1, 0))</f>
        <v/>
      </c>
      <c r="B2403">
        <f>INDEX(resultados!$A$2:$ZZ$2573, 2397, MATCH($B$2, resultados!$A$1:$ZZ$1, 0))</f>
        <v/>
      </c>
      <c r="C2403">
        <f>INDEX(resultados!$A$2:$ZZ$2573, 2397, MATCH($B$3, resultados!$A$1:$ZZ$1, 0))</f>
        <v/>
      </c>
    </row>
    <row r="2404">
      <c r="A2404">
        <f>INDEX(resultados!$A$2:$ZZ$2573, 2398, MATCH($B$1, resultados!$A$1:$ZZ$1, 0))</f>
        <v/>
      </c>
      <c r="B2404">
        <f>INDEX(resultados!$A$2:$ZZ$2573, 2398, MATCH($B$2, resultados!$A$1:$ZZ$1, 0))</f>
        <v/>
      </c>
      <c r="C2404">
        <f>INDEX(resultados!$A$2:$ZZ$2573, 2398, MATCH($B$3, resultados!$A$1:$ZZ$1, 0))</f>
        <v/>
      </c>
    </row>
    <row r="2405">
      <c r="A2405">
        <f>INDEX(resultados!$A$2:$ZZ$2573, 2399, MATCH($B$1, resultados!$A$1:$ZZ$1, 0))</f>
        <v/>
      </c>
      <c r="B2405">
        <f>INDEX(resultados!$A$2:$ZZ$2573, 2399, MATCH($B$2, resultados!$A$1:$ZZ$1, 0))</f>
        <v/>
      </c>
      <c r="C2405">
        <f>INDEX(resultados!$A$2:$ZZ$2573, 2399, MATCH($B$3, resultados!$A$1:$ZZ$1, 0))</f>
        <v/>
      </c>
    </row>
    <row r="2406">
      <c r="A2406">
        <f>INDEX(resultados!$A$2:$ZZ$2573, 2400, MATCH($B$1, resultados!$A$1:$ZZ$1, 0))</f>
        <v/>
      </c>
      <c r="B2406">
        <f>INDEX(resultados!$A$2:$ZZ$2573, 2400, MATCH($B$2, resultados!$A$1:$ZZ$1, 0))</f>
        <v/>
      </c>
      <c r="C2406">
        <f>INDEX(resultados!$A$2:$ZZ$2573, 2400, MATCH($B$3, resultados!$A$1:$ZZ$1, 0))</f>
        <v/>
      </c>
    </row>
    <row r="2407">
      <c r="A2407">
        <f>INDEX(resultados!$A$2:$ZZ$2573, 2401, MATCH($B$1, resultados!$A$1:$ZZ$1, 0))</f>
        <v/>
      </c>
      <c r="B2407">
        <f>INDEX(resultados!$A$2:$ZZ$2573, 2401, MATCH($B$2, resultados!$A$1:$ZZ$1, 0))</f>
        <v/>
      </c>
      <c r="C2407">
        <f>INDEX(resultados!$A$2:$ZZ$2573, 2401, MATCH($B$3, resultados!$A$1:$ZZ$1, 0))</f>
        <v/>
      </c>
    </row>
    <row r="2408">
      <c r="A2408">
        <f>INDEX(resultados!$A$2:$ZZ$2573, 2402, MATCH($B$1, resultados!$A$1:$ZZ$1, 0))</f>
        <v/>
      </c>
      <c r="B2408">
        <f>INDEX(resultados!$A$2:$ZZ$2573, 2402, MATCH($B$2, resultados!$A$1:$ZZ$1, 0))</f>
        <v/>
      </c>
      <c r="C2408">
        <f>INDEX(resultados!$A$2:$ZZ$2573, 2402, MATCH($B$3, resultados!$A$1:$ZZ$1, 0))</f>
        <v/>
      </c>
    </row>
    <row r="2409">
      <c r="A2409">
        <f>INDEX(resultados!$A$2:$ZZ$2573, 2403, MATCH($B$1, resultados!$A$1:$ZZ$1, 0))</f>
        <v/>
      </c>
      <c r="B2409">
        <f>INDEX(resultados!$A$2:$ZZ$2573, 2403, MATCH($B$2, resultados!$A$1:$ZZ$1, 0))</f>
        <v/>
      </c>
      <c r="C2409">
        <f>INDEX(resultados!$A$2:$ZZ$2573, 2403, MATCH($B$3, resultados!$A$1:$ZZ$1, 0))</f>
        <v/>
      </c>
    </row>
    <row r="2410">
      <c r="A2410">
        <f>INDEX(resultados!$A$2:$ZZ$2573, 2404, MATCH($B$1, resultados!$A$1:$ZZ$1, 0))</f>
        <v/>
      </c>
      <c r="B2410">
        <f>INDEX(resultados!$A$2:$ZZ$2573, 2404, MATCH($B$2, resultados!$A$1:$ZZ$1, 0))</f>
        <v/>
      </c>
      <c r="C2410">
        <f>INDEX(resultados!$A$2:$ZZ$2573, 2404, MATCH($B$3, resultados!$A$1:$ZZ$1, 0))</f>
        <v/>
      </c>
    </row>
    <row r="2411">
      <c r="A2411">
        <f>INDEX(resultados!$A$2:$ZZ$2573, 2405, MATCH($B$1, resultados!$A$1:$ZZ$1, 0))</f>
        <v/>
      </c>
      <c r="B2411">
        <f>INDEX(resultados!$A$2:$ZZ$2573, 2405, MATCH($B$2, resultados!$A$1:$ZZ$1, 0))</f>
        <v/>
      </c>
      <c r="C2411">
        <f>INDEX(resultados!$A$2:$ZZ$2573, 2405, MATCH($B$3, resultados!$A$1:$ZZ$1, 0))</f>
        <v/>
      </c>
    </row>
    <row r="2412">
      <c r="A2412">
        <f>INDEX(resultados!$A$2:$ZZ$2573, 2406, MATCH($B$1, resultados!$A$1:$ZZ$1, 0))</f>
        <v/>
      </c>
      <c r="B2412">
        <f>INDEX(resultados!$A$2:$ZZ$2573, 2406, MATCH($B$2, resultados!$A$1:$ZZ$1, 0))</f>
        <v/>
      </c>
      <c r="C2412">
        <f>INDEX(resultados!$A$2:$ZZ$2573, 2406, MATCH($B$3, resultados!$A$1:$ZZ$1, 0))</f>
        <v/>
      </c>
    </row>
    <row r="2413">
      <c r="A2413">
        <f>INDEX(resultados!$A$2:$ZZ$2573, 2407, MATCH($B$1, resultados!$A$1:$ZZ$1, 0))</f>
        <v/>
      </c>
      <c r="B2413">
        <f>INDEX(resultados!$A$2:$ZZ$2573, 2407, MATCH($B$2, resultados!$A$1:$ZZ$1, 0))</f>
        <v/>
      </c>
      <c r="C2413">
        <f>INDEX(resultados!$A$2:$ZZ$2573, 2407, MATCH($B$3, resultados!$A$1:$ZZ$1, 0))</f>
        <v/>
      </c>
    </row>
    <row r="2414">
      <c r="A2414">
        <f>INDEX(resultados!$A$2:$ZZ$2573, 2408, MATCH($B$1, resultados!$A$1:$ZZ$1, 0))</f>
        <v/>
      </c>
      <c r="B2414">
        <f>INDEX(resultados!$A$2:$ZZ$2573, 2408, MATCH($B$2, resultados!$A$1:$ZZ$1, 0))</f>
        <v/>
      </c>
      <c r="C2414">
        <f>INDEX(resultados!$A$2:$ZZ$2573, 2408, MATCH($B$3, resultados!$A$1:$ZZ$1, 0))</f>
        <v/>
      </c>
    </row>
    <row r="2415">
      <c r="A2415">
        <f>INDEX(resultados!$A$2:$ZZ$2573, 2409, MATCH($B$1, resultados!$A$1:$ZZ$1, 0))</f>
        <v/>
      </c>
      <c r="B2415">
        <f>INDEX(resultados!$A$2:$ZZ$2573, 2409, MATCH($B$2, resultados!$A$1:$ZZ$1, 0))</f>
        <v/>
      </c>
      <c r="C2415">
        <f>INDEX(resultados!$A$2:$ZZ$2573, 2409, MATCH($B$3, resultados!$A$1:$ZZ$1, 0))</f>
        <v/>
      </c>
    </row>
    <row r="2416">
      <c r="A2416">
        <f>INDEX(resultados!$A$2:$ZZ$2573, 2410, MATCH($B$1, resultados!$A$1:$ZZ$1, 0))</f>
        <v/>
      </c>
      <c r="B2416">
        <f>INDEX(resultados!$A$2:$ZZ$2573, 2410, MATCH($B$2, resultados!$A$1:$ZZ$1, 0))</f>
        <v/>
      </c>
      <c r="C2416">
        <f>INDEX(resultados!$A$2:$ZZ$2573, 2410, MATCH($B$3, resultados!$A$1:$ZZ$1, 0))</f>
        <v/>
      </c>
    </row>
    <row r="2417">
      <c r="A2417">
        <f>INDEX(resultados!$A$2:$ZZ$2573, 2411, MATCH($B$1, resultados!$A$1:$ZZ$1, 0))</f>
        <v/>
      </c>
      <c r="B2417">
        <f>INDEX(resultados!$A$2:$ZZ$2573, 2411, MATCH($B$2, resultados!$A$1:$ZZ$1, 0))</f>
        <v/>
      </c>
      <c r="C2417">
        <f>INDEX(resultados!$A$2:$ZZ$2573, 2411, MATCH($B$3, resultados!$A$1:$ZZ$1, 0))</f>
        <v/>
      </c>
    </row>
    <row r="2418">
      <c r="A2418">
        <f>INDEX(resultados!$A$2:$ZZ$2573, 2412, MATCH($B$1, resultados!$A$1:$ZZ$1, 0))</f>
        <v/>
      </c>
      <c r="B2418">
        <f>INDEX(resultados!$A$2:$ZZ$2573, 2412, MATCH($B$2, resultados!$A$1:$ZZ$1, 0))</f>
        <v/>
      </c>
      <c r="C2418">
        <f>INDEX(resultados!$A$2:$ZZ$2573, 2412, MATCH($B$3, resultados!$A$1:$ZZ$1, 0))</f>
        <v/>
      </c>
    </row>
    <row r="2419">
      <c r="A2419">
        <f>INDEX(resultados!$A$2:$ZZ$2573, 2413, MATCH($B$1, resultados!$A$1:$ZZ$1, 0))</f>
        <v/>
      </c>
      <c r="B2419">
        <f>INDEX(resultados!$A$2:$ZZ$2573, 2413, MATCH($B$2, resultados!$A$1:$ZZ$1, 0))</f>
        <v/>
      </c>
      <c r="C2419">
        <f>INDEX(resultados!$A$2:$ZZ$2573, 2413, MATCH($B$3, resultados!$A$1:$ZZ$1, 0))</f>
        <v/>
      </c>
    </row>
    <row r="2420">
      <c r="A2420">
        <f>INDEX(resultados!$A$2:$ZZ$2573, 2414, MATCH($B$1, resultados!$A$1:$ZZ$1, 0))</f>
        <v/>
      </c>
      <c r="B2420">
        <f>INDEX(resultados!$A$2:$ZZ$2573, 2414, MATCH($B$2, resultados!$A$1:$ZZ$1, 0))</f>
        <v/>
      </c>
      <c r="C2420">
        <f>INDEX(resultados!$A$2:$ZZ$2573, 2414, MATCH($B$3, resultados!$A$1:$ZZ$1, 0))</f>
        <v/>
      </c>
    </row>
    <row r="2421">
      <c r="A2421">
        <f>INDEX(resultados!$A$2:$ZZ$2573, 2415, MATCH($B$1, resultados!$A$1:$ZZ$1, 0))</f>
        <v/>
      </c>
      <c r="B2421">
        <f>INDEX(resultados!$A$2:$ZZ$2573, 2415, MATCH($B$2, resultados!$A$1:$ZZ$1, 0))</f>
        <v/>
      </c>
      <c r="C2421">
        <f>INDEX(resultados!$A$2:$ZZ$2573, 2415, MATCH($B$3, resultados!$A$1:$ZZ$1, 0))</f>
        <v/>
      </c>
    </row>
    <row r="2422">
      <c r="A2422">
        <f>INDEX(resultados!$A$2:$ZZ$2573, 2416, MATCH($B$1, resultados!$A$1:$ZZ$1, 0))</f>
        <v/>
      </c>
      <c r="B2422">
        <f>INDEX(resultados!$A$2:$ZZ$2573, 2416, MATCH($B$2, resultados!$A$1:$ZZ$1, 0))</f>
        <v/>
      </c>
      <c r="C2422">
        <f>INDEX(resultados!$A$2:$ZZ$2573, 2416, MATCH($B$3, resultados!$A$1:$ZZ$1, 0))</f>
        <v/>
      </c>
    </row>
    <row r="2423">
      <c r="A2423">
        <f>INDEX(resultados!$A$2:$ZZ$2573, 2417, MATCH($B$1, resultados!$A$1:$ZZ$1, 0))</f>
        <v/>
      </c>
      <c r="B2423">
        <f>INDEX(resultados!$A$2:$ZZ$2573, 2417, MATCH($B$2, resultados!$A$1:$ZZ$1, 0))</f>
        <v/>
      </c>
      <c r="C2423">
        <f>INDEX(resultados!$A$2:$ZZ$2573, 2417, MATCH($B$3, resultados!$A$1:$ZZ$1, 0))</f>
        <v/>
      </c>
    </row>
    <row r="2424">
      <c r="A2424">
        <f>INDEX(resultados!$A$2:$ZZ$2573, 2418, MATCH($B$1, resultados!$A$1:$ZZ$1, 0))</f>
        <v/>
      </c>
      <c r="B2424">
        <f>INDEX(resultados!$A$2:$ZZ$2573, 2418, MATCH($B$2, resultados!$A$1:$ZZ$1, 0))</f>
        <v/>
      </c>
      <c r="C2424">
        <f>INDEX(resultados!$A$2:$ZZ$2573, 2418, MATCH($B$3, resultados!$A$1:$ZZ$1, 0))</f>
        <v/>
      </c>
    </row>
    <row r="2425">
      <c r="A2425">
        <f>INDEX(resultados!$A$2:$ZZ$2573, 2419, MATCH($B$1, resultados!$A$1:$ZZ$1, 0))</f>
        <v/>
      </c>
      <c r="B2425">
        <f>INDEX(resultados!$A$2:$ZZ$2573, 2419, MATCH($B$2, resultados!$A$1:$ZZ$1, 0))</f>
        <v/>
      </c>
      <c r="C2425">
        <f>INDEX(resultados!$A$2:$ZZ$2573, 2419, MATCH($B$3, resultados!$A$1:$ZZ$1, 0))</f>
        <v/>
      </c>
    </row>
    <row r="2426">
      <c r="A2426">
        <f>INDEX(resultados!$A$2:$ZZ$2573, 2420, MATCH($B$1, resultados!$A$1:$ZZ$1, 0))</f>
        <v/>
      </c>
      <c r="B2426">
        <f>INDEX(resultados!$A$2:$ZZ$2573, 2420, MATCH($B$2, resultados!$A$1:$ZZ$1, 0))</f>
        <v/>
      </c>
      <c r="C2426">
        <f>INDEX(resultados!$A$2:$ZZ$2573, 2420, MATCH($B$3, resultados!$A$1:$ZZ$1, 0))</f>
        <v/>
      </c>
    </row>
    <row r="2427">
      <c r="A2427">
        <f>INDEX(resultados!$A$2:$ZZ$2573, 2421, MATCH($B$1, resultados!$A$1:$ZZ$1, 0))</f>
        <v/>
      </c>
      <c r="B2427">
        <f>INDEX(resultados!$A$2:$ZZ$2573, 2421, MATCH($B$2, resultados!$A$1:$ZZ$1, 0))</f>
        <v/>
      </c>
      <c r="C2427">
        <f>INDEX(resultados!$A$2:$ZZ$2573, 2421, MATCH($B$3, resultados!$A$1:$ZZ$1, 0))</f>
        <v/>
      </c>
    </row>
    <row r="2428">
      <c r="A2428">
        <f>INDEX(resultados!$A$2:$ZZ$2573, 2422, MATCH($B$1, resultados!$A$1:$ZZ$1, 0))</f>
        <v/>
      </c>
      <c r="B2428">
        <f>INDEX(resultados!$A$2:$ZZ$2573, 2422, MATCH($B$2, resultados!$A$1:$ZZ$1, 0))</f>
        <v/>
      </c>
      <c r="C2428">
        <f>INDEX(resultados!$A$2:$ZZ$2573, 2422, MATCH($B$3, resultados!$A$1:$ZZ$1, 0))</f>
        <v/>
      </c>
    </row>
    <row r="2429">
      <c r="A2429">
        <f>INDEX(resultados!$A$2:$ZZ$2573, 2423, MATCH($B$1, resultados!$A$1:$ZZ$1, 0))</f>
        <v/>
      </c>
      <c r="B2429">
        <f>INDEX(resultados!$A$2:$ZZ$2573, 2423, MATCH($B$2, resultados!$A$1:$ZZ$1, 0))</f>
        <v/>
      </c>
      <c r="C2429">
        <f>INDEX(resultados!$A$2:$ZZ$2573, 2423, MATCH($B$3, resultados!$A$1:$ZZ$1, 0))</f>
        <v/>
      </c>
    </row>
    <row r="2430">
      <c r="A2430">
        <f>INDEX(resultados!$A$2:$ZZ$2573, 2424, MATCH($B$1, resultados!$A$1:$ZZ$1, 0))</f>
        <v/>
      </c>
      <c r="B2430">
        <f>INDEX(resultados!$A$2:$ZZ$2573, 2424, MATCH($B$2, resultados!$A$1:$ZZ$1, 0))</f>
        <v/>
      </c>
      <c r="C2430">
        <f>INDEX(resultados!$A$2:$ZZ$2573, 2424, MATCH($B$3, resultados!$A$1:$ZZ$1, 0))</f>
        <v/>
      </c>
    </row>
    <row r="2431">
      <c r="A2431">
        <f>INDEX(resultados!$A$2:$ZZ$2573, 2425, MATCH($B$1, resultados!$A$1:$ZZ$1, 0))</f>
        <v/>
      </c>
      <c r="B2431">
        <f>INDEX(resultados!$A$2:$ZZ$2573, 2425, MATCH($B$2, resultados!$A$1:$ZZ$1, 0))</f>
        <v/>
      </c>
      <c r="C2431">
        <f>INDEX(resultados!$A$2:$ZZ$2573, 2425, MATCH($B$3, resultados!$A$1:$ZZ$1, 0))</f>
        <v/>
      </c>
    </row>
    <row r="2432">
      <c r="A2432">
        <f>INDEX(resultados!$A$2:$ZZ$2573, 2426, MATCH($B$1, resultados!$A$1:$ZZ$1, 0))</f>
        <v/>
      </c>
      <c r="B2432">
        <f>INDEX(resultados!$A$2:$ZZ$2573, 2426, MATCH($B$2, resultados!$A$1:$ZZ$1, 0))</f>
        <v/>
      </c>
      <c r="C2432">
        <f>INDEX(resultados!$A$2:$ZZ$2573, 2426, MATCH($B$3, resultados!$A$1:$ZZ$1, 0))</f>
        <v/>
      </c>
    </row>
    <row r="2433">
      <c r="A2433">
        <f>INDEX(resultados!$A$2:$ZZ$2573, 2427, MATCH($B$1, resultados!$A$1:$ZZ$1, 0))</f>
        <v/>
      </c>
      <c r="B2433">
        <f>INDEX(resultados!$A$2:$ZZ$2573, 2427, MATCH($B$2, resultados!$A$1:$ZZ$1, 0))</f>
        <v/>
      </c>
      <c r="C2433">
        <f>INDEX(resultados!$A$2:$ZZ$2573, 2427, MATCH($B$3, resultados!$A$1:$ZZ$1, 0))</f>
        <v/>
      </c>
    </row>
    <row r="2434">
      <c r="A2434">
        <f>INDEX(resultados!$A$2:$ZZ$2573, 2428, MATCH($B$1, resultados!$A$1:$ZZ$1, 0))</f>
        <v/>
      </c>
      <c r="B2434">
        <f>INDEX(resultados!$A$2:$ZZ$2573, 2428, MATCH($B$2, resultados!$A$1:$ZZ$1, 0))</f>
        <v/>
      </c>
      <c r="C2434">
        <f>INDEX(resultados!$A$2:$ZZ$2573, 2428, MATCH($B$3, resultados!$A$1:$ZZ$1, 0))</f>
        <v/>
      </c>
    </row>
    <row r="2435">
      <c r="A2435">
        <f>INDEX(resultados!$A$2:$ZZ$2573, 2429, MATCH($B$1, resultados!$A$1:$ZZ$1, 0))</f>
        <v/>
      </c>
      <c r="B2435">
        <f>INDEX(resultados!$A$2:$ZZ$2573, 2429, MATCH($B$2, resultados!$A$1:$ZZ$1, 0))</f>
        <v/>
      </c>
      <c r="C2435">
        <f>INDEX(resultados!$A$2:$ZZ$2573, 2429, MATCH($B$3, resultados!$A$1:$ZZ$1, 0))</f>
        <v/>
      </c>
    </row>
    <row r="2436">
      <c r="A2436">
        <f>INDEX(resultados!$A$2:$ZZ$2573, 2430, MATCH($B$1, resultados!$A$1:$ZZ$1, 0))</f>
        <v/>
      </c>
      <c r="B2436">
        <f>INDEX(resultados!$A$2:$ZZ$2573, 2430, MATCH($B$2, resultados!$A$1:$ZZ$1, 0))</f>
        <v/>
      </c>
      <c r="C2436">
        <f>INDEX(resultados!$A$2:$ZZ$2573, 2430, MATCH($B$3, resultados!$A$1:$ZZ$1, 0))</f>
        <v/>
      </c>
    </row>
    <row r="2437">
      <c r="A2437">
        <f>INDEX(resultados!$A$2:$ZZ$2573, 2431, MATCH($B$1, resultados!$A$1:$ZZ$1, 0))</f>
        <v/>
      </c>
      <c r="B2437">
        <f>INDEX(resultados!$A$2:$ZZ$2573, 2431, MATCH($B$2, resultados!$A$1:$ZZ$1, 0))</f>
        <v/>
      </c>
      <c r="C2437">
        <f>INDEX(resultados!$A$2:$ZZ$2573, 2431, MATCH($B$3, resultados!$A$1:$ZZ$1, 0))</f>
        <v/>
      </c>
    </row>
    <row r="2438">
      <c r="A2438">
        <f>INDEX(resultados!$A$2:$ZZ$2573, 2432, MATCH($B$1, resultados!$A$1:$ZZ$1, 0))</f>
        <v/>
      </c>
      <c r="B2438">
        <f>INDEX(resultados!$A$2:$ZZ$2573, 2432, MATCH($B$2, resultados!$A$1:$ZZ$1, 0))</f>
        <v/>
      </c>
      <c r="C2438">
        <f>INDEX(resultados!$A$2:$ZZ$2573, 2432, MATCH($B$3, resultados!$A$1:$ZZ$1, 0))</f>
        <v/>
      </c>
    </row>
    <row r="2439">
      <c r="A2439">
        <f>INDEX(resultados!$A$2:$ZZ$2573, 2433, MATCH($B$1, resultados!$A$1:$ZZ$1, 0))</f>
        <v/>
      </c>
      <c r="B2439">
        <f>INDEX(resultados!$A$2:$ZZ$2573, 2433, MATCH($B$2, resultados!$A$1:$ZZ$1, 0))</f>
        <v/>
      </c>
      <c r="C2439">
        <f>INDEX(resultados!$A$2:$ZZ$2573, 2433, MATCH($B$3, resultados!$A$1:$ZZ$1, 0))</f>
        <v/>
      </c>
    </row>
    <row r="2440">
      <c r="A2440">
        <f>INDEX(resultados!$A$2:$ZZ$2573, 2434, MATCH($B$1, resultados!$A$1:$ZZ$1, 0))</f>
        <v/>
      </c>
      <c r="B2440">
        <f>INDEX(resultados!$A$2:$ZZ$2573, 2434, MATCH($B$2, resultados!$A$1:$ZZ$1, 0))</f>
        <v/>
      </c>
      <c r="C2440">
        <f>INDEX(resultados!$A$2:$ZZ$2573, 2434, MATCH($B$3, resultados!$A$1:$ZZ$1, 0))</f>
        <v/>
      </c>
    </row>
    <row r="2441">
      <c r="A2441">
        <f>INDEX(resultados!$A$2:$ZZ$2573, 2435, MATCH($B$1, resultados!$A$1:$ZZ$1, 0))</f>
        <v/>
      </c>
      <c r="B2441">
        <f>INDEX(resultados!$A$2:$ZZ$2573, 2435, MATCH($B$2, resultados!$A$1:$ZZ$1, 0))</f>
        <v/>
      </c>
      <c r="C2441">
        <f>INDEX(resultados!$A$2:$ZZ$2573, 2435, MATCH($B$3, resultados!$A$1:$ZZ$1, 0))</f>
        <v/>
      </c>
    </row>
    <row r="2442">
      <c r="A2442">
        <f>INDEX(resultados!$A$2:$ZZ$2573, 2436, MATCH($B$1, resultados!$A$1:$ZZ$1, 0))</f>
        <v/>
      </c>
      <c r="B2442">
        <f>INDEX(resultados!$A$2:$ZZ$2573, 2436, MATCH($B$2, resultados!$A$1:$ZZ$1, 0))</f>
        <v/>
      </c>
      <c r="C2442">
        <f>INDEX(resultados!$A$2:$ZZ$2573, 2436, MATCH($B$3, resultados!$A$1:$ZZ$1, 0))</f>
        <v/>
      </c>
    </row>
    <row r="2443">
      <c r="A2443">
        <f>INDEX(resultados!$A$2:$ZZ$2573, 2437, MATCH($B$1, resultados!$A$1:$ZZ$1, 0))</f>
        <v/>
      </c>
      <c r="B2443">
        <f>INDEX(resultados!$A$2:$ZZ$2573, 2437, MATCH($B$2, resultados!$A$1:$ZZ$1, 0))</f>
        <v/>
      </c>
      <c r="C2443">
        <f>INDEX(resultados!$A$2:$ZZ$2573, 2437, MATCH($B$3, resultados!$A$1:$ZZ$1, 0))</f>
        <v/>
      </c>
    </row>
    <row r="2444">
      <c r="A2444">
        <f>INDEX(resultados!$A$2:$ZZ$2573, 2438, MATCH($B$1, resultados!$A$1:$ZZ$1, 0))</f>
        <v/>
      </c>
      <c r="B2444">
        <f>INDEX(resultados!$A$2:$ZZ$2573, 2438, MATCH($B$2, resultados!$A$1:$ZZ$1, 0))</f>
        <v/>
      </c>
      <c r="C2444">
        <f>INDEX(resultados!$A$2:$ZZ$2573, 2438, MATCH($B$3, resultados!$A$1:$ZZ$1, 0))</f>
        <v/>
      </c>
    </row>
    <row r="2445">
      <c r="A2445">
        <f>INDEX(resultados!$A$2:$ZZ$2573, 2439, MATCH($B$1, resultados!$A$1:$ZZ$1, 0))</f>
        <v/>
      </c>
      <c r="B2445">
        <f>INDEX(resultados!$A$2:$ZZ$2573, 2439, MATCH($B$2, resultados!$A$1:$ZZ$1, 0))</f>
        <v/>
      </c>
      <c r="C2445">
        <f>INDEX(resultados!$A$2:$ZZ$2573, 2439, MATCH($B$3, resultados!$A$1:$ZZ$1, 0))</f>
        <v/>
      </c>
    </row>
    <row r="2446">
      <c r="A2446">
        <f>INDEX(resultados!$A$2:$ZZ$2573, 2440, MATCH($B$1, resultados!$A$1:$ZZ$1, 0))</f>
        <v/>
      </c>
      <c r="B2446">
        <f>INDEX(resultados!$A$2:$ZZ$2573, 2440, MATCH($B$2, resultados!$A$1:$ZZ$1, 0))</f>
        <v/>
      </c>
      <c r="C2446">
        <f>INDEX(resultados!$A$2:$ZZ$2573, 2440, MATCH($B$3, resultados!$A$1:$ZZ$1, 0))</f>
        <v/>
      </c>
    </row>
    <row r="2447">
      <c r="A2447">
        <f>INDEX(resultados!$A$2:$ZZ$2573, 2441, MATCH($B$1, resultados!$A$1:$ZZ$1, 0))</f>
        <v/>
      </c>
      <c r="B2447">
        <f>INDEX(resultados!$A$2:$ZZ$2573, 2441, MATCH($B$2, resultados!$A$1:$ZZ$1, 0))</f>
        <v/>
      </c>
      <c r="C2447">
        <f>INDEX(resultados!$A$2:$ZZ$2573, 2441, MATCH($B$3, resultados!$A$1:$ZZ$1, 0))</f>
        <v/>
      </c>
    </row>
    <row r="2448">
      <c r="A2448">
        <f>INDEX(resultados!$A$2:$ZZ$2573, 2442, MATCH($B$1, resultados!$A$1:$ZZ$1, 0))</f>
        <v/>
      </c>
      <c r="B2448">
        <f>INDEX(resultados!$A$2:$ZZ$2573, 2442, MATCH($B$2, resultados!$A$1:$ZZ$1, 0))</f>
        <v/>
      </c>
      <c r="C2448">
        <f>INDEX(resultados!$A$2:$ZZ$2573, 2442, MATCH($B$3, resultados!$A$1:$ZZ$1, 0))</f>
        <v/>
      </c>
    </row>
    <row r="2449">
      <c r="A2449">
        <f>INDEX(resultados!$A$2:$ZZ$2573, 2443, MATCH($B$1, resultados!$A$1:$ZZ$1, 0))</f>
        <v/>
      </c>
      <c r="B2449">
        <f>INDEX(resultados!$A$2:$ZZ$2573, 2443, MATCH($B$2, resultados!$A$1:$ZZ$1, 0))</f>
        <v/>
      </c>
      <c r="C2449">
        <f>INDEX(resultados!$A$2:$ZZ$2573, 2443, MATCH($B$3, resultados!$A$1:$ZZ$1, 0))</f>
        <v/>
      </c>
    </row>
    <row r="2450">
      <c r="A2450">
        <f>INDEX(resultados!$A$2:$ZZ$2573, 2444, MATCH($B$1, resultados!$A$1:$ZZ$1, 0))</f>
        <v/>
      </c>
      <c r="B2450">
        <f>INDEX(resultados!$A$2:$ZZ$2573, 2444, MATCH($B$2, resultados!$A$1:$ZZ$1, 0))</f>
        <v/>
      </c>
      <c r="C2450">
        <f>INDEX(resultados!$A$2:$ZZ$2573, 2444, MATCH($B$3, resultados!$A$1:$ZZ$1, 0))</f>
        <v/>
      </c>
    </row>
    <row r="2451">
      <c r="A2451">
        <f>INDEX(resultados!$A$2:$ZZ$2573, 2445, MATCH($B$1, resultados!$A$1:$ZZ$1, 0))</f>
        <v/>
      </c>
      <c r="B2451">
        <f>INDEX(resultados!$A$2:$ZZ$2573, 2445, MATCH($B$2, resultados!$A$1:$ZZ$1, 0))</f>
        <v/>
      </c>
      <c r="C2451">
        <f>INDEX(resultados!$A$2:$ZZ$2573, 2445, MATCH($B$3, resultados!$A$1:$ZZ$1, 0))</f>
        <v/>
      </c>
    </row>
    <row r="2452">
      <c r="A2452">
        <f>INDEX(resultados!$A$2:$ZZ$2573, 2446, MATCH($B$1, resultados!$A$1:$ZZ$1, 0))</f>
        <v/>
      </c>
      <c r="B2452">
        <f>INDEX(resultados!$A$2:$ZZ$2573, 2446, MATCH($B$2, resultados!$A$1:$ZZ$1, 0))</f>
        <v/>
      </c>
      <c r="C2452">
        <f>INDEX(resultados!$A$2:$ZZ$2573, 2446, MATCH($B$3, resultados!$A$1:$ZZ$1, 0))</f>
        <v/>
      </c>
    </row>
    <row r="2453">
      <c r="A2453">
        <f>INDEX(resultados!$A$2:$ZZ$2573, 2447, MATCH($B$1, resultados!$A$1:$ZZ$1, 0))</f>
        <v/>
      </c>
      <c r="B2453">
        <f>INDEX(resultados!$A$2:$ZZ$2573, 2447, MATCH($B$2, resultados!$A$1:$ZZ$1, 0))</f>
        <v/>
      </c>
      <c r="C2453">
        <f>INDEX(resultados!$A$2:$ZZ$2573, 2447, MATCH($B$3, resultados!$A$1:$ZZ$1, 0))</f>
        <v/>
      </c>
    </row>
    <row r="2454">
      <c r="A2454">
        <f>INDEX(resultados!$A$2:$ZZ$2573, 2448, MATCH($B$1, resultados!$A$1:$ZZ$1, 0))</f>
        <v/>
      </c>
      <c r="B2454">
        <f>INDEX(resultados!$A$2:$ZZ$2573, 2448, MATCH($B$2, resultados!$A$1:$ZZ$1, 0))</f>
        <v/>
      </c>
      <c r="C2454">
        <f>INDEX(resultados!$A$2:$ZZ$2573, 2448, MATCH($B$3, resultados!$A$1:$ZZ$1, 0))</f>
        <v/>
      </c>
    </row>
    <row r="2455">
      <c r="A2455">
        <f>INDEX(resultados!$A$2:$ZZ$2573, 2449, MATCH($B$1, resultados!$A$1:$ZZ$1, 0))</f>
        <v/>
      </c>
      <c r="B2455">
        <f>INDEX(resultados!$A$2:$ZZ$2573, 2449, MATCH($B$2, resultados!$A$1:$ZZ$1, 0))</f>
        <v/>
      </c>
      <c r="C2455">
        <f>INDEX(resultados!$A$2:$ZZ$2573, 2449, MATCH($B$3, resultados!$A$1:$ZZ$1, 0))</f>
        <v/>
      </c>
    </row>
    <row r="2456">
      <c r="A2456">
        <f>INDEX(resultados!$A$2:$ZZ$2573, 2450, MATCH($B$1, resultados!$A$1:$ZZ$1, 0))</f>
        <v/>
      </c>
      <c r="B2456">
        <f>INDEX(resultados!$A$2:$ZZ$2573, 2450, MATCH($B$2, resultados!$A$1:$ZZ$1, 0))</f>
        <v/>
      </c>
      <c r="C2456">
        <f>INDEX(resultados!$A$2:$ZZ$2573, 2450, MATCH($B$3, resultados!$A$1:$ZZ$1, 0))</f>
        <v/>
      </c>
    </row>
    <row r="2457">
      <c r="A2457">
        <f>INDEX(resultados!$A$2:$ZZ$2573, 2451, MATCH($B$1, resultados!$A$1:$ZZ$1, 0))</f>
        <v/>
      </c>
      <c r="B2457">
        <f>INDEX(resultados!$A$2:$ZZ$2573, 2451, MATCH($B$2, resultados!$A$1:$ZZ$1, 0))</f>
        <v/>
      </c>
      <c r="C2457">
        <f>INDEX(resultados!$A$2:$ZZ$2573, 2451, MATCH($B$3, resultados!$A$1:$ZZ$1, 0))</f>
        <v/>
      </c>
    </row>
    <row r="2458">
      <c r="A2458">
        <f>INDEX(resultados!$A$2:$ZZ$2573, 2452, MATCH($B$1, resultados!$A$1:$ZZ$1, 0))</f>
        <v/>
      </c>
      <c r="B2458">
        <f>INDEX(resultados!$A$2:$ZZ$2573, 2452, MATCH($B$2, resultados!$A$1:$ZZ$1, 0))</f>
        <v/>
      </c>
      <c r="C2458">
        <f>INDEX(resultados!$A$2:$ZZ$2573, 2452, MATCH($B$3, resultados!$A$1:$ZZ$1, 0))</f>
        <v/>
      </c>
    </row>
    <row r="2459">
      <c r="A2459">
        <f>INDEX(resultados!$A$2:$ZZ$2573, 2453, MATCH($B$1, resultados!$A$1:$ZZ$1, 0))</f>
        <v/>
      </c>
      <c r="B2459">
        <f>INDEX(resultados!$A$2:$ZZ$2573, 2453, MATCH($B$2, resultados!$A$1:$ZZ$1, 0))</f>
        <v/>
      </c>
      <c r="C2459">
        <f>INDEX(resultados!$A$2:$ZZ$2573, 2453, MATCH($B$3, resultados!$A$1:$ZZ$1, 0))</f>
        <v/>
      </c>
    </row>
    <row r="2460">
      <c r="A2460">
        <f>INDEX(resultados!$A$2:$ZZ$2573, 2454, MATCH($B$1, resultados!$A$1:$ZZ$1, 0))</f>
        <v/>
      </c>
      <c r="B2460">
        <f>INDEX(resultados!$A$2:$ZZ$2573, 2454, MATCH($B$2, resultados!$A$1:$ZZ$1, 0))</f>
        <v/>
      </c>
      <c r="C2460">
        <f>INDEX(resultados!$A$2:$ZZ$2573, 2454, MATCH($B$3, resultados!$A$1:$ZZ$1, 0))</f>
        <v/>
      </c>
    </row>
    <row r="2461">
      <c r="A2461">
        <f>INDEX(resultados!$A$2:$ZZ$2573, 2455, MATCH($B$1, resultados!$A$1:$ZZ$1, 0))</f>
        <v/>
      </c>
      <c r="B2461">
        <f>INDEX(resultados!$A$2:$ZZ$2573, 2455, MATCH($B$2, resultados!$A$1:$ZZ$1, 0))</f>
        <v/>
      </c>
      <c r="C2461">
        <f>INDEX(resultados!$A$2:$ZZ$2573, 2455, MATCH($B$3, resultados!$A$1:$ZZ$1, 0))</f>
        <v/>
      </c>
    </row>
    <row r="2462">
      <c r="A2462">
        <f>INDEX(resultados!$A$2:$ZZ$2573, 2456, MATCH($B$1, resultados!$A$1:$ZZ$1, 0))</f>
        <v/>
      </c>
      <c r="B2462">
        <f>INDEX(resultados!$A$2:$ZZ$2573, 2456, MATCH($B$2, resultados!$A$1:$ZZ$1, 0))</f>
        <v/>
      </c>
      <c r="C2462">
        <f>INDEX(resultados!$A$2:$ZZ$2573, 2456, MATCH($B$3, resultados!$A$1:$ZZ$1, 0))</f>
        <v/>
      </c>
    </row>
    <row r="2463">
      <c r="A2463">
        <f>INDEX(resultados!$A$2:$ZZ$2573, 2457, MATCH($B$1, resultados!$A$1:$ZZ$1, 0))</f>
        <v/>
      </c>
      <c r="B2463">
        <f>INDEX(resultados!$A$2:$ZZ$2573, 2457, MATCH($B$2, resultados!$A$1:$ZZ$1, 0))</f>
        <v/>
      </c>
      <c r="C2463">
        <f>INDEX(resultados!$A$2:$ZZ$2573, 2457, MATCH($B$3, resultados!$A$1:$ZZ$1, 0))</f>
        <v/>
      </c>
    </row>
    <row r="2464">
      <c r="A2464">
        <f>INDEX(resultados!$A$2:$ZZ$2573, 2458, MATCH($B$1, resultados!$A$1:$ZZ$1, 0))</f>
        <v/>
      </c>
      <c r="B2464">
        <f>INDEX(resultados!$A$2:$ZZ$2573, 2458, MATCH($B$2, resultados!$A$1:$ZZ$1, 0))</f>
        <v/>
      </c>
      <c r="C2464">
        <f>INDEX(resultados!$A$2:$ZZ$2573, 2458, MATCH($B$3, resultados!$A$1:$ZZ$1, 0))</f>
        <v/>
      </c>
    </row>
    <row r="2465">
      <c r="A2465">
        <f>INDEX(resultados!$A$2:$ZZ$2573, 2459, MATCH($B$1, resultados!$A$1:$ZZ$1, 0))</f>
        <v/>
      </c>
      <c r="B2465">
        <f>INDEX(resultados!$A$2:$ZZ$2573, 2459, MATCH($B$2, resultados!$A$1:$ZZ$1, 0))</f>
        <v/>
      </c>
      <c r="C2465">
        <f>INDEX(resultados!$A$2:$ZZ$2573, 2459, MATCH($B$3, resultados!$A$1:$ZZ$1, 0))</f>
        <v/>
      </c>
    </row>
    <row r="2466">
      <c r="A2466">
        <f>INDEX(resultados!$A$2:$ZZ$2573, 2460, MATCH($B$1, resultados!$A$1:$ZZ$1, 0))</f>
        <v/>
      </c>
      <c r="B2466">
        <f>INDEX(resultados!$A$2:$ZZ$2573, 2460, MATCH($B$2, resultados!$A$1:$ZZ$1, 0))</f>
        <v/>
      </c>
      <c r="C2466">
        <f>INDEX(resultados!$A$2:$ZZ$2573, 2460, MATCH($B$3, resultados!$A$1:$ZZ$1, 0))</f>
        <v/>
      </c>
    </row>
    <row r="2467">
      <c r="A2467">
        <f>INDEX(resultados!$A$2:$ZZ$2573, 2461, MATCH($B$1, resultados!$A$1:$ZZ$1, 0))</f>
        <v/>
      </c>
      <c r="B2467">
        <f>INDEX(resultados!$A$2:$ZZ$2573, 2461, MATCH($B$2, resultados!$A$1:$ZZ$1, 0))</f>
        <v/>
      </c>
      <c r="C2467">
        <f>INDEX(resultados!$A$2:$ZZ$2573, 2461, MATCH($B$3, resultados!$A$1:$ZZ$1, 0))</f>
        <v/>
      </c>
    </row>
    <row r="2468">
      <c r="A2468">
        <f>INDEX(resultados!$A$2:$ZZ$2573, 2462, MATCH($B$1, resultados!$A$1:$ZZ$1, 0))</f>
        <v/>
      </c>
      <c r="B2468">
        <f>INDEX(resultados!$A$2:$ZZ$2573, 2462, MATCH($B$2, resultados!$A$1:$ZZ$1, 0))</f>
        <v/>
      </c>
      <c r="C2468">
        <f>INDEX(resultados!$A$2:$ZZ$2573, 2462, MATCH($B$3, resultados!$A$1:$ZZ$1, 0))</f>
        <v/>
      </c>
    </row>
    <row r="2469">
      <c r="A2469">
        <f>INDEX(resultados!$A$2:$ZZ$2573, 2463, MATCH($B$1, resultados!$A$1:$ZZ$1, 0))</f>
        <v/>
      </c>
      <c r="B2469">
        <f>INDEX(resultados!$A$2:$ZZ$2573, 2463, MATCH($B$2, resultados!$A$1:$ZZ$1, 0))</f>
        <v/>
      </c>
      <c r="C2469">
        <f>INDEX(resultados!$A$2:$ZZ$2573, 2463, MATCH($B$3, resultados!$A$1:$ZZ$1, 0))</f>
        <v/>
      </c>
    </row>
    <row r="2470">
      <c r="A2470">
        <f>INDEX(resultados!$A$2:$ZZ$2573, 2464, MATCH($B$1, resultados!$A$1:$ZZ$1, 0))</f>
        <v/>
      </c>
      <c r="B2470">
        <f>INDEX(resultados!$A$2:$ZZ$2573, 2464, MATCH($B$2, resultados!$A$1:$ZZ$1, 0))</f>
        <v/>
      </c>
      <c r="C2470">
        <f>INDEX(resultados!$A$2:$ZZ$2573, 2464, MATCH($B$3, resultados!$A$1:$ZZ$1, 0))</f>
        <v/>
      </c>
    </row>
    <row r="2471">
      <c r="A2471">
        <f>INDEX(resultados!$A$2:$ZZ$2573, 2465, MATCH($B$1, resultados!$A$1:$ZZ$1, 0))</f>
        <v/>
      </c>
      <c r="B2471">
        <f>INDEX(resultados!$A$2:$ZZ$2573, 2465, MATCH($B$2, resultados!$A$1:$ZZ$1, 0))</f>
        <v/>
      </c>
      <c r="C2471">
        <f>INDEX(resultados!$A$2:$ZZ$2573, 2465, MATCH($B$3, resultados!$A$1:$ZZ$1, 0))</f>
        <v/>
      </c>
    </row>
    <row r="2472">
      <c r="A2472">
        <f>INDEX(resultados!$A$2:$ZZ$2573, 2466, MATCH($B$1, resultados!$A$1:$ZZ$1, 0))</f>
        <v/>
      </c>
      <c r="B2472">
        <f>INDEX(resultados!$A$2:$ZZ$2573, 2466, MATCH($B$2, resultados!$A$1:$ZZ$1, 0))</f>
        <v/>
      </c>
      <c r="C2472">
        <f>INDEX(resultados!$A$2:$ZZ$2573, 2466, MATCH($B$3, resultados!$A$1:$ZZ$1, 0))</f>
        <v/>
      </c>
    </row>
    <row r="2473">
      <c r="A2473">
        <f>INDEX(resultados!$A$2:$ZZ$2573, 2467, MATCH($B$1, resultados!$A$1:$ZZ$1, 0))</f>
        <v/>
      </c>
      <c r="B2473">
        <f>INDEX(resultados!$A$2:$ZZ$2573, 2467, MATCH($B$2, resultados!$A$1:$ZZ$1, 0))</f>
        <v/>
      </c>
      <c r="C2473">
        <f>INDEX(resultados!$A$2:$ZZ$2573, 2467, MATCH($B$3, resultados!$A$1:$ZZ$1, 0))</f>
        <v/>
      </c>
    </row>
    <row r="2474">
      <c r="A2474">
        <f>INDEX(resultados!$A$2:$ZZ$2573, 2468, MATCH($B$1, resultados!$A$1:$ZZ$1, 0))</f>
        <v/>
      </c>
      <c r="B2474">
        <f>INDEX(resultados!$A$2:$ZZ$2573, 2468, MATCH($B$2, resultados!$A$1:$ZZ$1, 0))</f>
        <v/>
      </c>
      <c r="C2474">
        <f>INDEX(resultados!$A$2:$ZZ$2573, 2468, MATCH($B$3, resultados!$A$1:$ZZ$1, 0))</f>
        <v/>
      </c>
    </row>
    <row r="2475">
      <c r="A2475">
        <f>INDEX(resultados!$A$2:$ZZ$2573, 2469, MATCH($B$1, resultados!$A$1:$ZZ$1, 0))</f>
        <v/>
      </c>
      <c r="B2475">
        <f>INDEX(resultados!$A$2:$ZZ$2573, 2469, MATCH($B$2, resultados!$A$1:$ZZ$1, 0))</f>
        <v/>
      </c>
      <c r="C2475">
        <f>INDEX(resultados!$A$2:$ZZ$2573, 2469, MATCH($B$3, resultados!$A$1:$ZZ$1, 0))</f>
        <v/>
      </c>
    </row>
    <row r="2476">
      <c r="A2476">
        <f>INDEX(resultados!$A$2:$ZZ$2573, 2470, MATCH($B$1, resultados!$A$1:$ZZ$1, 0))</f>
        <v/>
      </c>
      <c r="B2476">
        <f>INDEX(resultados!$A$2:$ZZ$2573, 2470, MATCH($B$2, resultados!$A$1:$ZZ$1, 0))</f>
        <v/>
      </c>
      <c r="C2476">
        <f>INDEX(resultados!$A$2:$ZZ$2573, 2470, MATCH($B$3, resultados!$A$1:$ZZ$1, 0))</f>
        <v/>
      </c>
    </row>
    <row r="2477">
      <c r="A2477">
        <f>INDEX(resultados!$A$2:$ZZ$2573, 2471, MATCH($B$1, resultados!$A$1:$ZZ$1, 0))</f>
        <v/>
      </c>
      <c r="B2477">
        <f>INDEX(resultados!$A$2:$ZZ$2573, 2471, MATCH($B$2, resultados!$A$1:$ZZ$1, 0))</f>
        <v/>
      </c>
      <c r="C2477">
        <f>INDEX(resultados!$A$2:$ZZ$2573, 2471, MATCH($B$3, resultados!$A$1:$ZZ$1, 0))</f>
        <v/>
      </c>
    </row>
    <row r="2478">
      <c r="A2478">
        <f>INDEX(resultados!$A$2:$ZZ$2573, 2472, MATCH($B$1, resultados!$A$1:$ZZ$1, 0))</f>
        <v/>
      </c>
      <c r="B2478">
        <f>INDEX(resultados!$A$2:$ZZ$2573, 2472, MATCH($B$2, resultados!$A$1:$ZZ$1, 0))</f>
        <v/>
      </c>
      <c r="C2478">
        <f>INDEX(resultados!$A$2:$ZZ$2573, 2472, MATCH($B$3, resultados!$A$1:$ZZ$1, 0))</f>
        <v/>
      </c>
    </row>
    <row r="2479">
      <c r="A2479">
        <f>INDEX(resultados!$A$2:$ZZ$2573, 2473, MATCH($B$1, resultados!$A$1:$ZZ$1, 0))</f>
        <v/>
      </c>
      <c r="B2479">
        <f>INDEX(resultados!$A$2:$ZZ$2573, 2473, MATCH($B$2, resultados!$A$1:$ZZ$1, 0))</f>
        <v/>
      </c>
      <c r="C2479">
        <f>INDEX(resultados!$A$2:$ZZ$2573, 2473, MATCH($B$3, resultados!$A$1:$ZZ$1, 0))</f>
        <v/>
      </c>
    </row>
    <row r="2480">
      <c r="A2480">
        <f>INDEX(resultados!$A$2:$ZZ$2573, 2474, MATCH($B$1, resultados!$A$1:$ZZ$1, 0))</f>
        <v/>
      </c>
      <c r="B2480">
        <f>INDEX(resultados!$A$2:$ZZ$2573, 2474, MATCH($B$2, resultados!$A$1:$ZZ$1, 0))</f>
        <v/>
      </c>
      <c r="C2480">
        <f>INDEX(resultados!$A$2:$ZZ$2573, 2474, MATCH($B$3, resultados!$A$1:$ZZ$1, 0))</f>
        <v/>
      </c>
    </row>
    <row r="2481">
      <c r="A2481">
        <f>INDEX(resultados!$A$2:$ZZ$2573, 2475, MATCH($B$1, resultados!$A$1:$ZZ$1, 0))</f>
        <v/>
      </c>
      <c r="B2481">
        <f>INDEX(resultados!$A$2:$ZZ$2573, 2475, MATCH($B$2, resultados!$A$1:$ZZ$1, 0))</f>
        <v/>
      </c>
      <c r="C2481">
        <f>INDEX(resultados!$A$2:$ZZ$2573, 2475, MATCH($B$3, resultados!$A$1:$ZZ$1, 0))</f>
        <v/>
      </c>
    </row>
    <row r="2482">
      <c r="A2482">
        <f>INDEX(resultados!$A$2:$ZZ$2573, 2476, MATCH($B$1, resultados!$A$1:$ZZ$1, 0))</f>
        <v/>
      </c>
      <c r="B2482">
        <f>INDEX(resultados!$A$2:$ZZ$2573, 2476, MATCH($B$2, resultados!$A$1:$ZZ$1, 0))</f>
        <v/>
      </c>
      <c r="C2482">
        <f>INDEX(resultados!$A$2:$ZZ$2573, 2476, MATCH($B$3, resultados!$A$1:$ZZ$1, 0))</f>
        <v/>
      </c>
    </row>
    <row r="2483">
      <c r="A2483">
        <f>INDEX(resultados!$A$2:$ZZ$2573, 2477, MATCH($B$1, resultados!$A$1:$ZZ$1, 0))</f>
        <v/>
      </c>
      <c r="B2483">
        <f>INDEX(resultados!$A$2:$ZZ$2573, 2477, MATCH($B$2, resultados!$A$1:$ZZ$1, 0))</f>
        <v/>
      </c>
      <c r="C2483">
        <f>INDEX(resultados!$A$2:$ZZ$2573, 2477, MATCH($B$3, resultados!$A$1:$ZZ$1, 0))</f>
        <v/>
      </c>
    </row>
    <row r="2484">
      <c r="A2484">
        <f>INDEX(resultados!$A$2:$ZZ$2573, 2478, MATCH($B$1, resultados!$A$1:$ZZ$1, 0))</f>
        <v/>
      </c>
      <c r="B2484">
        <f>INDEX(resultados!$A$2:$ZZ$2573, 2478, MATCH($B$2, resultados!$A$1:$ZZ$1, 0))</f>
        <v/>
      </c>
      <c r="C2484">
        <f>INDEX(resultados!$A$2:$ZZ$2573, 2478, MATCH($B$3, resultados!$A$1:$ZZ$1, 0))</f>
        <v/>
      </c>
    </row>
    <row r="2485">
      <c r="A2485">
        <f>INDEX(resultados!$A$2:$ZZ$2573, 2479, MATCH($B$1, resultados!$A$1:$ZZ$1, 0))</f>
        <v/>
      </c>
      <c r="B2485">
        <f>INDEX(resultados!$A$2:$ZZ$2573, 2479, MATCH($B$2, resultados!$A$1:$ZZ$1, 0))</f>
        <v/>
      </c>
      <c r="C2485">
        <f>INDEX(resultados!$A$2:$ZZ$2573, 2479, MATCH($B$3, resultados!$A$1:$ZZ$1, 0))</f>
        <v/>
      </c>
    </row>
    <row r="2486">
      <c r="A2486">
        <f>INDEX(resultados!$A$2:$ZZ$2573, 2480, MATCH($B$1, resultados!$A$1:$ZZ$1, 0))</f>
        <v/>
      </c>
      <c r="B2486">
        <f>INDEX(resultados!$A$2:$ZZ$2573, 2480, MATCH($B$2, resultados!$A$1:$ZZ$1, 0))</f>
        <v/>
      </c>
      <c r="C2486">
        <f>INDEX(resultados!$A$2:$ZZ$2573, 2480, MATCH($B$3, resultados!$A$1:$ZZ$1, 0))</f>
        <v/>
      </c>
    </row>
    <row r="2487">
      <c r="A2487">
        <f>INDEX(resultados!$A$2:$ZZ$2573, 2481, MATCH($B$1, resultados!$A$1:$ZZ$1, 0))</f>
        <v/>
      </c>
      <c r="B2487">
        <f>INDEX(resultados!$A$2:$ZZ$2573, 2481, MATCH($B$2, resultados!$A$1:$ZZ$1, 0))</f>
        <v/>
      </c>
      <c r="C2487">
        <f>INDEX(resultados!$A$2:$ZZ$2573, 2481, MATCH($B$3, resultados!$A$1:$ZZ$1, 0))</f>
        <v/>
      </c>
    </row>
    <row r="2488">
      <c r="A2488">
        <f>INDEX(resultados!$A$2:$ZZ$2573, 2482, MATCH($B$1, resultados!$A$1:$ZZ$1, 0))</f>
        <v/>
      </c>
      <c r="B2488">
        <f>INDEX(resultados!$A$2:$ZZ$2573, 2482, MATCH($B$2, resultados!$A$1:$ZZ$1, 0))</f>
        <v/>
      </c>
      <c r="C2488">
        <f>INDEX(resultados!$A$2:$ZZ$2573, 2482, MATCH($B$3, resultados!$A$1:$ZZ$1, 0))</f>
        <v/>
      </c>
    </row>
    <row r="2489">
      <c r="A2489">
        <f>INDEX(resultados!$A$2:$ZZ$2573, 2483, MATCH($B$1, resultados!$A$1:$ZZ$1, 0))</f>
        <v/>
      </c>
      <c r="B2489">
        <f>INDEX(resultados!$A$2:$ZZ$2573, 2483, MATCH($B$2, resultados!$A$1:$ZZ$1, 0))</f>
        <v/>
      </c>
      <c r="C2489">
        <f>INDEX(resultados!$A$2:$ZZ$2573, 2483, MATCH($B$3, resultados!$A$1:$ZZ$1, 0))</f>
        <v/>
      </c>
    </row>
    <row r="2490">
      <c r="A2490">
        <f>INDEX(resultados!$A$2:$ZZ$2573, 2484, MATCH($B$1, resultados!$A$1:$ZZ$1, 0))</f>
        <v/>
      </c>
      <c r="B2490">
        <f>INDEX(resultados!$A$2:$ZZ$2573, 2484, MATCH($B$2, resultados!$A$1:$ZZ$1, 0))</f>
        <v/>
      </c>
      <c r="C2490">
        <f>INDEX(resultados!$A$2:$ZZ$2573, 2484, MATCH($B$3, resultados!$A$1:$ZZ$1, 0))</f>
        <v/>
      </c>
    </row>
    <row r="2491">
      <c r="A2491">
        <f>INDEX(resultados!$A$2:$ZZ$2573, 2485, MATCH($B$1, resultados!$A$1:$ZZ$1, 0))</f>
        <v/>
      </c>
      <c r="B2491">
        <f>INDEX(resultados!$A$2:$ZZ$2573, 2485, MATCH($B$2, resultados!$A$1:$ZZ$1, 0))</f>
        <v/>
      </c>
      <c r="C2491">
        <f>INDEX(resultados!$A$2:$ZZ$2573, 2485, MATCH($B$3, resultados!$A$1:$ZZ$1, 0))</f>
        <v/>
      </c>
    </row>
    <row r="2492">
      <c r="A2492">
        <f>INDEX(resultados!$A$2:$ZZ$2573, 2486, MATCH($B$1, resultados!$A$1:$ZZ$1, 0))</f>
        <v/>
      </c>
      <c r="B2492">
        <f>INDEX(resultados!$A$2:$ZZ$2573, 2486, MATCH($B$2, resultados!$A$1:$ZZ$1, 0))</f>
        <v/>
      </c>
      <c r="C2492">
        <f>INDEX(resultados!$A$2:$ZZ$2573, 2486, MATCH($B$3, resultados!$A$1:$ZZ$1, 0))</f>
        <v/>
      </c>
    </row>
    <row r="2493">
      <c r="A2493">
        <f>INDEX(resultados!$A$2:$ZZ$2573, 2487, MATCH($B$1, resultados!$A$1:$ZZ$1, 0))</f>
        <v/>
      </c>
      <c r="B2493">
        <f>INDEX(resultados!$A$2:$ZZ$2573, 2487, MATCH($B$2, resultados!$A$1:$ZZ$1, 0))</f>
        <v/>
      </c>
      <c r="C2493">
        <f>INDEX(resultados!$A$2:$ZZ$2573, 2487, MATCH($B$3, resultados!$A$1:$ZZ$1, 0))</f>
        <v/>
      </c>
    </row>
    <row r="2494">
      <c r="A2494">
        <f>INDEX(resultados!$A$2:$ZZ$2573, 2488, MATCH($B$1, resultados!$A$1:$ZZ$1, 0))</f>
        <v/>
      </c>
      <c r="B2494">
        <f>INDEX(resultados!$A$2:$ZZ$2573, 2488, MATCH($B$2, resultados!$A$1:$ZZ$1, 0))</f>
        <v/>
      </c>
      <c r="C2494">
        <f>INDEX(resultados!$A$2:$ZZ$2573, 2488, MATCH($B$3, resultados!$A$1:$ZZ$1, 0))</f>
        <v/>
      </c>
    </row>
    <row r="2495">
      <c r="A2495">
        <f>INDEX(resultados!$A$2:$ZZ$2573, 2489, MATCH($B$1, resultados!$A$1:$ZZ$1, 0))</f>
        <v/>
      </c>
      <c r="B2495">
        <f>INDEX(resultados!$A$2:$ZZ$2573, 2489, MATCH($B$2, resultados!$A$1:$ZZ$1, 0))</f>
        <v/>
      </c>
      <c r="C2495">
        <f>INDEX(resultados!$A$2:$ZZ$2573, 2489, MATCH($B$3, resultados!$A$1:$ZZ$1, 0))</f>
        <v/>
      </c>
    </row>
    <row r="2496">
      <c r="A2496">
        <f>INDEX(resultados!$A$2:$ZZ$2573, 2490, MATCH($B$1, resultados!$A$1:$ZZ$1, 0))</f>
        <v/>
      </c>
      <c r="B2496">
        <f>INDEX(resultados!$A$2:$ZZ$2573, 2490, MATCH($B$2, resultados!$A$1:$ZZ$1, 0))</f>
        <v/>
      </c>
      <c r="C2496">
        <f>INDEX(resultados!$A$2:$ZZ$2573, 2490, MATCH($B$3, resultados!$A$1:$ZZ$1, 0))</f>
        <v/>
      </c>
    </row>
    <row r="2497">
      <c r="A2497">
        <f>INDEX(resultados!$A$2:$ZZ$2573, 2491, MATCH($B$1, resultados!$A$1:$ZZ$1, 0))</f>
        <v/>
      </c>
      <c r="B2497">
        <f>INDEX(resultados!$A$2:$ZZ$2573, 2491, MATCH($B$2, resultados!$A$1:$ZZ$1, 0))</f>
        <v/>
      </c>
      <c r="C2497">
        <f>INDEX(resultados!$A$2:$ZZ$2573, 2491, MATCH($B$3, resultados!$A$1:$ZZ$1, 0))</f>
        <v/>
      </c>
    </row>
    <row r="2498">
      <c r="A2498">
        <f>INDEX(resultados!$A$2:$ZZ$2573, 2492, MATCH($B$1, resultados!$A$1:$ZZ$1, 0))</f>
        <v/>
      </c>
      <c r="B2498">
        <f>INDEX(resultados!$A$2:$ZZ$2573, 2492, MATCH($B$2, resultados!$A$1:$ZZ$1, 0))</f>
        <v/>
      </c>
      <c r="C2498">
        <f>INDEX(resultados!$A$2:$ZZ$2573, 2492, MATCH($B$3, resultados!$A$1:$ZZ$1, 0))</f>
        <v/>
      </c>
    </row>
    <row r="2499">
      <c r="A2499">
        <f>INDEX(resultados!$A$2:$ZZ$2573, 2493, MATCH($B$1, resultados!$A$1:$ZZ$1, 0))</f>
        <v/>
      </c>
      <c r="B2499">
        <f>INDEX(resultados!$A$2:$ZZ$2573, 2493, MATCH($B$2, resultados!$A$1:$ZZ$1, 0))</f>
        <v/>
      </c>
      <c r="C2499">
        <f>INDEX(resultados!$A$2:$ZZ$2573, 2493, MATCH($B$3, resultados!$A$1:$ZZ$1, 0))</f>
        <v/>
      </c>
    </row>
    <row r="2500">
      <c r="A2500">
        <f>INDEX(resultados!$A$2:$ZZ$2573, 2494, MATCH($B$1, resultados!$A$1:$ZZ$1, 0))</f>
        <v/>
      </c>
      <c r="B2500">
        <f>INDEX(resultados!$A$2:$ZZ$2573, 2494, MATCH($B$2, resultados!$A$1:$ZZ$1, 0))</f>
        <v/>
      </c>
      <c r="C2500">
        <f>INDEX(resultados!$A$2:$ZZ$2573, 2494, MATCH($B$3, resultados!$A$1:$ZZ$1, 0))</f>
        <v/>
      </c>
    </row>
    <row r="2501">
      <c r="A2501">
        <f>INDEX(resultados!$A$2:$ZZ$2573, 2495, MATCH($B$1, resultados!$A$1:$ZZ$1, 0))</f>
        <v/>
      </c>
      <c r="B2501">
        <f>INDEX(resultados!$A$2:$ZZ$2573, 2495, MATCH($B$2, resultados!$A$1:$ZZ$1, 0))</f>
        <v/>
      </c>
      <c r="C2501">
        <f>INDEX(resultados!$A$2:$ZZ$2573, 2495, MATCH($B$3, resultados!$A$1:$ZZ$1, 0))</f>
        <v/>
      </c>
    </row>
    <row r="2502">
      <c r="A2502">
        <f>INDEX(resultados!$A$2:$ZZ$2573, 2496, MATCH($B$1, resultados!$A$1:$ZZ$1, 0))</f>
        <v/>
      </c>
      <c r="B2502">
        <f>INDEX(resultados!$A$2:$ZZ$2573, 2496, MATCH($B$2, resultados!$A$1:$ZZ$1, 0))</f>
        <v/>
      </c>
      <c r="C2502">
        <f>INDEX(resultados!$A$2:$ZZ$2573, 2496, MATCH($B$3, resultados!$A$1:$ZZ$1, 0))</f>
        <v/>
      </c>
    </row>
    <row r="2503">
      <c r="A2503">
        <f>INDEX(resultados!$A$2:$ZZ$2573, 2497, MATCH($B$1, resultados!$A$1:$ZZ$1, 0))</f>
        <v/>
      </c>
      <c r="B2503">
        <f>INDEX(resultados!$A$2:$ZZ$2573, 2497, MATCH($B$2, resultados!$A$1:$ZZ$1, 0))</f>
        <v/>
      </c>
      <c r="C2503">
        <f>INDEX(resultados!$A$2:$ZZ$2573, 2497, MATCH($B$3, resultados!$A$1:$ZZ$1, 0))</f>
        <v/>
      </c>
    </row>
    <row r="2504">
      <c r="A2504">
        <f>INDEX(resultados!$A$2:$ZZ$2573, 2498, MATCH($B$1, resultados!$A$1:$ZZ$1, 0))</f>
        <v/>
      </c>
      <c r="B2504">
        <f>INDEX(resultados!$A$2:$ZZ$2573, 2498, MATCH($B$2, resultados!$A$1:$ZZ$1, 0))</f>
        <v/>
      </c>
      <c r="C2504">
        <f>INDEX(resultados!$A$2:$ZZ$2573, 2498, MATCH($B$3, resultados!$A$1:$ZZ$1, 0))</f>
        <v/>
      </c>
    </row>
    <row r="2505">
      <c r="A2505">
        <f>INDEX(resultados!$A$2:$ZZ$2573, 2499, MATCH($B$1, resultados!$A$1:$ZZ$1, 0))</f>
        <v/>
      </c>
      <c r="B2505">
        <f>INDEX(resultados!$A$2:$ZZ$2573, 2499, MATCH($B$2, resultados!$A$1:$ZZ$1, 0))</f>
        <v/>
      </c>
      <c r="C2505">
        <f>INDEX(resultados!$A$2:$ZZ$2573, 2499, MATCH($B$3, resultados!$A$1:$ZZ$1, 0))</f>
        <v/>
      </c>
    </row>
    <row r="2506">
      <c r="A2506">
        <f>INDEX(resultados!$A$2:$ZZ$2573, 2500, MATCH($B$1, resultados!$A$1:$ZZ$1, 0))</f>
        <v/>
      </c>
      <c r="B2506">
        <f>INDEX(resultados!$A$2:$ZZ$2573, 2500, MATCH($B$2, resultados!$A$1:$ZZ$1, 0))</f>
        <v/>
      </c>
      <c r="C2506">
        <f>INDEX(resultados!$A$2:$ZZ$2573, 2500, MATCH($B$3, resultados!$A$1:$ZZ$1, 0))</f>
        <v/>
      </c>
    </row>
    <row r="2507">
      <c r="A2507">
        <f>INDEX(resultados!$A$2:$ZZ$2573, 2501, MATCH($B$1, resultados!$A$1:$ZZ$1, 0))</f>
        <v/>
      </c>
      <c r="B2507">
        <f>INDEX(resultados!$A$2:$ZZ$2573, 2501, MATCH($B$2, resultados!$A$1:$ZZ$1, 0))</f>
        <v/>
      </c>
      <c r="C2507">
        <f>INDEX(resultados!$A$2:$ZZ$2573, 2501, MATCH($B$3, resultados!$A$1:$ZZ$1, 0))</f>
        <v/>
      </c>
    </row>
    <row r="2508">
      <c r="A2508">
        <f>INDEX(resultados!$A$2:$ZZ$2573, 2502, MATCH($B$1, resultados!$A$1:$ZZ$1, 0))</f>
        <v/>
      </c>
      <c r="B2508">
        <f>INDEX(resultados!$A$2:$ZZ$2573, 2502, MATCH($B$2, resultados!$A$1:$ZZ$1, 0))</f>
        <v/>
      </c>
      <c r="C2508">
        <f>INDEX(resultados!$A$2:$ZZ$2573, 2502, MATCH($B$3, resultados!$A$1:$ZZ$1, 0))</f>
        <v/>
      </c>
    </row>
    <row r="2509">
      <c r="A2509">
        <f>INDEX(resultados!$A$2:$ZZ$2573, 2503, MATCH($B$1, resultados!$A$1:$ZZ$1, 0))</f>
        <v/>
      </c>
      <c r="B2509">
        <f>INDEX(resultados!$A$2:$ZZ$2573, 2503, MATCH($B$2, resultados!$A$1:$ZZ$1, 0))</f>
        <v/>
      </c>
      <c r="C2509">
        <f>INDEX(resultados!$A$2:$ZZ$2573, 2503, MATCH($B$3, resultados!$A$1:$ZZ$1, 0))</f>
        <v/>
      </c>
    </row>
    <row r="2510">
      <c r="A2510">
        <f>INDEX(resultados!$A$2:$ZZ$2573, 2504, MATCH($B$1, resultados!$A$1:$ZZ$1, 0))</f>
        <v/>
      </c>
      <c r="B2510">
        <f>INDEX(resultados!$A$2:$ZZ$2573, 2504, MATCH($B$2, resultados!$A$1:$ZZ$1, 0))</f>
        <v/>
      </c>
      <c r="C2510">
        <f>INDEX(resultados!$A$2:$ZZ$2573, 2504, MATCH($B$3, resultados!$A$1:$ZZ$1, 0))</f>
        <v/>
      </c>
    </row>
    <row r="2511">
      <c r="A2511">
        <f>INDEX(resultados!$A$2:$ZZ$2573, 2505, MATCH($B$1, resultados!$A$1:$ZZ$1, 0))</f>
        <v/>
      </c>
      <c r="B2511">
        <f>INDEX(resultados!$A$2:$ZZ$2573, 2505, MATCH($B$2, resultados!$A$1:$ZZ$1, 0))</f>
        <v/>
      </c>
      <c r="C2511">
        <f>INDEX(resultados!$A$2:$ZZ$2573, 2505, MATCH($B$3, resultados!$A$1:$ZZ$1, 0))</f>
        <v/>
      </c>
    </row>
    <row r="2512">
      <c r="A2512">
        <f>INDEX(resultados!$A$2:$ZZ$2573, 2506, MATCH($B$1, resultados!$A$1:$ZZ$1, 0))</f>
        <v/>
      </c>
      <c r="B2512">
        <f>INDEX(resultados!$A$2:$ZZ$2573, 2506, MATCH($B$2, resultados!$A$1:$ZZ$1, 0))</f>
        <v/>
      </c>
      <c r="C2512">
        <f>INDEX(resultados!$A$2:$ZZ$2573, 2506, MATCH($B$3, resultados!$A$1:$ZZ$1, 0))</f>
        <v/>
      </c>
    </row>
    <row r="2513">
      <c r="A2513">
        <f>INDEX(resultados!$A$2:$ZZ$2573, 2507, MATCH($B$1, resultados!$A$1:$ZZ$1, 0))</f>
        <v/>
      </c>
      <c r="B2513">
        <f>INDEX(resultados!$A$2:$ZZ$2573, 2507, MATCH($B$2, resultados!$A$1:$ZZ$1, 0))</f>
        <v/>
      </c>
      <c r="C2513">
        <f>INDEX(resultados!$A$2:$ZZ$2573, 2507, MATCH($B$3, resultados!$A$1:$ZZ$1, 0))</f>
        <v/>
      </c>
    </row>
    <row r="2514">
      <c r="A2514">
        <f>INDEX(resultados!$A$2:$ZZ$2573, 2508, MATCH($B$1, resultados!$A$1:$ZZ$1, 0))</f>
        <v/>
      </c>
      <c r="B2514">
        <f>INDEX(resultados!$A$2:$ZZ$2573, 2508, MATCH($B$2, resultados!$A$1:$ZZ$1, 0))</f>
        <v/>
      </c>
      <c r="C2514">
        <f>INDEX(resultados!$A$2:$ZZ$2573, 2508, MATCH($B$3, resultados!$A$1:$ZZ$1, 0))</f>
        <v/>
      </c>
    </row>
    <row r="2515">
      <c r="A2515">
        <f>INDEX(resultados!$A$2:$ZZ$2573, 2509, MATCH($B$1, resultados!$A$1:$ZZ$1, 0))</f>
        <v/>
      </c>
      <c r="B2515">
        <f>INDEX(resultados!$A$2:$ZZ$2573, 2509, MATCH($B$2, resultados!$A$1:$ZZ$1, 0))</f>
        <v/>
      </c>
      <c r="C2515">
        <f>INDEX(resultados!$A$2:$ZZ$2573, 2509, MATCH($B$3, resultados!$A$1:$ZZ$1, 0))</f>
        <v/>
      </c>
    </row>
    <row r="2516">
      <c r="A2516">
        <f>INDEX(resultados!$A$2:$ZZ$2573, 2510, MATCH($B$1, resultados!$A$1:$ZZ$1, 0))</f>
        <v/>
      </c>
      <c r="B2516">
        <f>INDEX(resultados!$A$2:$ZZ$2573, 2510, MATCH($B$2, resultados!$A$1:$ZZ$1, 0))</f>
        <v/>
      </c>
      <c r="C2516">
        <f>INDEX(resultados!$A$2:$ZZ$2573, 2510, MATCH($B$3, resultados!$A$1:$ZZ$1, 0))</f>
        <v/>
      </c>
    </row>
    <row r="2517">
      <c r="A2517">
        <f>INDEX(resultados!$A$2:$ZZ$2573, 2511, MATCH($B$1, resultados!$A$1:$ZZ$1, 0))</f>
        <v/>
      </c>
      <c r="B2517">
        <f>INDEX(resultados!$A$2:$ZZ$2573, 2511, MATCH($B$2, resultados!$A$1:$ZZ$1, 0))</f>
        <v/>
      </c>
      <c r="C2517">
        <f>INDEX(resultados!$A$2:$ZZ$2573, 2511, MATCH($B$3, resultados!$A$1:$ZZ$1, 0))</f>
        <v/>
      </c>
    </row>
    <row r="2518">
      <c r="A2518">
        <f>INDEX(resultados!$A$2:$ZZ$2573, 2512, MATCH($B$1, resultados!$A$1:$ZZ$1, 0))</f>
        <v/>
      </c>
      <c r="B2518">
        <f>INDEX(resultados!$A$2:$ZZ$2573, 2512, MATCH($B$2, resultados!$A$1:$ZZ$1, 0))</f>
        <v/>
      </c>
      <c r="C2518">
        <f>INDEX(resultados!$A$2:$ZZ$2573, 2512, MATCH($B$3, resultados!$A$1:$ZZ$1, 0))</f>
        <v/>
      </c>
    </row>
    <row r="2519">
      <c r="A2519">
        <f>INDEX(resultados!$A$2:$ZZ$2573, 2513, MATCH($B$1, resultados!$A$1:$ZZ$1, 0))</f>
        <v/>
      </c>
      <c r="B2519">
        <f>INDEX(resultados!$A$2:$ZZ$2573, 2513, MATCH($B$2, resultados!$A$1:$ZZ$1, 0))</f>
        <v/>
      </c>
      <c r="C2519">
        <f>INDEX(resultados!$A$2:$ZZ$2573, 2513, MATCH($B$3, resultados!$A$1:$ZZ$1, 0))</f>
        <v/>
      </c>
    </row>
    <row r="2520">
      <c r="A2520">
        <f>INDEX(resultados!$A$2:$ZZ$2573, 2514, MATCH($B$1, resultados!$A$1:$ZZ$1, 0))</f>
        <v/>
      </c>
      <c r="B2520">
        <f>INDEX(resultados!$A$2:$ZZ$2573, 2514, MATCH($B$2, resultados!$A$1:$ZZ$1, 0))</f>
        <v/>
      </c>
      <c r="C2520">
        <f>INDEX(resultados!$A$2:$ZZ$2573, 2514, MATCH($B$3, resultados!$A$1:$ZZ$1, 0))</f>
        <v/>
      </c>
    </row>
    <row r="2521">
      <c r="A2521">
        <f>INDEX(resultados!$A$2:$ZZ$2573, 2515, MATCH($B$1, resultados!$A$1:$ZZ$1, 0))</f>
        <v/>
      </c>
      <c r="B2521">
        <f>INDEX(resultados!$A$2:$ZZ$2573, 2515, MATCH($B$2, resultados!$A$1:$ZZ$1, 0))</f>
        <v/>
      </c>
      <c r="C2521">
        <f>INDEX(resultados!$A$2:$ZZ$2573, 2515, MATCH($B$3, resultados!$A$1:$ZZ$1, 0))</f>
        <v/>
      </c>
    </row>
    <row r="2522">
      <c r="A2522">
        <f>INDEX(resultados!$A$2:$ZZ$2573, 2516, MATCH($B$1, resultados!$A$1:$ZZ$1, 0))</f>
        <v/>
      </c>
      <c r="B2522">
        <f>INDEX(resultados!$A$2:$ZZ$2573, 2516, MATCH($B$2, resultados!$A$1:$ZZ$1, 0))</f>
        <v/>
      </c>
      <c r="C2522">
        <f>INDEX(resultados!$A$2:$ZZ$2573, 2516, MATCH($B$3, resultados!$A$1:$ZZ$1, 0))</f>
        <v/>
      </c>
    </row>
    <row r="2523">
      <c r="A2523">
        <f>INDEX(resultados!$A$2:$ZZ$2573, 2517, MATCH($B$1, resultados!$A$1:$ZZ$1, 0))</f>
        <v/>
      </c>
      <c r="B2523">
        <f>INDEX(resultados!$A$2:$ZZ$2573, 2517, MATCH($B$2, resultados!$A$1:$ZZ$1, 0))</f>
        <v/>
      </c>
      <c r="C2523">
        <f>INDEX(resultados!$A$2:$ZZ$2573, 2517, MATCH($B$3, resultados!$A$1:$ZZ$1, 0))</f>
        <v/>
      </c>
    </row>
    <row r="2524">
      <c r="A2524">
        <f>INDEX(resultados!$A$2:$ZZ$2573, 2518, MATCH($B$1, resultados!$A$1:$ZZ$1, 0))</f>
        <v/>
      </c>
      <c r="B2524">
        <f>INDEX(resultados!$A$2:$ZZ$2573, 2518, MATCH($B$2, resultados!$A$1:$ZZ$1, 0))</f>
        <v/>
      </c>
      <c r="C2524">
        <f>INDEX(resultados!$A$2:$ZZ$2573, 2518, MATCH($B$3, resultados!$A$1:$ZZ$1, 0))</f>
        <v/>
      </c>
    </row>
    <row r="2525">
      <c r="A2525">
        <f>INDEX(resultados!$A$2:$ZZ$2573, 2519, MATCH($B$1, resultados!$A$1:$ZZ$1, 0))</f>
        <v/>
      </c>
      <c r="B2525">
        <f>INDEX(resultados!$A$2:$ZZ$2573, 2519, MATCH($B$2, resultados!$A$1:$ZZ$1, 0))</f>
        <v/>
      </c>
      <c r="C2525">
        <f>INDEX(resultados!$A$2:$ZZ$2573, 2519, MATCH($B$3, resultados!$A$1:$ZZ$1, 0))</f>
        <v/>
      </c>
    </row>
    <row r="2526">
      <c r="A2526">
        <f>INDEX(resultados!$A$2:$ZZ$2573, 2520, MATCH($B$1, resultados!$A$1:$ZZ$1, 0))</f>
        <v/>
      </c>
      <c r="B2526">
        <f>INDEX(resultados!$A$2:$ZZ$2573, 2520, MATCH($B$2, resultados!$A$1:$ZZ$1, 0))</f>
        <v/>
      </c>
      <c r="C2526">
        <f>INDEX(resultados!$A$2:$ZZ$2573, 2520, MATCH($B$3, resultados!$A$1:$ZZ$1, 0))</f>
        <v/>
      </c>
    </row>
    <row r="2527">
      <c r="A2527">
        <f>INDEX(resultados!$A$2:$ZZ$2573, 2521, MATCH($B$1, resultados!$A$1:$ZZ$1, 0))</f>
        <v/>
      </c>
      <c r="B2527">
        <f>INDEX(resultados!$A$2:$ZZ$2573, 2521, MATCH($B$2, resultados!$A$1:$ZZ$1, 0))</f>
        <v/>
      </c>
      <c r="C2527">
        <f>INDEX(resultados!$A$2:$ZZ$2573, 2521, MATCH($B$3, resultados!$A$1:$ZZ$1, 0))</f>
        <v/>
      </c>
    </row>
    <row r="2528">
      <c r="A2528">
        <f>INDEX(resultados!$A$2:$ZZ$2573, 2522, MATCH($B$1, resultados!$A$1:$ZZ$1, 0))</f>
        <v/>
      </c>
      <c r="B2528">
        <f>INDEX(resultados!$A$2:$ZZ$2573, 2522, MATCH($B$2, resultados!$A$1:$ZZ$1, 0))</f>
        <v/>
      </c>
      <c r="C2528">
        <f>INDEX(resultados!$A$2:$ZZ$2573, 2522, MATCH($B$3, resultados!$A$1:$ZZ$1, 0))</f>
        <v/>
      </c>
    </row>
    <row r="2529">
      <c r="A2529">
        <f>INDEX(resultados!$A$2:$ZZ$2573, 2523, MATCH($B$1, resultados!$A$1:$ZZ$1, 0))</f>
        <v/>
      </c>
      <c r="B2529">
        <f>INDEX(resultados!$A$2:$ZZ$2573, 2523, MATCH($B$2, resultados!$A$1:$ZZ$1, 0))</f>
        <v/>
      </c>
      <c r="C2529">
        <f>INDEX(resultados!$A$2:$ZZ$2573, 2523, MATCH($B$3, resultados!$A$1:$ZZ$1, 0))</f>
        <v/>
      </c>
    </row>
    <row r="2530">
      <c r="A2530">
        <f>INDEX(resultados!$A$2:$ZZ$2573, 2524, MATCH($B$1, resultados!$A$1:$ZZ$1, 0))</f>
        <v/>
      </c>
      <c r="B2530">
        <f>INDEX(resultados!$A$2:$ZZ$2573, 2524, MATCH($B$2, resultados!$A$1:$ZZ$1, 0))</f>
        <v/>
      </c>
      <c r="C2530">
        <f>INDEX(resultados!$A$2:$ZZ$2573, 2524, MATCH($B$3, resultados!$A$1:$ZZ$1, 0))</f>
        <v/>
      </c>
    </row>
    <row r="2531">
      <c r="A2531">
        <f>INDEX(resultados!$A$2:$ZZ$2573, 2525, MATCH($B$1, resultados!$A$1:$ZZ$1, 0))</f>
        <v/>
      </c>
      <c r="B2531">
        <f>INDEX(resultados!$A$2:$ZZ$2573, 2525, MATCH($B$2, resultados!$A$1:$ZZ$1, 0))</f>
        <v/>
      </c>
      <c r="C2531">
        <f>INDEX(resultados!$A$2:$ZZ$2573, 2525, MATCH($B$3, resultados!$A$1:$ZZ$1, 0))</f>
        <v/>
      </c>
    </row>
    <row r="2532">
      <c r="A2532">
        <f>INDEX(resultados!$A$2:$ZZ$2573, 2526, MATCH($B$1, resultados!$A$1:$ZZ$1, 0))</f>
        <v/>
      </c>
      <c r="B2532">
        <f>INDEX(resultados!$A$2:$ZZ$2573, 2526, MATCH($B$2, resultados!$A$1:$ZZ$1, 0))</f>
        <v/>
      </c>
      <c r="C2532">
        <f>INDEX(resultados!$A$2:$ZZ$2573, 2526, MATCH($B$3, resultados!$A$1:$ZZ$1, 0))</f>
        <v/>
      </c>
    </row>
    <row r="2533">
      <c r="A2533">
        <f>INDEX(resultados!$A$2:$ZZ$2573, 2527, MATCH($B$1, resultados!$A$1:$ZZ$1, 0))</f>
        <v/>
      </c>
      <c r="B2533">
        <f>INDEX(resultados!$A$2:$ZZ$2573, 2527, MATCH($B$2, resultados!$A$1:$ZZ$1, 0))</f>
        <v/>
      </c>
      <c r="C2533">
        <f>INDEX(resultados!$A$2:$ZZ$2573, 2527, MATCH($B$3, resultados!$A$1:$ZZ$1, 0))</f>
        <v/>
      </c>
    </row>
    <row r="2534">
      <c r="A2534">
        <f>INDEX(resultados!$A$2:$ZZ$2573, 2528, MATCH($B$1, resultados!$A$1:$ZZ$1, 0))</f>
        <v/>
      </c>
      <c r="B2534">
        <f>INDEX(resultados!$A$2:$ZZ$2573, 2528, MATCH($B$2, resultados!$A$1:$ZZ$1, 0))</f>
        <v/>
      </c>
      <c r="C2534">
        <f>INDEX(resultados!$A$2:$ZZ$2573, 2528, MATCH($B$3, resultados!$A$1:$ZZ$1, 0))</f>
        <v/>
      </c>
    </row>
    <row r="2535">
      <c r="A2535">
        <f>INDEX(resultados!$A$2:$ZZ$2573, 2529, MATCH($B$1, resultados!$A$1:$ZZ$1, 0))</f>
        <v/>
      </c>
      <c r="B2535">
        <f>INDEX(resultados!$A$2:$ZZ$2573, 2529, MATCH($B$2, resultados!$A$1:$ZZ$1, 0))</f>
        <v/>
      </c>
      <c r="C2535">
        <f>INDEX(resultados!$A$2:$ZZ$2573, 2529, MATCH($B$3, resultados!$A$1:$ZZ$1, 0))</f>
        <v/>
      </c>
    </row>
    <row r="2536">
      <c r="A2536">
        <f>INDEX(resultados!$A$2:$ZZ$2573, 2530, MATCH($B$1, resultados!$A$1:$ZZ$1, 0))</f>
        <v/>
      </c>
      <c r="B2536">
        <f>INDEX(resultados!$A$2:$ZZ$2573, 2530, MATCH($B$2, resultados!$A$1:$ZZ$1, 0))</f>
        <v/>
      </c>
      <c r="C2536">
        <f>INDEX(resultados!$A$2:$ZZ$2573, 2530, MATCH($B$3, resultados!$A$1:$ZZ$1, 0))</f>
        <v/>
      </c>
    </row>
    <row r="2537">
      <c r="A2537">
        <f>INDEX(resultados!$A$2:$ZZ$2573, 2531, MATCH($B$1, resultados!$A$1:$ZZ$1, 0))</f>
        <v/>
      </c>
      <c r="B2537">
        <f>INDEX(resultados!$A$2:$ZZ$2573, 2531, MATCH($B$2, resultados!$A$1:$ZZ$1, 0))</f>
        <v/>
      </c>
      <c r="C2537">
        <f>INDEX(resultados!$A$2:$ZZ$2573, 2531, MATCH($B$3, resultados!$A$1:$ZZ$1, 0))</f>
        <v/>
      </c>
    </row>
    <row r="2538">
      <c r="A2538">
        <f>INDEX(resultados!$A$2:$ZZ$2573, 2532, MATCH($B$1, resultados!$A$1:$ZZ$1, 0))</f>
        <v/>
      </c>
      <c r="B2538">
        <f>INDEX(resultados!$A$2:$ZZ$2573, 2532, MATCH($B$2, resultados!$A$1:$ZZ$1, 0))</f>
        <v/>
      </c>
      <c r="C2538">
        <f>INDEX(resultados!$A$2:$ZZ$2573, 2532, MATCH($B$3, resultados!$A$1:$ZZ$1, 0))</f>
        <v/>
      </c>
    </row>
    <row r="2539">
      <c r="A2539">
        <f>INDEX(resultados!$A$2:$ZZ$2573, 2533, MATCH($B$1, resultados!$A$1:$ZZ$1, 0))</f>
        <v/>
      </c>
      <c r="B2539">
        <f>INDEX(resultados!$A$2:$ZZ$2573, 2533, MATCH($B$2, resultados!$A$1:$ZZ$1, 0))</f>
        <v/>
      </c>
      <c r="C2539">
        <f>INDEX(resultados!$A$2:$ZZ$2573, 2533, MATCH($B$3, resultados!$A$1:$ZZ$1, 0))</f>
        <v/>
      </c>
    </row>
    <row r="2540">
      <c r="A2540">
        <f>INDEX(resultados!$A$2:$ZZ$2573, 2534, MATCH($B$1, resultados!$A$1:$ZZ$1, 0))</f>
        <v/>
      </c>
      <c r="B2540">
        <f>INDEX(resultados!$A$2:$ZZ$2573, 2534, MATCH($B$2, resultados!$A$1:$ZZ$1, 0))</f>
        <v/>
      </c>
      <c r="C2540">
        <f>INDEX(resultados!$A$2:$ZZ$2573, 2534, MATCH($B$3, resultados!$A$1:$ZZ$1, 0))</f>
        <v/>
      </c>
    </row>
    <row r="2541">
      <c r="A2541">
        <f>INDEX(resultados!$A$2:$ZZ$2573, 2535, MATCH($B$1, resultados!$A$1:$ZZ$1, 0))</f>
        <v/>
      </c>
      <c r="B2541">
        <f>INDEX(resultados!$A$2:$ZZ$2573, 2535, MATCH($B$2, resultados!$A$1:$ZZ$1, 0))</f>
        <v/>
      </c>
      <c r="C2541">
        <f>INDEX(resultados!$A$2:$ZZ$2573, 2535, MATCH($B$3, resultados!$A$1:$ZZ$1, 0))</f>
        <v/>
      </c>
    </row>
    <row r="2542">
      <c r="A2542">
        <f>INDEX(resultados!$A$2:$ZZ$2573, 2536, MATCH($B$1, resultados!$A$1:$ZZ$1, 0))</f>
        <v/>
      </c>
      <c r="B2542">
        <f>INDEX(resultados!$A$2:$ZZ$2573, 2536, MATCH($B$2, resultados!$A$1:$ZZ$1, 0))</f>
        <v/>
      </c>
      <c r="C2542">
        <f>INDEX(resultados!$A$2:$ZZ$2573, 2536, MATCH($B$3, resultados!$A$1:$ZZ$1, 0))</f>
        <v/>
      </c>
    </row>
    <row r="2543">
      <c r="A2543">
        <f>INDEX(resultados!$A$2:$ZZ$2573, 2537, MATCH($B$1, resultados!$A$1:$ZZ$1, 0))</f>
        <v/>
      </c>
      <c r="B2543">
        <f>INDEX(resultados!$A$2:$ZZ$2573, 2537, MATCH($B$2, resultados!$A$1:$ZZ$1, 0))</f>
        <v/>
      </c>
      <c r="C2543">
        <f>INDEX(resultados!$A$2:$ZZ$2573, 2537, MATCH($B$3, resultados!$A$1:$ZZ$1, 0))</f>
        <v/>
      </c>
    </row>
    <row r="2544">
      <c r="A2544">
        <f>INDEX(resultados!$A$2:$ZZ$2573, 2538, MATCH($B$1, resultados!$A$1:$ZZ$1, 0))</f>
        <v/>
      </c>
      <c r="B2544">
        <f>INDEX(resultados!$A$2:$ZZ$2573, 2538, MATCH($B$2, resultados!$A$1:$ZZ$1, 0))</f>
        <v/>
      </c>
      <c r="C2544">
        <f>INDEX(resultados!$A$2:$ZZ$2573, 2538, MATCH($B$3, resultados!$A$1:$ZZ$1, 0))</f>
        <v/>
      </c>
    </row>
    <row r="2545">
      <c r="A2545">
        <f>INDEX(resultados!$A$2:$ZZ$2573, 2539, MATCH($B$1, resultados!$A$1:$ZZ$1, 0))</f>
        <v/>
      </c>
      <c r="B2545">
        <f>INDEX(resultados!$A$2:$ZZ$2573, 2539, MATCH($B$2, resultados!$A$1:$ZZ$1, 0))</f>
        <v/>
      </c>
      <c r="C2545">
        <f>INDEX(resultados!$A$2:$ZZ$2573, 2539, MATCH($B$3, resultados!$A$1:$ZZ$1, 0))</f>
        <v/>
      </c>
    </row>
    <row r="2546">
      <c r="A2546">
        <f>INDEX(resultados!$A$2:$ZZ$2573, 2540, MATCH($B$1, resultados!$A$1:$ZZ$1, 0))</f>
        <v/>
      </c>
      <c r="B2546">
        <f>INDEX(resultados!$A$2:$ZZ$2573, 2540, MATCH($B$2, resultados!$A$1:$ZZ$1, 0))</f>
        <v/>
      </c>
      <c r="C2546">
        <f>INDEX(resultados!$A$2:$ZZ$2573, 2540, MATCH($B$3, resultados!$A$1:$ZZ$1, 0))</f>
        <v/>
      </c>
    </row>
    <row r="2547">
      <c r="A2547">
        <f>INDEX(resultados!$A$2:$ZZ$2573, 2541, MATCH($B$1, resultados!$A$1:$ZZ$1, 0))</f>
        <v/>
      </c>
      <c r="B2547">
        <f>INDEX(resultados!$A$2:$ZZ$2573, 2541, MATCH($B$2, resultados!$A$1:$ZZ$1, 0))</f>
        <v/>
      </c>
      <c r="C2547">
        <f>INDEX(resultados!$A$2:$ZZ$2573, 2541, MATCH($B$3, resultados!$A$1:$ZZ$1, 0))</f>
        <v/>
      </c>
    </row>
    <row r="2548">
      <c r="A2548">
        <f>INDEX(resultados!$A$2:$ZZ$2573, 2542, MATCH($B$1, resultados!$A$1:$ZZ$1, 0))</f>
        <v/>
      </c>
      <c r="B2548">
        <f>INDEX(resultados!$A$2:$ZZ$2573, 2542, MATCH($B$2, resultados!$A$1:$ZZ$1, 0))</f>
        <v/>
      </c>
      <c r="C2548">
        <f>INDEX(resultados!$A$2:$ZZ$2573, 2542, MATCH($B$3, resultados!$A$1:$ZZ$1, 0))</f>
        <v/>
      </c>
    </row>
    <row r="2549">
      <c r="A2549">
        <f>INDEX(resultados!$A$2:$ZZ$2573, 2543, MATCH($B$1, resultados!$A$1:$ZZ$1, 0))</f>
        <v/>
      </c>
      <c r="B2549">
        <f>INDEX(resultados!$A$2:$ZZ$2573, 2543, MATCH($B$2, resultados!$A$1:$ZZ$1, 0))</f>
        <v/>
      </c>
      <c r="C2549">
        <f>INDEX(resultados!$A$2:$ZZ$2573, 2543, MATCH($B$3, resultados!$A$1:$ZZ$1, 0))</f>
        <v/>
      </c>
    </row>
    <row r="2550">
      <c r="A2550">
        <f>INDEX(resultados!$A$2:$ZZ$2573, 2544, MATCH($B$1, resultados!$A$1:$ZZ$1, 0))</f>
        <v/>
      </c>
      <c r="B2550">
        <f>INDEX(resultados!$A$2:$ZZ$2573, 2544, MATCH($B$2, resultados!$A$1:$ZZ$1, 0))</f>
        <v/>
      </c>
      <c r="C2550">
        <f>INDEX(resultados!$A$2:$ZZ$2573, 2544, MATCH($B$3, resultados!$A$1:$ZZ$1, 0))</f>
        <v/>
      </c>
    </row>
    <row r="2551">
      <c r="A2551">
        <f>INDEX(resultados!$A$2:$ZZ$2573, 2545, MATCH($B$1, resultados!$A$1:$ZZ$1, 0))</f>
        <v/>
      </c>
      <c r="B2551">
        <f>INDEX(resultados!$A$2:$ZZ$2573, 2545, MATCH($B$2, resultados!$A$1:$ZZ$1, 0))</f>
        <v/>
      </c>
      <c r="C2551">
        <f>INDEX(resultados!$A$2:$ZZ$2573, 2545, MATCH($B$3, resultados!$A$1:$ZZ$1, 0))</f>
        <v/>
      </c>
    </row>
    <row r="2552">
      <c r="A2552">
        <f>INDEX(resultados!$A$2:$ZZ$2573, 2546, MATCH($B$1, resultados!$A$1:$ZZ$1, 0))</f>
        <v/>
      </c>
      <c r="B2552">
        <f>INDEX(resultados!$A$2:$ZZ$2573, 2546, MATCH($B$2, resultados!$A$1:$ZZ$1, 0))</f>
        <v/>
      </c>
      <c r="C2552">
        <f>INDEX(resultados!$A$2:$ZZ$2573, 2546, MATCH($B$3, resultados!$A$1:$ZZ$1, 0))</f>
        <v/>
      </c>
    </row>
    <row r="2553">
      <c r="A2553">
        <f>INDEX(resultados!$A$2:$ZZ$2573, 2547, MATCH($B$1, resultados!$A$1:$ZZ$1, 0))</f>
        <v/>
      </c>
      <c r="B2553">
        <f>INDEX(resultados!$A$2:$ZZ$2573, 2547, MATCH($B$2, resultados!$A$1:$ZZ$1, 0))</f>
        <v/>
      </c>
      <c r="C2553">
        <f>INDEX(resultados!$A$2:$ZZ$2573, 2547, MATCH($B$3, resultados!$A$1:$ZZ$1, 0))</f>
        <v/>
      </c>
    </row>
    <row r="2554">
      <c r="A2554">
        <f>INDEX(resultados!$A$2:$ZZ$2573, 2548, MATCH($B$1, resultados!$A$1:$ZZ$1, 0))</f>
        <v/>
      </c>
      <c r="B2554">
        <f>INDEX(resultados!$A$2:$ZZ$2573, 2548, MATCH($B$2, resultados!$A$1:$ZZ$1, 0))</f>
        <v/>
      </c>
      <c r="C2554">
        <f>INDEX(resultados!$A$2:$ZZ$2573, 2548, MATCH($B$3, resultados!$A$1:$ZZ$1, 0))</f>
        <v/>
      </c>
    </row>
    <row r="2555">
      <c r="A2555">
        <f>INDEX(resultados!$A$2:$ZZ$2573, 2549, MATCH($B$1, resultados!$A$1:$ZZ$1, 0))</f>
        <v/>
      </c>
      <c r="B2555">
        <f>INDEX(resultados!$A$2:$ZZ$2573, 2549, MATCH($B$2, resultados!$A$1:$ZZ$1, 0))</f>
        <v/>
      </c>
      <c r="C2555">
        <f>INDEX(resultados!$A$2:$ZZ$2573, 2549, MATCH($B$3, resultados!$A$1:$ZZ$1, 0))</f>
        <v/>
      </c>
    </row>
    <row r="2556">
      <c r="A2556">
        <f>INDEX(resultados!$A$2:$ZZ$2573, 2550, MATCH($B$1, resultados!$A$1:$ZZ$1, 0))</f>
        <v/>
      </c>
      <c r="B2556">
        <f>INDEX(resultados!$A$2:$ZZ$2573, 2550, MATCH($B$2, resultados!$A$1:$ZZ$1, 0))</f>
        <v/>
      </c>
      <c r="C2556">
        <f>INDEX(resultados!$A$2:$ZZ$2573, 2550, MATCH($B$3, resultados!$A$1:$ZZ$1, 0))</f>
        <v/>
      </c>
    </row>
    <row r="2557">
      <c r="A2557">
        <f>INDEX(resultados!$A$2:$ZZ$2573, 2551, MATCH($B$1, resultados!$A$1:$ZZ$1, 0))</f>
        <v/>
      </c>
      <c r="B2557">
        <f>INDEX(resultados!$A$2:$ZZ$2573, 2551, MATCH($B$2, resultados!$A$1:$ZZ$1, 0))</f>
        <v/>
      </c>
      <c r="C2557">
        <f>INDEX(resultados!$A$2:$ZZ$2573, 2551, MATCH($B$3, resultados!$A$1:$ZZ$1, 0))</f>
        <v/>
      </c>
    </row>
    <row r="2558">
      <c r="A2558">
        <f>INDEX(resultados!$A$2:$ZZ$2573, 2552, MATCH($B$1, resultados!$A$1:$ZZ$1, 0))</f>
        <v/>
      </c>
      <c r="B2558">
        <f>INDEX(resultados!$A$2:$ZZ$2573, 2552, MATCH($B$2, resultados!$A$1:$ZZ$1, 0))</f>
        <v/>
      </c>
      <c r="C2558">
        <f>INDEX(resultados!$A$2:$ZZ$2573, 2552, MATCH($B$3, resultados!$A$1:$ZZ$1, 0))</f>
        <v/>
      </c>
    </row>
    <row r="2559">
      <c r="A2559">
        <f>INDEX(resultados!$A$2:$ZZ$2573, 2553, MATCH($B$1, resultados!$A$1:$ZZ$1, 0))</f>
        <v/>
      </c>
      <c r="B2559">
        <f>INDEX(resultados!$A$2:$ZZ$2573, 2553, MATCH($B$2, resultados!$A$1:$ZZ$1, 0))</f>
        <v/>
      </c>
      <c r="C2559">
        <f>INDEX(resultados!$A$2:$ZZ$2573, 2553, MATCH($B$3, resultados!$A$1:$ZZ$1, 0))</f>
        <v/>
      </c>
    </row>
    <row r="2560">
      <c r="A2560">
        <f>INDEX(resultados!$A$2:$ZZ$2573, 2554, MATCH($B$1, resultados!$A$1:$ZZ$1, 0))</f>
        <v/>
      </c>
      <c r="B2560">
        <f>INDEX(resultados!$A$2:$ZZ$2573, 2554, MATCH($B$2, resultados!$A$1:$ZZ$1, 0))</f>
        <v/>
      </c>
      <c r="C2560">
        <f>INDEX(resultados!$A$2:$ZZ$2573, 2554, MATCH($B$3, resultados!$A$1:$ZZ$1, 0))</f>
        <v/>
      </c>
    </row>
    <row r="2561">
      <c r="A2561">
        <f>INDEX(resultados!$A$2:$ZZ$2573, 2555, MATCH($B$1, resultados!$A$1:$ZZ$1, 0))</f>
        <v/>
      </c>
      <c r="B2561">
        <f>INDEX(resultados!$A$2:$ZZ$2573, 2555, MATCH($B$2, resultados!$A$1:$ZZ$1, 0))</f>
        <v/>
      </c>
      <c r="C2561">
        <f>INDEX(resultados!$A$2:$ZZ$2573, 2555, MATCH($B$3, resultados!$A$1:$ZZ$1, 0))</f>
        <v/>
      </c>
    </row>
    <row r="2562">
      <c r="A2562">
        <f>INDEX(resultados!$A$2:$ZZ$2573, 2556, MATCH($B$1, resultados!$A$1:$ZZ$1, 0))</f>
        <v/>
      </c>
      <c r="B2562">
        <f>INDEX(resultados!$A$2:$ZZ$2573, 2556, MATCH($B$2, resultados!$A$1:$ZZ$1, 0))</f>
        <v/>
      </c>
      <c r="C2562">
        <f>INDEX(resultados!$A$2:$ZZ$2573, 2556, MATCH($B$3, resultados!$A$1:$ZZ$1, 0))</f>
        <v/>
      </c>
    </row>
    <row r="2563">
      <c r="A2563">
        <f>INDEX(resultados!$A$2:$ZZ$2573, 2557, MATCH($B$1, resultados!$A$1:$ZZ$1, 0))</f>
        <v/>
      </c>
      <c r="B2563">
        <f>INDEX(resultados!$A$2:$ZZ$2573, 2557, MATCH($B$2, resultados!$A$1:$ZZ$1, 0))</f>
        <v/>
      </c>
      <c r="C2563">
        <f>INDEX(resultados!$A$2:$ZZ$2573, 2557, MATCH($B$3, resultados!$A$1:$ZZ$1, 0))</f>
        <v/>
      </c>
    </row>
    <row r="2564">
      <c r="A2564">
        <f>INDEX(resultados!$A$2:$ZZ$2573, 2558, MATCH($B$1, resultados!$A$1:$ZZ$1, 0))</f>
        <v/>
      </c>
      <c r="B2564">
        <f>INDEX(resultados!$A$2:$ZZ$2573, 2558, MATCH($B$2, resultados!$A$1:$ZZ$1, 0))</f>
        <v/>
      </c>
      <c r="C2564">
        <f>INDEX(resultados!$A$2:$ZZ$2573, 2558, MATCH($B$3, resultados!$A$1:$ZZ$1, 0))</f>
        <v/>
      </c>
    </row>
    <row r="2565">
      <c r="A2565">
        <f>INDEX(resultados!$A$2:$ZZ$2573, 2559, MATCH($B$1, resultados!$A$1:$ZZ$1, 0))</f>
        <v/>
      </c>
      <c r="B2565">
        <f>INDEX(resultados!$A$2:$ZZ$2573, 2559, MATCH($B$2, resultados!$A$1:$ZZ$1, 0))</f>
        <v/>
      </c>
      <c r="C2565">
        <f>INDEX(resultados!$A$2:$ZZ$2573, 2559, MATCH($B$3, resultados!$A$1:$ZZ$1, 0))</f>
        <v/>
      </c>
    </row>
    <row r="2566">
      <c r="A2566">
        <f>INDEX(resultados!$A$2:$ZZ$2573, 2560, MATCH($B$1, resultados!$A$1:$ZZ$1, 0))</f>
        <v/>
      </c>
      <c r="B2566">
        <f>INDEX(resultados!$A$2:$ZZ$2573, 2560, MATCH($B$2, resultados!$A$1:$ZZ$1, 0))</f>
        <v/>
      </c>
      <c r="C2566">
        <f>INDEX(resultados!$A$2:$ZZ$2573, 2560, MATCH($B$3, resultados!$A$1:$ZZ$1, 0))</f>
        <v/>
      </c>
    </row>
    <row r="2567">
      <c r="A2567">
        <f>INDEX(resultados!$A$2:$ZZ$2573, 2561, MATCH($B$1, resultados!$A$1:$ZZ$1, 0))</f>
        <v/>
      </c>
      <c r="B2567">
        <f>INDEX(resultados!$A$2:$ZZ$2573, 2561, MATCH($B$2, resultados!$A$1:$ZZ$1, 0))</f>
        <v/>
      </c>
      <c r="C2567">
        <f>INDEX(resultados!$A$2:$ZZ$2573, 2561, MATCH($B$3, resultados!$A$1:$ZZ$1, 0))</f>
        <v/>
      </c>
    </row>
    <row r="2568">
      <c r="A2568">
        <f>INDEX(resultados!$A$2:$ZZ$2573, 2562, MATCH($B$1, resultados!$A$1:$ZZ$1, 0))</f>
        <v/>
      </c>
      <c r="B2568">
        <f>INDEX(resultados!$A$2:$ZZ$2573, 2562, MATCH($B$2, resultados!$A$1:$ZZ$1, 0))</f>
        <v/>
      </c>
      <c r="C2568">
        <f>INDEX(resultados!$A$2:$ZZ$2573, 2562, MATCH($B$3, resultados!$A$1:$ZZ$1, 0))</f>
        <v/>
      </c>
    </row>
    <row r="2569">
      <c r="A2569">
        <f>INDEX(resultados!$A$2:$ZZ$2573, 2563, MATCH($B$1, resultados!$A$1:$ZZ$1, 0))</f>
        <v/>
      </c>
      <c r="B2569">
        <f>INDEX(resultados!$A$2:$ZZ$2573, 2563, MATCH($B$2, resultados!$A$1:$ZZ$1, 0))</f>
        <v/>
      </c>
      <c r="C2569">
        <f>INDEX(resultados!$A$2:$ZZ$2573, 2563, MATCH($B$3, resultados!$A$1:$ZZ$1, 0))</f>
        <v/>
      </c>
    </row>
    <row r="2570">
      <c r="A2570">
        <f>INDEX(resultados!$A$2:$ZZ$2573, 2564, MATCH($B$1, resultados!$A$1:$ZZ$1, 0))</f>
        <v/>
      </c>
      <c r="B2570">
        <f>INDEX(resultados!$A$2:$ZZ$2573, 2564, MATCH($B$2, resultados!$A$1:$ZZ$1, 0))</f>
        <v/>
      </c>
      <c r="C2570">
        <f>INDEX(resultados!$A$2:$ZZ$2573, 2564, MATCH($B$3, resultados!$A$1:$ZZ$1, 0))</f>
        <v/>
      </c>
    </row>
    <row r="2571">
      <c r="A2571">
        <f>INDEX(resultados!$A$2:$ZZ$2573, 2565, MATCH($B$1, resultados!$A$1:$ZZ$1, 0))</f>
        <v/>
      </c>
      <c r="B2571">
        <f>INDEX(resultados!$A$2:$ZZ$2573, 2565, MATCH($B$2, resultados!$A$1:$ZZ$1, 0))</f>
        <v/>
      </c>
      <c r="C2571">
        <f>INDEX(resultados!$A$2:$ZZ$2573, 2565, MATCH($B$3, resultados!$A$1:$ZZ$1, 0))</f>
        <v/>
      </c>
    </row>
    <row r="2572">
      <c r="A2572">
        <f>INDEX(resultados!$A$2:$ZZ$2573, 2566, MATCH($B$1, resultados!$A$1:$ZZ$1, 0))</f>
        <v/>
      </c>
      <c r="B2572">
        <f>INDEX(resultados!$A$2:$ZZ$2573, 2566, MATCH($B$2, resultados!$A$1:$ZZ$1, 0))</f>
        <v/>
      </c>
      <c r="C2572">
        <f>INDEX(resultados!$A$2:$ZZ$2573, 2566, MATCH($B$3, resultados!$A$1:$ZZ$1, 0))</f>
        <v/>
      </c>
    </row>
    <row r="2573">
      <c r="A2573">
        <f>INDEX(resultados!$A$2:$ZZ$2573, 2567, MATCH($B$1, resultados!$A$1:$ZZ$1, 0))</f>
        <v/>
      </c>
      <c r="B2573">
        <f>INDEX(resultados!$A$2:$ZZ$2573, 2567, MATCH($B$2, resultados!$A$1:$ZZ$1, 0))</f>
        <v/>
      </c>
      <c r="C2573">
        <f>INDEX(resultados!$A$2:$ZZ$2573, 2567, MATCH($B$3, resultados!$A$1:$ZZ$1, 0))</f>
        <v/>
      </c>
    </row>
    <row r="2574">
      <c r="A2574">
        <f>INDEX(resultados!$A$2:$ZZ$2573, 2568, MATCH($B$1, resultados!$A$1:$ZZ$1, 0))</f>
        <v/>
      </c>
      <c r="B2574">
        <f>INDEX(resultados!$A$2:$ZZ$2573, 2568, MATCH($B$2, resultados!$A$1:$ZZ$1, 0))</f>
        <v/>
      </c>
      <c r="C2574">
        <f>INDEX(resultados!$A$2:$ZZ$2573, 2568, MATCH($B$3, resultados!$A$1:$ZZ$1, 0))</f>
        <v/>
      </c>
    </row>
    <row r="2575">
      <c r="A2575">
        <f>INDEX(resultados!$A$2:$ZZ$2573, 2569, MATCH($B$1, resultados!$A$1:$ZZ$1, 0))</f>
        <v/>
      </c>
      <c r="B2575">
        <f>INDEX(resultados!$A$2:$ZZ$2573, 2569, MATCH($B$2, resultados!$A$1:$ZZ$1, 0))</f>
        <v/>
      </c>
      <c r="C2575">
        <f>INDEX(resultados!$A$2:$ZZ$2573, 2569, MATCH($B$3, resultados!$A$1:$ZZ$1, 0))</f>
        <v/>
      </c>
    </row>
    <row r="2576">
      <c r="A2576">
        <f>INDEX(resultados!$A$2:$ZZ$2573, 2570, MATCH($B$1, resultados!$A$1:$ZZ$1, 0))</f>
        <v/>
      </c>
      <c r="B2576">
        <f>INDEX(resultados!$A$2:$ZZ$2573, 2570, MATCH($B$2, resultados!$A$1:$ZZ$1, 0))</f>
        <v/>
      </c>
      <c r="C2576">
        <f>INDEX(resultados!$A$2:$ZZ$2573, 2570, MATCH($B$3, resultados!$A$1:$ZZ$1, 0))</f>
        <v/>
      </c>
    </row>
    <row r="2577">
      <c r="A2577">
        <f>INDEX(resultados!$A$2:$ZZ$2573, 2571, MATCH($B$1, resultados!$A$1:$ZZ$1, 0))</f>
        <v/>
      </c>
      <c r="B2577">
        <f>INDEX(resultados!$A$2:$ZZ$2573, 2571, MATCH($B$2, resultados!$A$1:$ZZ$1, 0))</f>
        <v/>
      </c>
      <c r="C2577">
        <f>INDEX(resultados!$A$2:$ZZ$2573, 2571, MATCH($B$3, resultados!$A$1:$ZZ$1, 0))</f>
        <v/>
      </c>
    </row>
    <row r="2578">
      <c r="A2578">
        <f>INDEX(resultados!$A$2:$ZZ$2573, 2572, MATCH($B$1, resultados!$A$1:$ZZ$1, 0))</f>
        <v/>
      </c>
      <c r="B2578">
        <f>INDEX(resultados!$A$2:$ZZ$2573, 2572, MATCH($B$2, resultados!$A$1:$ZZ$1, 0))</f>
        <v/>
      </c>
      <c r="C2578">
        <f>INDEX(resultados!$A$2:$ZZ$2573, 2572,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5.3586</v>
      </c>
      <c r="E2" t="n">
        <v>18.66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242.64</v>
      </c>
      <c r="K2" t="n">
        <v>58.47</v>
      </c>
      <c r="L2" t="n">
        <v>1</v>
      </c>
      <c r="M2" t="n">
        <v>117</v>
      </c>
      <c r="N2" t="n">
        <v>58.17</v>
      </c>
      <c r="O2" t="n">
        <v>30160.1</v>
      </c>
      <c r="P2" t="n">
        <v>164.34</v>
      </c>
      <c r="Q2" t="n">
        <v>198.17</v>
      </c>
      <c r="R2" t="n">
        <v>103.28</v>
      </c>
      <c r="S2" t="n">
        <v>21.27</v>
      </c>
      <c r="T2" t="n">
        <v>37734.17</v>
      </c>
      <c r="U2" t="n">
        <v>0.21</v>
      </c>
      <c r="V2" t="n">
        <v>0.59</v>
      </c>
      <c r="W2" t="n">
        <v>0.3</v>
      </c>
      <c r="X2" t="n">
        <v>2.43</v>
      </c>
      <c r="Y2" t="n">
        <v>1</v>
      </c>
      <c r="Z2" t="n">
        <v>10</v>
      </c>
      <c r="AA2" t="n">
        <v>496.0552694406437</v>
      </c>
      <c r="AB2" t="n">
        <v>678.724704062653</v>
      </c>
      <c r="AC2" t="n">
        <v>613.9481709030175</v>
      </c>
      <c r="AD2" t="n">
        <v>496055.2694406437</v>
      </c>
      <c r="AE2" t="n">
        <v>678724.704062653</v>
      </c>
      <c r="AF2" t="n">
        <v>1.991685680407896e-06</v>
      </c>
      <c r="AG2" t="n">
        <v>16.19791666666667</v>
      </c>
      <c r="AH2" t="n">
        <v>613948.1709030175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5.9934</v>
      </c>
      <c r="E3" t="n">
        <v>16.68</v>
      </c>
      <c r="F3" t="n">
        <v>9.68</v>
      </c>
      <c r="G3" t="n">
        <v>6.45</v>
      </c>
      <c r="H3" t="n">
        <v>0.09</v>
      </c>
      <c r="I3" t="n">
        <v>90</v>
      </c>
      <c r="J3" t="n">
        <v>243.08</v>
      </c>
      <c r="K3" t="n">
        <v>58.47</v>
      </c>
      <c r="L3" t="n">
        <v>1.25</v>
      </c>
      <c r="M3" t="n">
        <v>88</v>
      </c>
      <c r="N3" t="n">
        <v>58.36</v>
      </c>
      <c r="O3" t="n">
        <v>30214.33</v>
      </c>
      <c r="P3" t="n">
        <v>154.48</v>
      </c>
      <c r="Q3" t="n">
        <v>198.14</v>
      </c>
      <c r="R3" t="n">
        <v>84.31999999999999</v>
      </c>
      <c r="S3" t="n">
        <v>21.27</v>
      </c>
      <c r="T3" t="n">
        <v>28398.13</v>
      </c>
      <c r="U3" t="n">
        <v>0.25</v>
      </c>
      <c r="V3" t="n">
        <v>0.63</v>
      </c>
      <c r="W3" t="n">
        <v>0.25</v>
      </c>
      <c r="X3" t="n">
        <v>1.82</v>
      </c>
      <c r="Y3" t="n">
        <v>1</v>
      </c>
      <c r="Z3" t="n">
        <v>10</v>
      </c>
      <c r="AA3" t="n">
        <v>427.8722738763016</v>
      </c>
      <c r="AB3" t="n">
        <v>585.4337215100513</v>
      </c>
      <c r="AC3" t="n">
        <v>529.5607487905198</v>
      </c>
      <c r="AD3" t="n">
        <v>427872.2738763016</v>
      </c>
      <c r="AE3" t="n">
        <v>585433.7215100513</v>
      </c>
      <c r="AF3" t="n">
        <v>2.227628290403591e-06</v>
      </c>
      <c r="AG3" t="n">
        <v>14.47916666666667</v>
      </c>
      <c r="AH3" t="n">
        <v>529560.7487905198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6.4697</v>
      </c>
      <c r="E4" t="n">
        <v>15.46</v>
      </c>
      <c r="F4" t="n">
        <v>9.300000000000001</v>
      </c>
      <c r="G4" t="n">
        <v>7.75</v>
      </c>
      <c r="H4" t="n">
        <v>0.11</v>
      </c>
      <c r="I4" t="n">
        <v>72</v>
      </c>
      <c r="J4" t="n">
        <v>243.52</v>
      </c>
      <c r="K4" t="n">
        <v>58.47</v>
      </c>
      <c r="L4" t="n">
        <v>1.5</v>
      </c>
      <c r="M4" t="n">
        <v>70</v>
      </c>
      <c r="N4" t="n">
        <v>58.55</v>
      </c>
      <c r="O4" t="n">
        <v>30268.64</v>
      </c>
      <c r="P4" t="n">
        <v>148.3</v>
      </c>
      <c r="Q4" t="n">
        <v>198.11</v>
      </c>
      <c r="R4" t="n">
        <v>72.39</v>
      </c>
      <c r="S4" t="n">
        <v>21.27</v>
      </c>
      <c r="T4" t="n">
        <v>22524.15</v>
      </c>
      <c r="U4" t="n">
        <v>0.29</v>
      </c>
      <c r="V4" t="n">
        <v>0.65</v>
      </c>
      <c r="W4" t="n">
        <v>0.22</v>
      </c>
      <c r="X4" t="n">
        <v>1.44</v>
      </c>
      <c r="Y4" t="n">
        <v>1</v>
      </c>
      <c r="Z4" t="n">
        <v>10</v>
      </c>
      <c r="AA4" t="n">
        <v>396.1249192181255</v>
      </c>
      <c r="AB4" t="n">
        <v>541.9955902722962</v>
      </c>
      <c r="AC4" t="n">
        <v>490.2682918322961</v>
      </c>
      <c r="AD4" t="n">
        <v>396124.9192181255</v>
      </c>
      <c r="AE4" t="n">
        <v>541995.5902722962</v>
      </c>
      <c r="AF4" t="n">
        <v>2.404659583946359e-06</v>
      </c>
      <c r="AG4" t="n">
        <v>13.42013888888889</v>
      </c>
      <c r="AH4" t="n">
        <v>490268.2918322961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6.8355</v>
      </c>
      <c r="E5" t="n">
        <v>14.63</v>
      </c>
      <c r="F5" t="n">
        <v>9.039999999999999</v>
      </c>
      <c r="G5" t="n">
        <v>9.039999999999999</v>
      </c>
      <c r="H5" t="n">
        <v>0.13</v>
      </c>
      <c r="I5" t="n">
        <v>60</v>
      </c>
      <c r="J5" t="n">
        <v>243.96</v>
      </c>
      <c r="K5" t="n">
        <v>58.47</v>
      </c>
      <c r="L5" t="n">
        <v>1.75</v>
      </c>
      <c r="M5" t="n">
        <v>58</v>
      </c>
      <c r="N5" t="n">
        <v>58.74</v>
      </c>
      <c r="O5" t="n">
        <v>30323.01</v>
      </c>
      <c r="P5" t="n">
        <v>143.99</v>
      </c>
      <c r="Q5" t="n">
        <v>198.15</v>
      </c>
      <c r="R5" t="n">
        <v>64.3</v>
      </c>
      <c r="S5" t="n">
        <v>21.27</v>
      </c>
      <c r="T5" t="n">
        <v>18538.77</v>
      </c>
      <c r="U5" t="n">
        <v>0.33</v>
      </c>
      <c r="V5" t="n">
        <v>0.67</v>
      </c>
      <c r="W5" t="n">
        <v>0.2</v>
      </c>
      <c r="X5" t="n">
        <v>1.18</v>
      </c>
      <c r="Y5" t="n">
        <v>1</v>
      </c>
      <c r="Z5" t="n">
        <v>10</v>
      </c>
      <c r="AA5" t="n">
        <v>371.8301196862886</v>
      </c>
      <c r="AB5" t="n">
        <v>508.7543737419264</v>
      </c>
      <c r="AC5" t="n">
        <v>460.1995703532443</v>
      </c>
      <c r="AD5" t="n">
        <v>371830.1196862886</v>
      </c>
      <c r="AE5" t="n">
        <v>508754.3737419264</v>
      </c>
      <c r="AF5" t="n">
        <v>2.540620212075574e-06</v>
      </c>
      <c r="AG5" t="n">
        <v>12.69965277777778</v>
      </c>
      <c r="AH5" t="n">
        <v>460199.5703532443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7.0992</v>
      </c>
      <c r="E6" t="n">
        <v>14.09</v>
      </c>
      <c r="F6" t="n">
        <v>8.869999999999999</v>
      </c>
      <c r="G6" t="n">
        <v>10.24</v>
      </c>
      <c r="H6" t="n">
        <v>0.15</v>
      </c>
      <c r="I6" t="n">
        <v>52</v>
      </c>
      <c r="J6" t="n">
        <v>244.41</v>
      </c>
      <c r="K6" t="n">
        <v>58.47</v>
      </c>
      <c r="L6" t="n">
        <v>2</v>
      </c>
      <c r="M6" t="n">
        <v>50</v>
      </c>
      <c r="N6" t="n">
        <v>58.93</v>
      </c>
      <c r="O6" t="n">
        <v>30377.45</v>
      </c>
      <c r="P6" t="n">
        <v>141.29</v>
      </c>
      <c r="Q6" t="n">
        <v>198.08</v>
      </c>
      <c r="R6" t="n">
        <v>59.05</v>
      </c>
      <c r="S6" t="n">
        <v>21.27</v>
      </c>
      <c r="T6" t="n">
        <v>15951.73</v>
      </c>
      <c r="U6" t="n">
        <v>0.36</v>
      </c>
      <c r="V6" t="n">
        <v>0.68</v>
      </c>
      <c r="W6" t="n">
        <v>0.19</v>
      </c>
      <c r="X6" t="n">
        <v>1.02</v>
      </c>
      <c r="Y6" t="n">
        <v>1</v>
      </c>
      <c r="Z6" t="n">
        <v>10</v>
      </c>
      <c r="AA6" t="n">
        <v>352.5602519826977</v>
      </c>
      <c r="AB6" t="n">
        <v>482.3884906233089</v>
      </c>
      <c r="AC6" t="n">
        <v>436.3500101147184</v>
      </c>
      <c r="AD6" t="n">
        <v>352560.2519826976</v>
      </c>
      <c r="AE6" t="n">
        <v>482388.4906233089</v>
      </c>
      <c r="AF6" t="n">
        <v>2.638632288723125e-06</v>
      </c>
      <c r="AG6" t="n">
        <v>12.23090277777778</v>
      </c>
      <c r="AH6" t="n">
        <v>436350.0101147183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7.3062</v>
      </c>
      <c r="E7" t="n">
        <v>13.69</v>
      </c>
      <c r="F7" t="n">
        <v>8.76</v>
      </c>
      <c r="G7" t="n">
        <v>11.42</v>
      </c>
      <c r="H7" t="n">
        <v>0.16</v>
      </c>
      <c r="I7" t="n">
        <v>46</v>
      </c>
      <c r="J7" t="n">
        <v>244.85</v>
      </c>
      <c r="K7" t="n">
        <v>58.47</v>
      </c>
      <c r="L7" t="n">
        <v>2.25</v>
      </c>
      <c r="M7" t="n">
        <v>44</v>
      </c>
      <c r="N7" t="n">
        <v>59.12</v>
      </c>
      <c r="O7" t="n">
        <v>30431.96</v>
      </c>
      <c r="P7" t="n">
        <v>139.3</v>
      </c>
      <c r="Q7" t="n">
        <v>198.05</v>
      </c>
      <c r="R7" t="n">
        <v>55.3</v>
      </c>
      <c r="S7" t="n">
        <v>21.27</v>
      </c>
      <c r="T7" t="n">
        <v>14108.63</v>
      </c>
      <c r="U7" t="n">
        <v>0.38</v>
      </c>
      <c r="V7" t="n">
        <v>0.6899999999999999</v>
      </c>
      <c r="W7" t="n">
        <v>0.18</v>
      </c>
      <c r="X7" t="n">
        <v>0.9</v>
      </c>
      <c r="Y7" t="n">
        <v>1</v>
      </c>
      <c r="Z7" t="n">
        <v>10</v>
      </c>
      <c r="AA7" t="n">
        <v>346.3382674721911</v>
      </c>
      <c r="AB7" t="n">
        <v>473.8752969214503</v>
      </c>
      <c r="AC7" t="n">
        <v>428.6493036714227</v>
      </c>
      <c r="AD7" t="n">
        <v>346338.2674721911</v>
      </c>
      <c r="AE7" t="n">
        <v>473875.2969214503</v>
      </c>
      <c r="AF7" t="n">
        <v>2.715570096330416e-06</v>
      </c>
      <c r="AG7" t="n">
        <v>11.88368055555556</v>
      </c>
      <c r="AH7" t="n">
        <v>428649.3036714227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7.4984</v>
      </c>
      <c r="E8" t="n">
        <v>13.34</v>
      </c>
      <c r="F8" t="n">
        <v>8.640000000000001</v>
      </c>
      <c r="G8" t="n">
        <v>12.65</v>
      </c>
      <c r="H8" t="n">
        <v>0.18</v>
      </c>
      <c r="I8" t="n">
        <v>41</v>
      </c>
      <c r="J8" t="n">
        <v>245.29</v>
      </c>
      <c r="K8" t="n">
        <v>58.47</v>
      </c>
      <c r="L8" t="n">
        <v>2.5</v>
      </c>
      <c r="M8" t="n">
        <v>39</v>
      </c>
      <c r="N8" t="n">
        <v>59.32</v>
      </c>
      <c r="O8" t="n">
        <v>30486.54</v>
      </c>
      <c r="P8" t="n">
        <v>137.39</v>
      </c>
      <c r="Q8" t="n">
        <v>198.08</v>
      </c>
      <c r="R8" t="n">
        <v>51.78</v>
      </c>
      <c r="S8" t="n">
        <v>21.27</v>
      </c>
      <c r="T8" t="n">
        <v>12371.84</v>
      </c>
      <c r="U8" t="n">
        <v>0.41</v>
      </c>
      <c r="V8" t="n">
        <v>0.7</v>
      </c>
      <c r="W8" t="n">
        <v>0.17</v>
      </c>
      <c r="X8" t="n">
        <v>0.79</v>
      </c>
      <c r="Y8" t="n">
        <v>1</v>
      </c>
      <c r="Z8" t="n">
        <v>10</v>
      </c>
      <c r="AA8" t="n">
        <v>330.3043812696432</v>
      </c>
      <c r="AB8" t="n">
        <v>451.9370264539882</v>
      </c>
      <c r="AC8" t="n">
        <v>408.8047909468191</v>
      </c>
      <c r="AD8" t="n">
        <v>330304.3812696432</v>
      </c>
      <c r="AE8" t="n">
        <v>451937.0264539882</v>
      </c>
      <c r="AF8" t="n">
        <v>2.787007036533903e-06</v>
      </c>
      <c r="AG8" t="n">
        <v>11.57986111111111</v>
      </c>
      <c r="AH8" t="n">
        <v>408804.7909468191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7.7635</v>
      </c>
      <c r="E9" t="n">
        <v>12.88</v>
      </c>
      <c r="F9" t="n">
        <v>8.42</v>
      </c>
      <c r="G9" t="n">
        <v>14.04</v>
      </c>
      <c r="H9" t="n">
        <v>0.2</v>
      </c>
      <c r="I9" t="n">
        <v>36</v>
      </c>
      <c r="J9" t="n">
        <v>245.73</v>
      </c>
      <c r="K9" t="n">
        <v>58.47</v>
      </c>
      <c r="L9" t="n">
        <v>2.75</v>
      </c>
      <c r="M9" t="n">
        <v>34</v>
      </c>
      <c r="N9" t="n">
        <v>59.51</v>
      </c>
      <c r="O9" t="n">
        <v>30541.19</v>
      </c>
      <c r="P9" t="n">
        <v>133.74</v>
      </c>
      <c r="Q9" t="n">
        <v>198.05</v>
      </c>
      <c r="R9" t="n">
        <v>44.54</v>
      </c>
      <c r="S9" t="n">
        <v>21.27</v>
      </c>
      <c r="T9" t="n">
        <v>8779.209999999999</v>
      </c>
      <c r="U9" t="n">
        <v>0.48</v>
      </c>
      <c r="V9" t="n">
        <v>0.72</v>
      </c>
      <c r="W9" t="n">
        <v>0.16</v>
      </c>
      <c r="X9" t="n">
        <v>0.57</v>
      </c>
      <c r="Y9" t="n">
        <v>1</v>
      </c>
      <c r="Z9" t="n">
        <v>10</v>
      </c>
      <c r="AA9" t="n">
        <v>311.5592274784711</v>
      </c>
      <c r="AB9" t="n">
        <v>426.2890800590865</v>
      </c>
      <c r="AC9" t="n">
        <v>385.6046485587281</v>
      </c>
      <c r="AD9" t="n">
        <v>311559.2274784711</v>
      </c>
      <c r="AE9" t="n">
        <v>426289.0800590866</v>
      </c>
      <c r="AF9" t="n">
        <v>2.885539465503433e-06</v>
      </c>
      <c r="AG9" t="n">
        <v>11.18055555555556</v>
      </c>
      <c r="AH9" t="n">
        <v>385604.6485587281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7.7204</v>
      </c>
      <c r="E10" t="n">
        <v>12.95</v>
      </c>
      <c r="F10" t="n">
        <v>8.59</v>
      </c>
      <c r="G10" t="n">
        <v>15.16</v>
      </c>
      <c r="H10" t="n">
        <v>0.22</v>
      </c>
      <c r="I10" t="n">
        <v>34</v>
      </c>
      <c r="J10" t="n">
        <v>246.18</v>
      </c>
      <c r="K10" t="n">
        <v>58.47</v>
      </c>
      <c r="L10" t="n">
        <v>3</v>
      </c>
      <c r="M10" t="n">
        <v>32</v>
      </c>
      <c r="N10" t="n">
        <v>59.7</v>
      </c>
      <c r="O10" t="n">
        <v>30595.91</v>
      </c>
      <c r="P10" t="n">
        <v>136.38</v>
      </c>
      <c r="Q10" t="n">
        <v>198.07</v>
      </c>
      <c r="R10" t="n">
        <v>50.45</v>
      </c>
      <c r="S10" t="n">
        <v>21.27</v>
      </c>
      <c r="T10" t="n">
        <v>11742.92</v>
      </c>
      <c r="U10" t="n">
        <v>0.42</v>
      </c>
      <c r="V10" t="n">
        <v>0.71</v>
      </c>
      <c r="W10" t="n">
        <v>0.17</v>
      </c>
      <c r="X10" t="n">
        <v>0.74</v>
      </c>
      <c r="Y10" t="n">
        <v>1</v>
      </c>
      <c r="Z10" t="n">
        <v>10</v>
      </c>
      <c r="AA10" t="n">
        <v>325.3766560985602</v>
      </c>
      <c r="AB10" t="n">
        <v>445.194695479021</v>
      </c>
      <c r="AC10" t="n">
        <v>402.7059385771819</v>
      </c>
      <c r="AD10" t="n">
        <v>325376.6560985602</v>
      </c>
      <c r="AE10" t="n">
        <v>445194.695479021</v>
      </c>
      <c r="AF10" t="n">
        <v>2.869520047590997e-06</v>
      </c>
      <c r="AG10" t="n">
        <v>11.24131944444444</v>
      </c>
      <c r="AH10" t="n">
        <v>402705.9385771819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7.8682</v>
      </c>
      <c r="E11" t="n">
        <v>12.71</v>
      </c>
      <c r="F11" t="n">
        <v>8.49</v>
      </c>
      <c r="G11" t="n">
        <v>16.43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29</v>
      </c>
      <c r="N11" t="n">
        <v>59.9</v>
      </c>
      <c r="O11" t="n">
        <v>30650.7</v>
      </c>
      <c r="P11" t="n">
        <v>134.62</v>
      </c>
      <c r="Q11" t="n">
        <v>198.07</v>
      </c>
      <c r="R11" t="n">
        <v>47.06</v>
      </c>
      <c r="S11" t="n">
        <v>21.27</v>
      </c>
      <c r="T11" t="n">
        <v>10063.03</v>
      </c>
      <c r="U11" t="n">
        <v>0.45</v>
      </c>
      <c r="V11" t="n">
        <v>0.72</v>
      </c>
      <c r="W11" t="n">
        <v>0.16</v>
      </c>
      <c r="X11" t="n">
        <v>0.63</v>
      </c>
      <c r="Y11" t="n">
        <v>1</v>
      </c>
      <c r="Z11" t="n">
        <v>10</v>
      </c>
      <c r="AA11" t="n">
        <v>310.7557701973428</v>
      </c>
      <c r="AB11" t="n">
        <v>425.1897543610132</v>
      </c>
      <c r="AC11" t="n">
        <v>384.6102409623656</v>
      </c>
      <c r="AD11" t="n">
        <v>310755.7701973428</v>
      </c>
      <c r="AE11" t="n">
        <v>425189.7543610132</v>
      </c>
      <c r="AF11" t="n">
        <v>2.924454385583064e-06</v>
      </c>
      <c r="AG11" t="n">
        <v>11.03298611111111</v>
      </c>
      <c r="AH11" t="n">
        <v>384610.2409623656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7.9642</v>
      </c>
      <c r="E12" t="n">
        <v>12.56</v>
      </c>
      <c r="F12" t="n">
        <v>8.43</v>
      </c>
      <c r="G12" t="n">
        <v>17.44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133.68</v>
      </c>
      <c r="Q12" t="n">
        <v>198.05</v>
      </c>
      <c r="R12" t="n">
        <v>45.31</v>
      </c>
      <c r="S12" t="n">
        <v>21.27</v>
      </c>
      <c r="T12" t="n">
        <v>9197.549999999999</v>
      </c>
      <c r="U12" t="n">
        <v>0.47</v>
      </c>
      <c r="V12" t="n">
        <v>0.72</v>
      </c>
      <c r="W12" t="n">
        <v>0.15</v>
      </c>
      <c r="X12" t="n">
        <v>0.58</v>
      </c>
      <c r="Y12" t="n">
        <v>1</v>
      </c>
      <c r="Z12" t="n">
        <v>10</v>
      </c>
      <c r="AA12" t="n">
        <v>308.2096574704628</v>
      </c>
      <c r="AB12" t="n">
        <v>421.7060506015301</v>
      </c>
      <c r="AC12" t="n">
        <v>381.4590170002785</v>
      </c>
      <c r="AD12" t="n">
        <v>308209.6574704628</v>
      </c>
      <c r="AE12" t="n">
        <v>421706.0506015301</v>
      </c>
      <c r="AF12" t="n">
        <v>2.960135687661808e-06</v>
      </c>
      <c r="AG12" t="n">
        <v>10.90277777777778</v>
      </c>
      <c r="AH12" t="n">
        <v>381459.0170002786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8.054399999999999</v>
      </c>
      <c r="E13" t="n">
        <v>12.42</v>
      </c>
      <c r="F13" t="n">
        <v>8.380000000000001</v>
      </c>
      <c r="G13" t="n">
        <v>18.63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132.84</v>
      </c>
      <c r="Q13" t="n">
        <v>198.06</v>
      </c>
      <c r="R13" t="n">
        <v>43.87</v>
      </c>
      <c r="S13" t="n">
        <v>21.27</v>
      </c>
      <c r="T13" t="n">
        <v>8490.02</v>
      </c>
      <c r="U13" t="n">
        <v>0.48</v>
      </c>
      <c r="V13" t="n">
        <v>0.72</v>
      </c>
      <c r="W13" t="n">
        <v>0.15</v>
      </c>
      <c r="X13" t="n">
        <v>0.53</v>
      </c>
      <c r="Y13" t="n">
        <v>1</v>
      </c>
      <c r="Z13" t="n">
        <v>10</v>
      </c>
      <c r="AA13" t="n">
        <v>306.0819905666799</v>
      </c>
      <c r="AB13" t="n">
        <v>418.7948828777353</v>
      </c>
      <c r="AC13" t="n">
        <v>378.8256870381932</v>
      </c>
      <c r="AD13" t="n">
        <v>306081.9905666799</v>
      </c>
      <c r="AE13" t="n">
        <v>418794.8828777353</v>
      </c>
      <c r="AF13" t="n">
        <v>2.993661244406627e-06</v>
      </c>
      <c r="AG13" t="n">
        <v>10.78125</v>
      </c>
      <c r="AH13" t="n">
        <v>378825.6870381932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8.144600000000001</v>
      </c>
      <c r="E14" t="n">
        <v>12.28</v>
      </c>
      <c r="F14" t="n">
        <v>8.34</v>
      </c>
      <c r="G14" t="n">
        <v>20.02</v>
      </c>
      <c r="H14" t="n">
        <v>0.29</v>
      </c>
      <c r="I14" t="n">
        <v>25</v>
      </c>
      <c r="J14" t="n">
        <v>247.96</v>
      </c>
      <c r="K14" t="n">
        <v>58.47</v>
      </c>
      <c r="L14" t="n">
        <v>4</v>
      </c>
      <c r="M14" t="n">
        <v>23</v>
      </c>
      <c r="N14" t="n">
        <v>60.48</v>
      </c>
      <c r="O14" t="n">
        <v>30815.5</v>
      </c>
      <c r="P14" t="n">
        <v>132.01</v>
      </c>
      <c r="Q14" t="n">
        <v>198.07</v>
      </c>
      <c r="R14" t="n">
        <v>42.45</v>
      </c>
      <c r="S14" t="n">
        <v>21.27</v>
      </c>
      <c r="T14" t="n">
        <v>7789.33</v>
      </c>
      <c r="U14" t="n">
        <v>0.5</v>
      </c>
      <c r="V14" t="n">
        <v>0.73</v>
      </c>
      <c r="W14" t="n">
        <v>0.15</v>
      </c>
      <c r="X14" t="n">
        <v>0.49</v>
      </c>
      <c r="Y14" t="n">
        <v>1</v>
      </c>
      <c r="Z14" t="n">
        <v>10</v>
      </c>
      <c r="AA14" t="n">
        <v>304.0446488722117</v>
      </c>
      <c r="AB14" t="n">
        <v>416.0073020901917</v>
      </c>
      <c r="AC14" t="n">
        <v>376.3041490486186</v>
      </c>
      <c r="AD14" t="n">
        <v>304044.6488722117</v>
      </c>
      <c r="AE14" t="n">
        <v>416007.3020901917</v>
      </c>
      <c r="AF14" t="n">
        <v>3.027186801151448e-06</v>
      </c>
      <c r="AG14" t="n">
        <v>10.65972222222222</v>
      </c>
      <c r="AH14" t="n">
        <v>376304.1490486186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8.1859</v>
      </c>
      <c r="E15" t="n">
        <v>12.22</v>
      </c>
      <c r="F15" t="n">
        <v>8.33</v>
      </c>
      <c r="G15" t="n">
        <v>20.81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131.64</v>
      </c>
      <c r="Q15" t="n">
        <v>198.05</v>
      </c>
      <c r="R15" t="n">
        <v>42.14</v>
      </c>
      <c r="S15" t="n">
        <v>21.27</v>
      </c>
      <c r="T15" t="n">
        <v>7636.19</v>
      </c>
      <c r="U15" t="n">
        <v>0.5</v>
      </c>
      <c r="V15" t="n">
        <v>0.73</v>
      </c>
      <c r="W15" t="n">
        <v>0.15</v>
      </c>
      <c r="X15" t="n">
        <v>0.47</v>
      </c>
      <c r="Y15" t="n">
        <v>1</v>
      </c>
      <c r="Z15" t="n">
        <v>10</v>
      </c>
      <c r="AA15" t="n">
        <v>303.1636735309795</v>
      </c>
      <c r="AB15" t="n">
        <v>414.8019127624287</v>
      </c>
      <c r="AC15" t="n">
        <v>375.2138003865227</v>
      </c>
      <c r="AD15" t="n">
        <v>303163.6735309794</v>
      </c>
      <c r="AE15" t="n">
        <v>414801.9127624287</v>
      </c>
      <c r="AF15" t="n">
        <v>3.042537194649907e-06</v>
      </c>
      <c r="AG15" t="n">
        <v>10.60763888888889</v>
      </c>
      <c r="AH15" t="n">
        <v>375213.8003865227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8.282500000000001</v>
      </c>
      <c r="E16" t="n">
        <v>12.07</v>
      </c>
      <c r="F16" t="n">
        <v>8.279999999999999</v>
      </c>
      <c r="G16" t="n">
        <v>22.58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130.89</v>
      </c>
      <c r="Q16" t="n">
        <v>198.11</v>
      </c>
      <c r="R16" t="n">
        <v>40.36</v>
      </c>
      <c r="S16" t="n">
        <v>21.27</v>
      </c>
      <c r="T16" t="n">
        <v>6759.31</v>
      </c>
      <c r="U16" t="n">
        <v>0.53</v>
      </c>
      <c r="V16" t="n">
        <v>0.73</v>
      </c>
      <c r="W16" t="n">
        <v>0.14</v>
      </c>
      <c r="X16" t="n">
        <v>0.42</v>
      </c>
      <c r="Y16" t="n">
        <v>1</v>
      </c>
      <c r="Z16" t="n">
        <v>10</v>
      </c>
      <c r="AA16" t="n">
        <v>290.3488614457888</v>
      </c>
      <c r="AB16" t="n">
        <v>397.2681215178621</v>
      </c>
      <c r="AC16" t="n">
        <v>359.353409569507</v>
      </c>
      <c r="AD16" t="n">
        <v>290348.8614457888</v>
      </c>
      <c r="AE16" t="n">
        <v>397268.1215178621</v>
      </c>
      <c r="AF16" t="n">
        <v>3.078441504866644e-06</v>
      </c>
      <c r="AG16" t="n">
        <v>10.47743055555556</v>
      </c>
      <c r="AH16" t="n">
        <v>359353.409569507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8.3301</v>
      </c>
      <c r="E17" t="n">
        <v>12</v>
      </c>
      <c r="F17" t="n">
        <v>8.26</v>
      </c>
      <c r="G17" t="n">
        <v>23.59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130.47</v>
      </c>
      <c r="Q17" t="n">
        <v>198.07</v>
      </c>
      <c r="R17" t="n">
        <v>39.9</v>
      </c>
      <c r="S17" t="n">
        <v>21.27</v>
      </c>
      <c r="T17" t="n">
        <v>6534.23</v>
      </c>
      <c r="U17" t="n">
        <v>0.53</v>
      </c>
      <c r="V17" t="n">
        <v>0.74</v>
      </c>
      <c r="W17" t="n">
        <v>0.14</v>
      </c>
      <c r="X17" t="n">
        <v>0.4</v>
      </c>
      <c r="Y17" t="n">
        <v>1</v>
      </c>
      <c r="Z17" t="n">
        <v>10</v>
      </c>
      <c r="AA17" t="n">
        <v>289.3417525957346</v>
      </c>
      <c r="AB17" t="n">
        <v>395.8901507587114</v>
      </c>
      <c r="AC17" t="n">
        <v>358.1069504056155</v>
      </c>
      <c r="AD17" t="n">
        <v>289341.7525957347</v>
      </c>
      <c r="AE17" t="n">
        <v>395890.1507587114</v>
      </c>
      <c r="AF17" t="n">
        <v>3.096133483814021e-06</v>
      </c>
      <c r="AG17" t="n">
        <v>10.41666666666667</v>
      </c>
      <c r="AH17" t="n">
        <v>358106.9504056155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8.3795</v>
      </c>
      <c r="E18" t="n">
        <v>11.93</v>
      </c>
      <c r="F18" t="n">
        <v>8.23</v>
      </c>
      <c r="G18" t="n">
        <v>24.7</v>
      </c>
      <c r="H18" t="n">
        <v>0.36</v>
      </c>
      <c r="I18" t="n">
        <v>20</v>
      </c>
      <c r="J18" t="n">
        <v>249.75</v>
      </c>
      <c r="K18" t="n">
        <v>58.47</v>
      </c>
      <c r="L18" t="n">
        <v>5</v>
      </c>
      <c r="M18" t="n">
        <v>18</v>
      </c>
      <c r="N18" t="n">
        <v>61.27</v>
      </c>
      <c r="O18" t="n">
        <v>31036.22</v>
      </c>
      <c r="P18" t="n">
        <v>129.98</v>
      </c>
      <c r="Q18" t="n">
        <v>198.05</v>
      </c>
      <c r="R18" t="n">
        <v>39.05</v>
      </c>
      <c r="S18" t="n">
        <v>21.27</v>
      </c>
      <c r="T18" t="n">
        <v>6110.67</v>
      </c>
      <c r="U18" t="n">
        <v>0.54</v>
      </c>
      <c r="V18" t="n">
        <v>0.74</v>
      </c>
      <c r="W18" t="n">
        <v>0.14</v>
      </c>
      <c r="X18" t="n">
        <v>0.38</v>
      </c>
      <c r="Y18" t="n">
        <v>1</v>
      </c>
      <c r="Z18" t="n">
        <v>10</v>
      </c>
      <c r="AA18" t="n">
        <v>288.2407043227324</v>
      </c>
      <c r="AB18" t="n">
        <v>394.383647936768</v>
      </c>
      <c r="AC18" t="n">
        <v>356.7442260986085</v>
      </c>
      <c r="AD18" t="n">
        <v>288240.7043227324</v>
      </c>
      <c r="AE18" t="n">
        <v>394383.647936768</v>
      </c>
      <c r="AF18" t="n">
        <v>3.114494487175375e-06</v>
      </c>
      <c r="AG18" t="n">
        <v>10.35590277777778</v>
      </c>
      <c r="AH18" t="n">
        <v>356744.2260986085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8.438599999999999</v>
      </c>
      <c r="E19" t="n">
        <v>11.85</v>
      </c>
      <c r="F19" t="n">
        <v>8.199999999999999</v>
      </c>
      <c r="G19" t="n">
        <v>25.88</v>
      </c>
      <c r="H19" t="n">
        <v>0.37</v>
      </c>
      <c r="I19" t="n">
        <v>19</v>
      </c>
      <c r="J19" t="n">
        <v>250.2</v>
      </c>
      <c r="K19" t="n">
        <v>58.47</v>
      </c>
      <c r="L19" t="n">
        <v>5.25</v>
      </c>
      <c r="M19" t="n">
        <v>17</v>
      </c>
      <c r="N19" t="n">
        <v>61.47</v>
      </c>
      <c r="O19" t="n">
        <v>31091.59</v>
      </c>
      <c r="P19" t="n">
        <v>129.35</v>
      </c>
      <c r="Q19" t="n">
        <v>198.06</v>
      </c>
      <c r="R19" t="n">
        <v>37.71</v>
      </c>
      <c r="S19" t="n">
        <v>21.27</v>
      </c>
      <c r="T19" t="n">
        <v>5447.08</v>
      </c>
      <c r="U19" t="n">
        <v>0.5600000000000001</v>
      </c>
      <c r="V19" t="n">
        <v>0.74</v>
      </c>
      <c r="W19" t="n">
        <v>0.14</v>
      </c>
      <c r="X19" t="n">
        <v>0.34</v>
      </c>
      <c r="Y19" t="n">
        <v>1</v>
      </c>
      <c r="Z19" t="n">
        <v>10</v>
      </c>
      <c r="AA19" t="n">
        <v>286.9329194622636</v>
      </c>
      <c r="AB19" t="n">
        <v>392.5942789952785</v>
      </c>
      <c r="AC19" t="n">
        <v>355.1256320174996</v>
      </c>
      <c r="AD19" t="n">
        <v>286932.9194622636</v>
      </c>
      <c r="AE19" t="n">
        <v>392594.2789952785</v>
      </c>
      <c r="AF19" t="n">
        <v>3.136460788767602e-06</v>
      </c>
      <c r="AG19" t="n">
        <v>10.28645833333333</v>
      </c>
      <c r="AH19" t="n">
        <v>355125.6320174996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8.5054</v>
      </c>
      <c r="E20" t="n">
        <v>11.76</v>
      </c>
      <c r="F20" t="n">
        <v>8.15</v>
      </c>
      <c r="G20" t="n">
        <v>27.17</v>
      </c>
      <c r="H20" t="n">
        <v>0.39</v>
      </c>
      <c r="I20" t="n">
        <v>18</v>
      </c>
      <c r="J20" t="n">
        <v>250.64</v>
      </c>
      <c r="K20" t="n">
        <v>58.47</v>
      </c>
      <c r="L20" t="n">
        <v>5.5</v>
      </c>
      <c r="M20" t="n">
        <v>16</v>
      </c>
      <c r="N20" t="n">
        <v>61.67</v>
      </c>
      <c r="O20" t="n">
        <v>31147.02</v>
      </c>
      <c r="P20" t="n">
        <v>128.52</v>
      </c>
      <c r="Q20" t="n">
        <v>198.06</v>
      </c>
      <c r="R20" t="n">
        <v>36.67</v>
      </c>
      <c r="S20" t="n">
        <v>21.27</v>
      </c>
      <c r="T20" t="n">
        <v>4931.48</v>
      </c>
      <c r="U20" t="n">
        <v>0.58</v>
      </c>
      <c r="V20" t="n">
        <v>0.75</v>
      </c>
      <c r="W20" t="n">
        <v>0.13</v>
      </c>
      <c r="X20" t="n">
        <v>0.3</v>
      </c>
      <c r="Y20" t="n">
        <v>1</v>
      </c>
      <c r="Z20" t="n">
        <v>10</v>
      </c>
      <c r="AA20" t="n">
        <v>285.3449121873076</v>
      </c>
      <c r="AB20" t="n">
        <v>390.4214973837472</v>
      </c>
      <c r="AC20" t="n">
        <v>353.1602176334547</v>
      </c>
      <c r="AD20" t="n">
        <v>285344.9121873076</v>
      </c>
      <c r="AE20" t="n">
        <v>390421.4973837472</v>
      </c>
      <c r="AF20" t="n">
        <v>3.161289028130728e-06</v>
      </c>
      <c r="AG20" t="n">
        <v>10.20833333333333</v>
      </c>
      <c r="AH20" t="n">
        <v>353160.2176334547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8.460800000000001</v>
      </c>
      <c r="E21" t="n">
        <v>11.82</v>
      </c>
      <c r="F21" t="n">
        <v>8.210000000000001</v>
      </c>
      <c r="G21" t="n">
        <v>27.37</v>
      </c>
      <c r="H21" t="n">
        <v>0.41</v>
      </c>
      <c r="I21" t="n">
        <v>18</v>
      </c>
      <c r="J21" t="n">
        <v>251.09</v>
      </c>
      <c r="K21" t="n">
        <v>58.47</v>
      </c>
      <c r="L21" t="n">
        <v>5.75</v>
      </c>
      <c r="M21" t="n">
        <v>16</v>
      </c>
      <c r="N21" t="n">
        <v>61.87</v>
      </c>
      <c r="O21" t="n">
        <v>31202.53</v>
      </c>
      <c r="P21" t="n">
        <v>129.37</v>
      </c>
      <c r="Q21" t="n">
        <v>198.05</v>
      </c>
      <c r="R21" t="n">
        <v>38.72</v>
      </c>
      <c r="S21" t="n">
        <v>21.27</v>
      </c>
      <c r="T21" t="n">
        <v>5956.45</v>
      </c>
      <c r="U21" t="n">
        <v>0.55</v>
      </c>
      <c r="V21" t="n">
        <v>0.74</v>
      </c>
      <c r="W21" t="n">
        <v>0.13</v>
      </c>
      <c r="X21" t="n">
        <v>0.36</v>
      </c>
      <c r="Y21" t="n">
        <v>1</v>
      </c>
      <c r="Z21" t="n">
        <v>10</v>
      </c>
      <c r="AA21" t="n">
        <v>286.6862314191013</v>
      </c>
      <c r="AB21" t="n">
        <v>392.2567495315155</v>
      </c>
      <c r="AC21" t="n">
        <v>354.8203158920325</v>
      </c>
      <c r="AD21" t="n">
        <v>286686.2314191012</v>
      </c>
      <c r="AE21" t="n">
        <v>392256.7495315155</v>
      </c>
      <c r="AF21" t="n">
        <v>3.144712089873311e-06</v>
      </c>
      <c r="AG21" t="n">
        <v>10.26041666666667</v>
      </c>
      <c r="AH21" t="n">
        <v>354820.3158920325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8.510999999999999</v>
      </c>
      <c r="E22" t="n">
        <v>11.75</v>
      </c>
      <c r="F22" t="n">
        <v>8.19</v>
      </c>
      <c r="G22" t="n">
        <v>28.9</v>
      </c>
      <c r="H22" t="n">
        <v>0.42</v>
      </c>
      <c r="I22" t="n">
        <v>17</v>
      </c>
      <c r="J22" t="n">
        <v>251.55</v>
      </c>
      <c r="K22" t="n">
        <v>58.47</v>
      </c>
      <c r="L22" t="n">
        <v>6</v>
      </c>
      <c r="M22" t="n">
        <v>15</v>
      </c>
      <c r="N22" t="n">
        <v>62.07</v>
      </c>
      <c r="O22" t="n">
        <v>31258.11</v>
      </c>
      <c r="P22" t="n">
        <v>129</v>
      </c>
      <c r="Q22" t="n">
        <v>198.06</v>
      </c>
      <c r="R22" t="n">
        <v>37.86</v>
      </c>
      <c r="S22" t="n">
        <v>21.27</v>
      </c>
      <c r="T22" t="n">
        <v>5532.71</v>
      </c>
      <c r="U22" t="n">
        <v>0.5600000000000001</v>
      </c>
      <c r="V22" t="n">
        <v>0.74</v>
      </c>
      <c r="W22" t="n">
        <v>0.13</v>
      </c>
      <c r="X22" t="n">
        <v>0.34</v>
      </c>
      <c r="Y22" t="n">
        <v>1</v>
      </c>
      <c r="Z22" t="n">
        <v>10</v>
      </c>
      <c r="AA22" t="n">
        <v>285.718746965448</v>
      </c>
      <c r="AB22" t="n">
        <v>390.9329946196254</v>
      </c>
      <c r="AC22" t="n">
        <v>353.6228982910315</v>
      </c>
      <c r="AD22" t="n">
        <v>285718.746965448</v>
      </c>
      <c r="AE22" t="n">
        <v>390932.9946196254</v>
      </c>
      <c r="AF22" t="n">
        <v>3.163370437418654e-06</v>
      </c>
      <c r="AG22" t="n">
        <v>10.19965277777778</v>
      </c>
      <c r="AH22" t="n">
        <v>353622.8982910315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8.5684</v>
      </c>
      <c r="E23" t="n">
        <v>11.67</v>
      </c>
      <c r="F23" t="n">
        <v>8.16</v>
      </c>
      <c r="G23" t="n">
        <v>30.59</v>
      </c>
      <c r="H23" t="n">
        <v>0.44</v>
      </c>
      <c r="I23" t="n">
        <v>16</v>
      </c>
      <c r="J23" t="n">
        <v>252</v>
      </c>
      <c r="K23" t="n">
        <v>58.47</v>
      </c>
      <c r="L23" t="n">
        <v>6.25</v>
      </c>
      <c r="M23" t="n">
        <v>14</v>
      </c>
      <c r="N23" t="n">
        <v>62.27</v>
      </c>
      <c r="O23" t="n">
        <v>31313.77</v>
      </c>
      <c r="P23" t="n">
        <v>128.28</v>
      </c>
      <c r="Q23" t="n">
        <v>198.07</v>
      </c>
      <c r="R23" t="n">
        <v>36.8</v>
      </c>
      <c r="S23" t="n">
        <v>21.27</v>
      </c>
      <c r="T23" t="n">
        <v>5006.07</v>
      </c>
      <c r="U23" t="n">
        <v>0.58</v>
      </c>
      <c r="V23" t="n">
        <v>0.74</v>
      </c>
      <c r="W23" t="n">
        <v>0.13</v>
      </c>
      <c r="X23" t="n">
        <v>0.31</v>
      </c>
      <c r="Y23" t="n">
        <v>1</v>
      </c>
      <c r="Z23" t="n">
        <v>10</v>
      </c>
      <c r="AA23" t="n">
        <v>284.4130507184479</v>
      </c>
      <c r="AB23" t="n">
        <v>389.1464834112269</v>
      </c>
      <c r="AC23" t="n">
        <v>352.0068892049783</v>
      </c>
      <c r="AD23" t="n">
        <v>284413.050718448</v>
      </c>
      <c r="AE23" t="n">
        <v>389146.4834112269</v>
      </c>
      <c r="AF23" t="n">
        <v>3.184704882619904e-06</v>
      </c>
      <c r="AG23" t="n">
        <v>10.13020833333333</v>
      </c>
      <c r="AH23" t="n">
        <v>352006.8892049784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8.566700000000001</v>
      </c>
      <c r="E24" t="n">
        <v>11.67</v>
      </c>
      <c r="F24" t="n">
        <v>8.16</v>
      </c>
      <c r="G24" t="n">
        <v>30.6</v>
      </c>
      <c r="H24" t="n">
        <v>0.46</v>
      </c>
      <c r="I24" t="n">
        <v>16</v>
      </c>
      <c r="J24" t="n">
        <v>252.45</v>
      </c>
      <c r="K24" t="n">
        <v>58.47</v>
      </c>
      <c r="L24" t="n">
        <v>6.5</v>
      </c>
      <c r="M24" t="n">
        <v>14</v>
      </c>
      <c r="N24" t="n">
        <v>62.47</v>
      </c>
      <c r="O24" t="n">
        <v>31369.49</v>
      </c>
      <c r="P24" t="n">
        <v>128.29</v>
      </c>
      <c r="Q24" t="n">
        <v>198.05</v>
      </c>
      <c r="R24" t="n">
        <v>36.92</v>
      </c>
      <c r="S24" t="n">
        <v>21.27</v>
      </c>
      <c r="T24" t="n">
        <v>5066.1</v>
      </c>
      <c r="U24" t="n">
        <v>0.58</v>
      </c>
      <c r="V24" t="n">
        <v>0.74</v>
      </c>
      <c r="W24" t="n">
        <v>0.13</v>
      </c>
      <c r="X24" t="n">
        <v>0.31</v>
      </c>
      <c r="Y24" t="n">
        <v>1</v>
      </c>
      <c r="Z24" t="n">
        <v>10</v>
      </c>
      <c r="AA24" t="n">
        <v>284.4411915537775</v>
      </c>
      <c r="AB24" t="n">
        <v>389.1849869436109</v>
      </c>
      <c r="AC24" t="n">
        <v>352.0417180142716</v>
      </c>
      <c r="AD24" t="n">
        <v>284441.1915537775</v>
      </c>
      <c r="AE24" t="n">
        <v>389184.9869436108</v>
      </c>
      <c r="AF24" t="n">
        <v>3.184073026228926e-06</v>
      </c>
      <c r="AG24" t="n">
        <v>10.13020833333333</v>
      </c>
      <c r="AH24" t="n">
        <v>352041.7180142716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8.616199999999999</v>
      </c>
      <c r="E25" t="n">
        <v>11.61</v>
      </c>
      <c r="F25" t="n">
        <v>8.140000000000001</v>
      </c>
      <c r="G25" t="n">
        <v>32.56</v>
      </c>
      <c r="H25" t="n">
        <v>0.47</v>
      </c>
      <c r="I25" t="n">
        <v>15</v>
      </c>
      <c r="J25" t="n">
        <v>252.9</v>
      </c>
      <c r="K25" t="n">
        <v>58.47</v>
      </c>
      <c r="L25" t="n">
        <v>6.75</v>
      </c>
      <c r="M25" t="n">
        <v>13</v>
      </c>
      <c r="N25" t="n">
        <v>62.68</v>
      </c>
      <c r="O25" t="n">
        <v>31425.3</v>
      </c>
      <c r="P25" t="n">
        <v>128</v>
      </c>
      <c r="Q25" t="n">
        <v>198.05</v>
      </c>
      <c r="R25" t="n">
        <v>36.37</v>
      </c>
      <c r="S25" t="n">
        <v>21.27</v>
      </c>
      <c r="T25" t="n">
        <v>4796.53</v>
      </c>
      <c r="U25" t="n">
        <v>0.58</v>
      </c>
      <c r="V25" t="n">
        <v>0.75</v>
      </c>
      <c r="W25" t="n">
        <v>0.13</v>
      </c>
      <c r="X25" t="n">
        <v>0.29</v>
      </c>
      <c r="Y25" t="n">
        <v>1</v>
      </c>
      <c r="Z25" t="n">
        <v>10</v>
      </c>
      <c r="AA25" t="n">
        <v>283.5580499065164</v>
      </c>
      <c r="AB25" t="n">
        <v>387.9766335803686</v>
      </c>
      <c r="AC25" t="n">
        <v>350.9486882000826</v>
      </c>
      <c r="AD25" t="n">
        <v>283558.0499065164</v>
      </c>
      <c r="AE25" t="n">
        <v>387976.6335803686</v>
      </c>
      <c r="AF25" t="n">
        <v>3.202471197613278e-06</v>
      </c>
      <c r="AG25" t="n">
        <v>10.078125</v>
      </c>
      <c r="AH25" t="n">
        <v>350948.6882000826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8.6137</v>
      </c>
      <c r="E26" t="n">
        <v>11.61</v>
      </c>
      <c r="F26" t="n">
        <v>8.140000000000001</v>
      </c>
      <c r="G26" t="n">
        <v>32.58</v>
      </c>
      <c r="H26" t="n">
        <v>0.49</v>
      </c>
      <c r="I26" t="n">
        <v>15</v>
      </c>
      <c r="J26" t="n">
        <v>253.35</v>
      </c>
      <c r="K26" t="n">
        <v>58.47</v>
      </c>
      <c r="L26" t="n">
        <v>7</v>
      </c>
      <c r="M26" t="n">
        <v>13</v>
      </c>
      <c r="N26" t="n">
        <v>62.88</v>
      </c>
      <c r="O26" t="n">
        <v>31481.17</v>
      </c>
      <c r="P26" t="n">
        <v>127.85</v>
      </c>
      <c r="Q26" t="n">
        <v>198.05</v>
      </c>
      <c r="R26" t="n">
        <v>36.38</v>
      </c>
      <c r="S26" t="n">
        <v>21.27</v>
      </c>
      <c r="T26" t="n">
        <v>4800.81</v>
      </c>
      <c r="U26" t="n">
        <v>0.58</v>
      </c>
      <c r="V26" t="n">
        <v>0.75</v>
      </c>
      <c r="W26" t="n">
        <v>0.13</v>
      </c>
      <c r="X26" t="n">
        <v>0.29</v>
      </c>
      <c r="Y26" t="n">
        <v>1</v>
      </c>
      <c r="Z26" t="n">
        <v>10</v>
      </c>
      <c r="AA26" t="n">
        <v>283.4949017398712</v>
      </c>
      <c r="AB26" t="n">
        <v>387.8902314728641</v>
      </c>
      <c r="AC26" t="n">
        <v>350.8705321884522</v>
      </c>
      <c r="AD26" t="n">
        <v>283494.9017398712</v>
      </c>
      <c r="AE26" t="n">
        <v>387890.231472864</v>
      </c>
      <c r="AF26" t="n">
        <v>3.201541997038311e-06</v>
      </c>
      <c r="AG26" t="n">
        <v>10.078125</v>
      </c>
      <c r="AH26" t="n">
        <v>350870.5321884522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8.6714</v>
      </c>
      <c r="E27" t="n">
        <v>11.53</v>
      </c>
      <c r="F27" t="n">
        <v>8.109999999999999</v>
      </c>
      <c r="G27" t="n">
        <v>34.77</v>
      </c>
      <c r="H27" t="n">
        <v>0.51</v>
      </c>
      <c r="I27" t="n">
        <v>14</v>
      </c>
      <c r="J27" t="n">
        <v>253.81</v>
      </c>
      <c r="K27" t="n">
        <v>58.47</v>
      </c>
      <c r="L27" t="n">
        <v>7.25</v>
      </c>
      <c r="M27" t="n">
        <v>12</v>
      </c>
      <c r="N27" t="n">
        <v>63.08</v>
      </c>
      <c r="O27" t="n">
        <v>31537.13</v>
      </c>
      <c r="P27" t="n">
        <v>127.48</v>
      </c>
      <c r="Q27" t="n">
        <v>198.08</v>
      </c>
      <c r="R27" t="n">
        <v>35.49</v>
      </c>
      <c r="S27" t="n">
        <v>21.27</v>
      </c>
      <c r="T27" t="n">
        <v>4361.86</v>
      </c>
      <c r="U27" t="n">
        <v>0.6</v>
      </c>
      <c r="V27" t="n">
        <v>0.75</v>
      </c>
      <c r="W27" t="n">
        <v>0.13</v>
      </c>
      <c r="X27" t="n">
        <v>0.26</v>
      </c>
      <c r="Y27" t="n">
        <v>1</v>
      </c>
      <c r="Z27" t="n">
        <v>10</v>
      </c>
      <c r="AA27" t="n">
        <v>282.4353200005209</v>
      </c>
      <c r="AB27" t="n">
        <v>386.4404649916376</v>
      </c>
      <c r="AC27" t="n">
        <v>349.559129385434</v>
      </c>
      <c r="AD27" t="n">
        <v>282435.3200005209</v>
      </c>
      <c r="AE27" t="n">
        <v>386440.4649916376</v>
      </c>
      <c r="AF27" t="n">
        <v>3.222987946308556e-06</v>
      </c>
      <c r="AG27" t="n">
        <v>10.00868055555556</v>
      </c>
      <c r="AH27" t="n">
        <v>349559.129385434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8.667</v>
      </c>
      <c r="E28" t="n">
        <v>11.54</v>
      </c>
      <c r="F28" t="n">
        <v>8.119999999999999</v>
      </c>
      <c r="G28" t="n">
        <v>34.8</v>
      </c>
      <c r="H28" t="n">
        <v>0.52</v>
      </c>
      <c r="I28" t="n">
        <v>14</v>
      </c>
      <c r="J28" t="n">
        <v>254.26</v>
      </c>
      <c r="K28" t="n">
        <v>58.47</v>
      </c>
      <c r="L28" t="n">
        <v>7.5</v>
      </c>
      <c r="M28" t="n">
        <v>12</v>
      </c>
      <c r="N28" t="n">
        <v>63.29</v>
      </c>
      <c r="O28" t="n">
        <v>31593.16</v>
      </c>
      <c r="P28" t="n">
        <v>127.45</v>
      </c>
      <c r="Q28" t="n">
        <v>198.06</v>
      </c>
      <c r="R28" t="n">
        <v>35.58</v>
      </c>
      <c r="S28" t="n">
        <v>21.27</v>
      </c>
      <c r="T28" t="n">
        <v>4409.61</v>
      </c>
      <c r="U28" t="n">
        <v>0.6</v>
      </c>
      <c r="V28" t="n">
        <v>0.75</v>
      </c>
      <c r="W28" t="n">
        <v>0.13</v>
      </c>
      <c r="X28" t="n">
        <v>0.27</v>
      </c>
      <c r="Y28" t="n">
        <v>1</v>
      </c>
      <c r="Z28" t="n">
        <v>10</v>
      </c>
      <c r="AA28" t="n">
        <v>282.5055354174838</v>
      </c>
      <c r="AB28" t="n">
        <v>386.5365368228119</v>
      </c>
      <c r="AC28" t="n">
        <v>349.6460322558787</v>
      </c>
      <c r="AD28" t="n">
        <v>282505.5354174838</v>
      </c>
      <c r="AE28" t="n">
        <v>386536.5368228119</v>
      </c>
      <c r="AF28" t="n">
        <v>3.221352553296613e-06</v>
      </c>
      <c r="AG28" t="n">
        <v>10.01736111111111</v>
      </c>
      <c r="AH28" t="n">
        <v>349646.0322558787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8.73</v>
      </c>
      <c r="E29" t="n">
        <v>11.45</v>
      </c>
      <c r="F29" t="n">
        <v>8.08</v>
      </c>
      <c r="G29" t="n">
        <v>37.31</v>
      </c>
      <c r="H29" t="n">
        <v>0.54</v>
      </c>
      <c r="I29" t="n">
        <v>13</v>
      </c>
      <c r="J29" t="n">
        <v>254.72</v>
      </c>
      <c r="K29" t="n">
        <v>58.47</v>
      </c>
      <c r="L29" t="n">
        <v>7.75</v>
      </c>
      <c r="M29" t="n">
        <v>11</v>
      </c>
      <c r="N29" t="n">
        <v>63.49</v>
      </c>
      <c r="O29" t="n">
        <v>31649.26</v>
      </c>
      <c r="P29" t="n">
        <v>126.8</v>
      </c>
      <c r="Q29" t="n">
        <v>198.05</v>
      </c>
      <c r="R29" t="n">
        <v>34.36</v>
      </c>
      <c r="S29" t="n">
        <v>21.27</v>
      </c>
      <c r="T29" t="n">
        <v>3804.42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281.0149038000422</v>
      </c>
      <c r="AB29" t="n">
        <v>384.4969888818027</v>
      </c>
      <c r="AC29" t="n">
        <v>347.8011359078358</v>
      </c>
      <c r="AD29" t="n">
        <v>281014.9038000422</v>
      </c>
      <c r="AE29" t="n">
        <v>384496.9888818027</v>
      </c>
      <c r="AF29" t="n">
        <v>3.24476840778579e-06</v>
      </c>
      <c r="AG29" t="n">
        <v>9.939236111111111</v>
      </c>
      <c r="AH29" t="n">
        <v>347801.1359078359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8.763400000000001</v>
      </c>
      <c r="E30" t="n">
        <v>11.41</v>
      </c>
      <c r="F30" t="n">
        <v>8.039999999999999</v>
      </c>
      <c r="G30" t="n">
        <v>37.11</v>
      </c>
      <c r="H30" t="n">
        <v>0.5600000000000001</v>
      </c>
      <c r="I30" t="n">
        <v>13</v>
      </c>
      <c r="J30" t="n">
        <v>255.17</v>
      </c>
      <c r="K30" t="n">
        <v>58.47</v>
      </c>
      <c r="L30" t="n">
        <v>8</v>
      </c>
      <c r="M30" t="n">
        <v>11</v>
      </c>
      <c r="N30" t="n">
        <v>63.7</v>
      </c>
      <c r="O30" t="n">
        <v>31705.44</v>
      </c>
      <c r="P30" t="n">
        <v>125.9</v>
      </c>
      <c r="Q30" t="n">
        <v>198.06</v>
      </c>
      <c r="R30" t="n">
        <v>32.93</v>
      </c>
      <c r="S30" t="n">
        <v>21.27</v>
      </c>
      <c r="T30" t="n">
        <v>3086.38</v>
      </c>
      <c r="U30" t="n">
        <v>0.65</v>
      </c>
      <c r="V30" t="n">
        <v>0.76</v>
      </c>
      <c r="W30" t="n">
        <v>0.13</v>
      </c>
      <c r="X30" t="n">
        <v>0.19</v>
      </c>
      <c r="Y30" t="n">
        <v>1</v>
      </c>
      <c r="Z30" t="n">
        <v>10</v>
      </c>
      <c r="AA30" t="n">
        <v>279.9140956084076</v>
      </c>
      <c r="AB30" t="n">
        <v>382.9908145497783</v>
      </c>
      <c r="AC30" t="n">
        <v>346.438708740131</v>
      </c>
      <c r="AD30" t="n">
        <v>279914.0956084076</v>
      </c>
      <c r="AE30" t="n">
        <v>382990.8145497783</v>
      </c>
      <c r="AF30" t="n">
        <v>3.257182527467353e-06</v>
      </c>
      <c r="AG30" t="n">
        <v>9.904513888888889</v>
      </c>
      <c r="AH30" t="n">
        <v>346438.708740131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8.745699999999999</v>
      </c>
      <c r="E31" t="n">
        <v>11.43</v>
      </c>
      <c r="F31" t="n">
        <v>8.109999999999999</v>
      </c>
      <c r="G31" t="n">
        <v>40.55</v>
      </c>
      <c r="H31" t="n">
        <v>0.57</v>
      </c>
      <c r="I31" t="n">
        <v>12</v>
      </c>
      <c r="J31" t="n">
        <v>255.63</v>
      </c>
      <c r="K31" t="n">
        <v>58.47</v>
      </c>
      <c r="L31" t="n">
        <v>8.25</v>
      </c>
      <c r="M31" t="n">
        <v>10</v>
      </c>
      <c r="N31" t="n">
        <v>63.91</v>
      </c>
      <c r="O31" t="n">
        <v>31761.69</v>
      </c>
      <c r="P31" t="n">
        <v>126.81</v>
      </c>
      <c r="Q31" t="n">
        <v>198.05</v>
      </c>
      <c r="R31" t="n">
        <v>35.52</v>
      </c>
      <c r="S31" t="n">
        <v>21.27</v>
      </c>
      <c r="T31" t="n">
        <v>4386.85</v>
      </c>
      <c r="U31" t="n">
        <v>0.6</v>
      </c>
      <c r="V31" t="n">
        <v>0.75</v>
      </c>
      <c r="W31" t="n">
        <v>0.13</v>
      </c>
      <c r="X31" t="n">
        <v>0.26</v>
      </c>
      <c r="Y31" t="n">
        <v>1</v>
      </c>
      <c r="Z31" t="n">
        <v>10</v>
      </c>
      <c r="AA31" t="n">
        <v>280.9318365699495</v>
      </c>
      <c r="AB31" t="n">
        <v>384.3833326329222</v>
      </c>
      <c r="AC31" t="n">
        <v>347.698326851831</v>
      </c>
      <c r="AD31" t="n">
        <v>280931.8365699495</v>
      </c>
      <c r="AE31" t="n">
        <v>384383.3326329222</v>
      </c>
      <c r="AF31" t="n">
        <v>3.250603787396584e-06</v>
      </c>
      <c r="AG31" t="n">
        <v>9.921875</v>
      </c>
      <c r="AH31" t="n">
        <v>347698.326851831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8.763</v>
      </c>
      <c r="E32" t="n">
        <v>11.41</v>
      </c>
      <c r="F32" t="n">
        <v>8.09</v>
      </c>
      <c r="G32" t="n">
        <v>40.44</v>
      </c>
      <c r="H32" t="n">
        <v>0.59</v>
      </c>
      <c r="I32" t="n">
        <v>12</v>
      </c>
      <c r="J32" t="n">
        <v>256.09</v>
      </c>
      <c r="K32" t="n">
        <v>58.47</v>
      </c>
      <c r="L32" t="n">
        <v>8.5</v>
      </c>
      <c r="M32" t="n">
        <v>10</v>
      </c>
      <c r="N32" t="n">
        <v>64.11</v>
      </c>
      <c r="O32" t="n">
        <v>31818.02</v>
      </c>
      <c r="P32" t="n">
        <v>126.56</v>
      </c>
      <c r="Q32" t="n">
        <v>198.06</v>
      </c>
      <c r="R32" t="n">
        <v>34.68</v>
      </c>
      <c r="S32" t="n">
        <v>21.27</v>
      </c>
      <c r="T32" t="n">
        <v>3965.88</v>
      </c>
      <c r="U32" t="n">
        <v>0.61</v>
      </c>
      <c r="V32" t="n">
        <v>0.75</v>
      </c>
      <c r="W32" t="n">
        <v>0.13</v>
      </c>
      <c r="X32" t="n">
        <v>0.23</v>
      </c>
      <c r="Y32" t="n">
        <v>1</v>
      </c>
      <c r="Z32" t="n">
        <v>10</v>
      </c>
      <c r="AA32" t="n">
        <v>280.4984776739376</v>
      </c>
      <c r="AB32" t="n">
        <v>383.7903918729536</v>
      </c>
      <c r="AC32" t="n">
        <v>347.1619755257962</v>
      </c>
      <c r="AD32" t="n">
        <v>280498.4776739376</v>
      </c>
      <c r="AE32" t="n">
        <v>383790.3918729536</v>
      </c>
      <c r="AF32" t="n">
        <v>3.257033855375358e-06</v>
      </c>
      <c r="AG32" t="n">
        <v>9.904513888888889</v>
      </c>
      <c r="AH32" t="n">
        <v>347161.9755257962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8.7662</v>
      </c>
      <c r="E33" t="n">
        <v>11.41</v>
      </c>
      <c r="F33" t="n">
        <v>8.08</v>
      </c>
      <c r="G33" t="n">
        <v>40.42</v>
      </c>
      <c r="H33" t="n">
        <v>0.61</v>
      </c>
      <c r="I33" t="n">
        <v>12</v>
      </c>
      <c r="J33" t="n">
        <v>256.54</v>
      </c>
      <c r="K33" t="n">
        <v>58.47</v>
      </c>
      <c r="L33" t="n">
        <v>8.75</v>
      </c>
      <c r="M33" t="n">
        <v>10</v>
      </c>
      <c r="N33" t="n">
        <v>64.31999999999999</v>
      </c>
      <c r="O33" t="n">
        <v>31874.43</v>
      </c>
      <c r="P33" t="n">
        <v>126.5</v>
      </c>
      <c r="Q33" t="n">
        <v>198.05</v>
      </c>
      <c r="R33" t="n">
        <v>34.52</v>
      </c>
      <c r="S33" t="n">
        <v>21.27</v>
      </c>
      <c r="T33" t="n">
        <v>3886.88</v>
      </c>
      <c r="U33" t="n">
        <v>0.62</v>
      </c>
      <c r="V33" t="n">
        <v>0.75</v>
      </c>
      <c r="W33" t="n">
        <v>0.13</v>
      </c>
      <c r="X33" t="n">
        <v>0.23</v>
      </c>
      <c r="Y33" t="n">
        <v>1</v>
      </c>
      <c r="Z33" t="n">
        <v>10</v>
      </c>
      <c r="AA33" t="n">
        <v>280.3885898727509</v>
      </c>
      <c r="AB33" t="n">
        <v>383.6400385354623</v>
      </c>
      <c r="AC33" t="n">
        <v>347.0259716998129</v>
      </c>
      <c r="AD33" t="n">
        <v>280388.5898727509</v>
      </c>
      <c r="AE33" t="n">
        <v>383640.0385354623</v>
      </c>
      <c r="AF33" t="n">
        <v>3.258223232111316e-06</v>
      </c>
      <c r="AG33" t="n">
        <v>9.904513888888889</v>
      </c>
      <c r="AH33" t="n">
        <v>347025.9716998129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8.761699999999999</v>
      </c>
      <c r="E34" t="n">
        <v>11.41</v>
      </c>
      <c r="F34" t="n">
        <v>8.09</v>
      </c>
      <c r="G34" t="n">
        <v>40.45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126.39</v>
      </c>
      <c r="Q34" t="n">
        <v>198.05</v>
      </c>
      <c r="R34" t="n">
        <v>34.73</v>
      </c>
      <c r="S34" t="n">
        <v>21.27</v>
      </c>
      <c r="T34" t="n">
        <v>3991.57</v>
      </c>
      <c r="U34" t="n">
        <v>0.61</v>
      </c>
      <c r="V34" t="n">
        <v>0.75</v>
      </c>
      <c r="W34" t="n">
        <v>0.13</v>
      </c>
      <c r="X34" t="n">
        <v>0.24</v>
      </c>
      <c r="Y34" t="n">
        <v>1</v>
      </c>
      <c r="Z34" t="n">
        <v>10</v>
      </c>
      <c r="AA34" t="n">
        <v>280.4086247537305</v>
      </c>
      <c r="AB34" t="n">
        <v>383.6674511434952</v>
      </c>
      <c r="AC34" t="n">
        <v>347.0507680870089</v>
      </c>
      <c r="AD34" t="n">
        <v>280408.6247537305</v>
      </c>
      <c r="AE34" t="n">
        <v>383667.4511434952</v>
      </c>
      <c r="AF34" t="n">
        <v>3.256550671076375e-06</v>
      </c>
      <c r="AG34" t="n">
        <v>9.904513888888889</v>
      </c>
      <c r="AH34" t="n">
        <v>347050.7680870089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8.8255</v>
      </c>
      <c r="E35" t="n">
        <v>11.33</v>
      </c>
      <c r="F35" t="n">
        <v>8.050000000000001</v>
      </c>
      <c r="G35" t="n">
        <v>43.93</v>
      </c>
      <c r="H35" t="n">
        <v>0.64</v>
      </c>
      <c r="I35" t="n">
        <v>11</v>
      </c>
      <c r="J35" t="n">
        <v>257.46</v>
      </c>
      <c r="K35" t="n">
        <v>58.47</v>
      </c>
      <c r="L35" t="n">
        <v>9.25</v>
      </c>
      <c r="M35" t="n">
        <v>9</v>
      </c>
      <c r="N35" t="n">
        <v>64.73999999999999</v>
      </c>
      <c r="O35" t="n">
        <v>31987.61</v>
      </c>
      <c r="P35" t="n">
        <v>125.75</v>
      </c>
      <c r="Q35" t="n">
        <v>198.05</v>
      </c>
      <c r="R35" t="n">
        <v>33.57</v>
      </c>
      <c r="S35" t="n">
        <v>21.27</v>
      </c>
      <c r="T35" t="n">
        <v>3415.72</v>
      </c>
      <c r="U35" t="n">
        <v>0.63</v>
      </c>
      <c r="V35" t="n">
        <v>0.75</v>
      </c>
      <c r="W35" t="n">
        <v>0.12</v>
      </c>
      <c r="X35" t="n">
        <v>0.2</v>
      </c>
      <c r="Y35" t="n">
        <v>1</v>
      </c>
      <c r="Z35" t="n">
        <v>10</v>
      </c>
      <c r="AA35" t="n">
        <v>268.5149546044018</v>
      </c>
      <c r="AB35" t="n">
        <v>367.3940069334889</v>
      </c>
      <c r="AC35" t="n">
        <v>332.3304385524832</v>
      </c>
      <c r="AD35" t="n">
        <v>268514.9546044018</v>
      </c>
      <c r="AE35" t="n">
        <v>367394.0069334889</v>
      </c>
      <c r="AF35" t="n">
        <v>3.28026386974954e-06</v>
      </c>
      <c r="AG35" t="n">
        <v>9.835069444444445</v>
      </c>
      <c r="AH35" t="n">
        <v>332330.4385524832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8.823700000000001</v>
      </c>
      <c r="E36" t="n">
        <v>11.33</v>
      </c>
      <c r="F36" t="n">
        <v>8.06</v>
      </c>
      <c r="G36" t="n">
        <v>43.95</v>
      </c>
      <c r="H36" t="n">
        <v>0.66</v>
      </c>
      <c r="I36" t="n">
        <v>11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125.78</v>
      </c>
      <c r="Q36" t="n">
        <v>198.05</v>
      </c>
      <c r="R36" t="n">
        <v>33.6</v>
      </c>
      <c r="S36" t="n">
        <v>21.27</v>
      </c>
      <c r="T36" t="n">
        <v>3435.34</v>
      </c>
      <c r="U36" t="n">
        <v>0.63</v>
      </c>
      <c r="V36" t="n">
        <v>0.75</v>
      </c>
      <c r="W36" t="n">
        <v>0.13</v>
      </c>
      <c r="X36" t="n">
        <v>0.2</v>
      </c>
      <c r="Y36" t="n">
        <v>1</v>
      </c>
      <c r="Z36" t="n">
        <v>10</v>
      </c>
      <c r="AA36" t="n">
        <v>268.5885147036657</v>
      </c>
      <c r="AB36" t="n">
        <v>367.4946551065443</v>
      </c>
      <c r="AC36" t="n">
        <v>332.4214810051628</v>
      </c>
      <c r="AD36" t="n">
        <v>268588.5147036657</v>
      </c>
      <c r="AE36" t="n">
        <v>367494.6551065443</v>
      </c>
      <c r="AF36" t="n">
        <v>3.279594845335564e-06</v>
      </c>
      <c r="AG36" t="n">
        <v>9.835069444444445</v>
      </c>
      <c r="AH36" t="n">
        <v>332421.4810051628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8.825900000000001</v>
      </c>
      <c r="E37" t="n">
        <v>11.33</v>
      </c>
      <c r="F37" t="n">
        <v>8.050000000000001</v>
      </c>
      <c r="G37" t="n">
        <v>43.93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125.76</v>
      </c>
      <c r="Q37" t="n">
        <v>198.05</v>
      </c>
      <c r="R37" t="n">
        <v>33.53</v>
      </c>
      <c r="S37" t="n">
        <v>21.27</v>
      </c>
      <c r="T37" t="n">
        <v>3399.93</v>
      </c>
      <c r="U37" t="n">
        <v>0.63</v>
      </c>
      <c r="V37" t="n">
        <v>0.75</v>
      </c>
      <c r="W37" t="n">
        <v>0.13</v>
      </c>
      <c r="X37" t="n">
        <v>0.2</v>
      </c>
      <c r="Y37" t="n">
        <v>1</v>
      </c>
      <c r="Z37" t="n">
        <v>10</v>
      </c>
      <c r="AA37" t="n">
        <v>268.5163768490157</v>
      </c>
      <c r="AB37" t="n">
        <v>367.3959529113146</v>
      </c>
      <c r="AC37" t="n">
        <v>332.3321988089165</v>
      </c>
      <c r="AD37" t="n">
        <v>268516.3768490157</v>
      </c>
      <c r="AE37" t="n">
        <v>367395.9529113146</v>
      </c>
      <c r="AF37" t="n">
        <v>3.280412541841535e-06</v>
      </c>
      <c r="AG37" t="n">
        <v>9.835069444444445</v>
      </c>
      <c r="AH37" t="n">
        <v>332332.1988089165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8.883599999999999</v>
      </c>
      <c r="E38" t="n">
        <v>11.26</v>
      </c>
      <c r="F38" t="n">
        <v>8.029999999999999</v>
      </c>
      <c r="G38" t="n">
        <v>48.16</v>
      </c>
      <c r="H38" t="n">
        <v>0.6899999999999999</v>
      </c>
      <c r="I38" t="n">
        <v>10</v>
      </c>
      <c r="J38" t="n">
        <v>258.84</v>
      </c>
      <c r="K38" t="n">
        <v>58.47</v>
      </c>
      <c r="L38" t="n">
        <v>10</v>
      </c>
      <c r="M38" t="n">
        <v>8</v>
      </c>
      <c r="N38" t="n">
        <v>65.37</v>
      </c>
      <c r="O38" t="n">
        <v>32157.77</v>
      </c>
      <c r="P38" t="n">
        <v>125.11</v>
      </c>
      <c r="Q38" t="n">
        <v>198.05</v>
      </c>
      <c r="R38" t="n">
        <v>32.7</v>
      </c>
      <c r="S38" t="n">
        <v>21.27</v>
      </c>
      <c r="T38" t="n">
        <v>2990.1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267.3714025763322</v>
      </c>
      <c r="AB38" t="n">
        <v>365.8293485987292</v>
      </c>
      <c r="AC38" t="n">
        <v>330.9151090131812</v>
      </c>
      <c r="AD38" t="n">
        <v>267371.4025763322</v>
      </c>
      <c r="AE38" t="n">
        <v>365829.3485987292</v>
      </c>
      <c r="AF38" t="n">
        <v>3.30185849111178e-06</v>
      </c>
      <c r="AG38" t="n">
        <v>9.774305555555555</v>
      </c>
      <c r="AH38" t="n">
        <v>330915.1090131812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8.8841</v>
      </c>
      <c r="E39" t="n">
        <v>11.26</v>
      </c>
      <c r="F39" t="n">
        <v>8.029999999999999</v>
      </c>
      <c r="G39" t="n">
        <v>48.16</v>
      </c>
      <c r="H39" t="n">
        <v>0.7</v>
      </c>
      <c r="I39" t="n">
        <v>10</v>
      </c>
      <c r="J39" t="n">
        <v>259.3</v>
      </c>
      <c r="K39" t="n">
        <v>58.47</v>
      </c>
      <c r="L39" t="n">
        <v>10.25</v>
      </c>
      <c r="M39" t="n">
        <v>8</v>
      </c>
      <c r="N39" t="n">
        <v>65.58</v>
      </c>
      <c r="O39" t="n">
        <v>32214.64</v>
      </c>
      <c r="P39" t="n">
        <v>125.27</v>
      </c>
      <c r="Q39" t="n">
        <v>198.05</v>
      </c>
      <c r="R39" t="n">
        <v>32.61</v>
      </c>
      <c r="S39" t="n">
        <v>21.27</v>
      </c>
      <c r="T39" t="n">
        <v>2942.21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267.4635842717839</v>
      </c>
      <c r="AB39" t="n">
        <v>365.9554756612156</v>
      </c>
      <c r="AC39" t="n">
        <v>331.0291986858443</v>
      </c>
      <c r="AD39" t="n">
        <v>267463.5842717839</v>
      </c>
      <c r="AE39" t="n">
        <v>365955.4756612156</v>
      </c>
      <c r="AF39" t="n">
        <v>3.302044331226773e-06</v>
      </c>
      <c r="AG39" t="n">
        <v>9.774305555555555</v>
      </c>
      <c r="AH39" t="n">
        <v>331029.1986858443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8.9076</v>
      </c>
      <c r="E40" t="n">
        <v>11.23</v>
      </c>
      <c r="F40" t="n">
        <v>8</v>
      </c>
      <c r="G40" t="n">
        <v>47.98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124.79</v>
      </c>
      <c r="Q40" t="n">
        <v>198.05</v>
      </c>
      <c r="R40" t="n">
        <v>31.51</v>
      </c>
      <c r="S40" t="n">
        <v>21.27</v>
      </c>
      <c r="T40" t="n">
        <v>2394.14</v>
      </c>
      <c r="U40" t="n">
        <v>0.67</v>
      </c>
      <c r="V40" t="n">
        <v>0.76</v>
      </c>
      <c r="W40" t="n">
        <v>0.13</v>
      </c>
      <c r="X40" t="n">
        <v>0.14</v>
      </c>
      <c r="Y40" t="n">
        <v>1</v>
      </c>
      <c r="Z40" t="n">
        <v>10</v>
      </c>
      <c r="AA40" t="n">
        <v>266.7968103940736</v>
      </c>
      <c r="AB40" t="n">
        <v>365.0431662257451</v>
      </c>
      <c r="AC40" t="n">
        <v>330.2039587824609</v>
      </c>
      <c r="AD40" t="n">
        <v>266796.8103940737</v>
      </c>
      <c r="AE40" t="n">
        <v>365043.1662257451</v>
      </c>
      <c r="AF40" t="n">
        <v>3.310778816631466e-06</v>
      </c>
      <c r="AG40" t="n">
        <v>9.748263888888889</v>
      </c>
      <c r="AH40" t="n">
        <v>330203.9587824608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8.8812</v>
      </c>
      <c r="E41" t="n">
        <v>11.26</v>
      </c>
      <c r="F41" t="n">
        <v>8.029999999999999</v>
      </c>
      <c r="G41" t="n">
        <v>48.18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125.11</v>
      </c>
      <c r="Q41" t="n">
        <v>198.05</v>
      </c>
      <c r="R41" t="n">
        <v>32.97</v>
      </c>
      <c r="S41" t="n">
        <v>21.27</v>
      </c>
      <c r="T41" t="n">
        <v>3125.44</v>
      </c>
      <c r="U41" t="n">
        <v>0.64</v>
      </c>
      <c r="V41" t="n">
        <v>0.76</v>
      </c>
      <c r="W41" t="n">
        <v>0.12</v>
      </c>
      <c r="X41" t="n">
        <v>0.18</v>
      </c>
      <c r="Y41" t="n">
        <v>1</v>
      </c>
      <c r="Z41" t="n">
        <v>10</v>
      </c>
      <c r="AA41" t="n">
        <v>267.399378239162</v>
      </c>
      <c r="AB41" t="n">
        <v>365.867626134812</v>
      </c>
      <c r="AC41" t="n">
        <v>330.9497333949432</v>
      </c>
      <c r="AD41" t="n">
        <v>267399.378239162</v>
      </c>
      <c r="AE41" t="n">
        <v>365867.626134812</v>
      </c>
      <c r="AF41" t="n">
        <v>3.300966458559811e-06</v>
      </c>
      <c r="AG41" t="n">
        <v>9.774305555555555</v>
      </c>
      <c r="AH41" t="n">
        <v>330949.7333949432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8.8725</v>
      </c>
      <c r="E42" t="n">
        <v>11.27</v>
      </c>
      <c r="F42" t="n">
        <v>8.039999999999999</v>
      </c>
      <c r="G42" t="n">
        <v>48.25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125.12</v>
      </c>
      <c r="Q42" t="n">
        <v>198.05</v>
      </c>
      <c r="R42" t="n">
        <v>33.19</v>
      </c>
      <c r="S42" t="n">
        <v>21.27</v>
      </c>
      <c r="T42" t="n">
        <v>3234.1</v>
      </c>
      <c r="U42" t="n">
        <v>0.64</v>
      </c>
      <c r="V42" t="n">
        <v>0.76</v>
      </c>
      <c r="W42" t="n">
        <v>0.12</v>
      </c>
      <c r="X42" t="n">
        <v>0.19</v>
      </c>
      <c r="Y42" t="n">
        <v>1</v>
      </c>
      <c r="Z42" t="n">
        <v>10</v>
      </c>
      <c r="AA42" t="n">
        <v>267.5405710550801</v>
      </c>
      <c r="AB42" t="n">
        <v>366.0608123745386</v>
      </c>
      <c r="AC42" t="n">
        <v>331.1244822110889</v>
      </c>
      <c r="AD42" t="n">
        <v>267540.5710550801</v>
      </c>
      <c r="AE42" t="n">
        <v>366060.8123745386</v>
      </c>
      <c r="AF42" t="n">
        <v>3.297732840558926e-06</v>
      </c>
      <c r="AG42" t="n">
        <v>9.782986111111111</v>
      </c>
      <c r="AH42" t="n">
        <v>331124.4822110889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8.923500000000001</v>
      </c>
      <c r="E43" t="n">
        <v>11.21</v>
      </c>
      <c r="F43" t="n">
        <v>8.02</v>
      </c>
      <c r="G43" t="n">
        <v>53.5</v>
      </c>
      <c r="H43" t="n">
        <v>0.77</v>
      </c>
      <c r="I43" t="n">
        <v>9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124.59</v>
      </c>
      <c r="Q43" t="n">
        <v>198.05</v>
      </c>
      <c r="R43" t="n">
        <v>32.65</v>
      </c>
      <c r="S43" t="n">
        <v>21.27</v>
      </c>
      <c r="T43" t="n">
        <v>2968.43</v>
      </c>
      <c r="U43" t="n">
        <v>0.65</v>
      </c>
      <c r="V43" t="n">
        <v>0.76</v>
      </c>
      <c r="W43" t="n">
        <v>0.12</v>
      </c>
      <c r="X43" t="n">
        <v>0.17</v>
      </c>
      <c r="Y43" t="n">
        <v>1</v>
      </c>
      <c r="Z43" t="n">
        <v>10</v>
      </c>
      <c r="AA43" t="n">
        <v>266.5580630035715</v>
      </c>
      <c r="AB43" t="n">
        <v>364.7165015132686</v>
      </c>
      <c r="AC43" t="n">
        <v>329.9084704916662</v>
      </c>
      <c r="AD43" t="n">
        <v>266558.0630035715</v>
      </c>
      <c r="AE43" t="n">
        <v>364716.5015132686</v>
      </c>
      <c r="AF43" t="n">
        <v>3.316688532288258e-06</v>
      </c>
      <c r="AG43" t="n">
        <v>9.730902777777779</v>
      </c>
      <c r="AH43" t="n">
        <v>329908.4704916662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8.931699999999999</v>
      </c>
      <c r="E44" t="n">
        <v>11.2</v>
      </c>
      <c r="F44" t="n">
        <v>8.01</v>
      </c>
      <c r="G44" t="n">
        <v>53.43</v>
      </c>
      <c r="H44" t="n">
        <v>0.78</v>
      </c>
      <c r="I44" t="n">
        <v>9</v>
      </c>
      <c r="J44" t="n">
        <v>261.62</v>
      </c>
      <c r="K44" t="n">
        <v>58.47</v>
      </c>
      <c r="L44" t="n">
        <v>11.5</v>
      </c>
      <c r="M44" t="n">
        <v>7</v>
      </c>
      <c r="N44" t="n">
        <v>66.64</v>
      </c>
      <c r="O44" t="n">
        <v>32500.22</v>
      </c>
      <c r="P44" t="n">
        <v>124.52</v>
      </c>
      <c r="Q44" t="n">
        <v>198.05</v>
      </c>
      <c r="R44" t="n">
        <v>32.37</v>
      </c>
      <c r="S44" t="n">
        <v>21.27</v>
      </c>
      <c r="T44" t="n">
        <v>2830.17</v>
      </c>
      <c r="U44" t="n">
        <v>0.66</v>
      </c>
      <c r="V44" t="n">
        <v>0.76</v>
      </c>
      <c r="W44" t="n">
        <v>0.12</v>
      </c>
      <c r="X44" t="n">
        <v>0.16</v>
      </c>
      <c r="Y44" t="n">
        <v>1</v>
      </c>
      <c r="Z44" t="n">
        <v>10</v>
      </c>
      <c r="AA44" t="n">
        <v>266.3878181419733</v>
      </c>
      <c r="AB44" t="n">
        <v>364.4835649829566</v>
      </c>
      <c r="AC44" t="n">
        <v>329.6977650968789</v>
      </c>
      <c r="AD44" t="n">
        <v>266387.8181419733</v>
      </c>
      <c r="AE44" t="n">
        <v>364483.5649829566</v>
      </c>
      <c r="AF44" t="n">
        <v>3.31973631017415e-06</v>
      </c>
      <c r="AG44" t="n">
        <v>9.722222222222221</v>
      </c>
      <c r="AH44" t="n">
        <v>329697.7650968789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8.930999999999999</v>
      </c>
      <c r="E45" t="n">
        <v>11.2</v>
      </c>
      <c r="F45" t="n">
        <v>8.02</v>
      </c>
      <c r="G45" t="n">
        <v>53.43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124.64</v>
      </c>
      <c r="Q45" t="n">
        <v>198.05</v>
      </c>
      <c r="R45" t="n">
        <v>32.35</v>
      </c>
      <c r="S45" t="n">
        <v>21.27</v>
      </c>
      <c r="T45" t="n">
        <v>2820.46</v>
      </c>
      <c r="U45" t="n">
        <v>0.66</v>
      </c>
      <c r="V45" t="n">
        <v>0.76</v>
      </c>
      <c r="W45" t="n">
        <v>0.12</v>
      </c>
      <c r="X45" t="n">
        <v>0.16</v>
      </c>
      <c r="Y45" t="n">
        <v>1</v>
      </c>
      <c r="Z45" t="n">
        <v>10</v>
      </c>
      <c r="AA45" t="n">
        <v>266.5022762409336</v>
      </c>
      <c r="AB45" t="n">
        <v>364.6401716034891</v>
      </c>
      <c r="AC45" t="n">
        <v>329.8394254013464</v>
      </c>
      <c r="AD45" t="n">
        <v>266502.2762409336</v>
      </c>
      <c r="AE45" t="n">
        <v>364640.1716034891</v>
      </c>
      <c r="AF45" t="n">
        <v>3.319476134013159e-06</v>
      </c>
      <c r="AG45" t="n">
        <v>9.722222222222221</v>
      </c>
      <c r="AH45" t="n">
        <v>329839.4254013464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8.931900000000001</v>
      </c>
      <c r="E46" t="n">
        <v>11.2</v>
      </c>
      <c r="F46" t="n">
        <v>8.01</v>
      </c>
      <c r="G46" t="n">
        <v>53.43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124.59</v>
      </c>
      <c r="Q46" t="n">
        <v>198.05</v>
      </c>
      <c r="R46" t="n">
        <v>32.26</v>
      </c>
      <c r="S46" t="n">
        <v>21.27</v>
      </c>
      <c r="T46" t="n">
        <v>2774.22</v>
      </c>
      <c r="U46" t="n">
        <v>0.66</v>
      </c>
      <c r="V46" t="n">
        <v>0.76</v>
      </c>
      <c r="W46" t="n">
        <v>0.12</v>
      </c>
      <c r="X46" t="n">
        <v>0.16</v>
      </c>
      <c r="Y46" t="n">
        <v>1</v>
      </c>
      <c r="Z46" t="n">
        <v>10</v>
      </c>
      <c r="AA46" t="n">
        <v>266.4281711495656</v>
      </c>
      <c r="AB46" t="n">
        <v>364.5387777481934</v>
      </c>
      <c r="AC46" t="n">
        <v>329.747708433293</v>
      </c>
      <c r="AD46" t="n">
        <v>266428.1711495656</v>
      </c>
      <c r="AE46" t="n">
        <v>364538.7777481934</v>
      </c>
      <c r="AF46" t="n">
        <v>3.319810646220148e-06</v>
      </c>
      <c r="AG46" t="n">
        <v>9.722222222222221</v>
      </c>
      <c r="AH46" t="n">
        <v>329747.708433293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8.927</v>
      </c>
      <c r="E47" t="n">
        <v>11.2</v>
      </c>
      <c r="F47" t="n">
        <v>8.02</v>
      </c>
      <c r="G47" t="n">
        <v>53.47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124.4</v>
      </c>
      <c r="Q47" t="n">
        <v>198.05</v>
      </c>
      <c r="R47" t="n">
        <v>32.5</v>
      </c>
      <c r="S47" t="n">
        <v>21.27</v>
      </c>
      <c r="T47" t="n">
        <v>2890.63</v>
      </c>
      <c r="U47" t="n">
        <v>0.65</v>
      </c>
      <c r="V47" t="n">
        <v>0.76</v>
      </c>
      <c r="W47" t="n">
        <v>0.12</v>
      </c>
      <c r="X47" t="n">
        <v>0.17</v>
      </c>
      <c r="Y47" t="n">
        <v>1</v>
      </c>
      <c r="Z47" t="n">
        <v>10</v>
      </c>
      <c r="AA47" t="n">
        <v>266.4019680970774</v>
      </c>
      <c r="AB47" t="n">
        <v>364.5029255757819</v>
      </c>
      <c r="AC47" t="n">
        <v>329.7152779418976</v>
      </c>
      <c r="AD47" t="n">
        <v>266401.9680970774</v>
      </c>
      <c r="AE47" t="n">
        <v>364502.925575782</v>
      </c>
      <c r="AF47" t="n">
        <v>3.317989413093212e-06</v>
      </c>
      <c r="AG47" t="n">
        <v>9.722222222222221</v>
      </c>
      <c r="AH47" t="n">
        <v>329715.2779418976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8.928599999999999</v>
      </c>
      <c r="E48" t="n">
        <v>11.2</v>
      </c>
      <c r="F48" t="n">
        <v>8.02</v>
      </c>
      <c r="G48" t="n">
        <v>53.45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124.22</v>
      </c>
      <c r="Q48" t="n">
        <v>198.05</v>
      </c>
      <c r="R48" t="n">
        <v>32.44</v>
      </c>
      <c r="S48" t="n">
        <v>21.27</v>
      </c>
      <c r="T48" t="n">
        <v>2865.22</v>
      </c>
      <c r="U48" t="n">
        <v>0.66</v>
      </c>
      <c r="V48" t="n">
        <v>0.76</v>
      </c>
      <c r="W48" t="n">
        <v>0.12</v>
      </c>
      <c r="X48" t="n">
        <v>0.17</v>
      </c>
      <c r="Y48" t="n">
        <v>1</v>
      </c>
      <c r="Z48" t="n">
        <v>10</v>
      </c>
      <c r="AA48" t="n">
        <v>266.2738808548033</v>
      </c>
      <c r="AB48" t="n">
        <v>364.3276709600922</v>
      </c>
      <c r="AC48" t="n">
        <v>329.5567493807579</v>
      </c>
      <c r="AD48" t="n">
        <v>266273.8808548033</v>
      </c>
      <c r="AE48" t="n">
        <v>364327.6709600922</v>
      </c>
      <c r="AF48" t="n">
        <v>3.318584101461191e-06</v>
      </c>
      <c r="AG48" t="n">
        <v>9.722222222222221</v>
      </c>
      <c r="AH48" t="n">
        <v>329556.7493807579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8.990600000000001</v>
      </c>
      <c r="E49" t="n">
        <v>11.12</v>
      </c>
      <c r="F49" t="n">
        <v>7.99</v>
      </c>
      <c r="G49" t="n">
        <v>59.91</v>
      </c>
      <c r="H49" t="n">
        <v>0.86</v>
      </c>
      <c r="I49" t="n">
        <v>8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123.59</v>
      </c>
      <c r="Q49" t="n">
        <v>198.05</v>
      </c>
      <c r="R49" t="n">
        <v>31.45</v>
      </c>
      <c r="S49" t="n">
        <v>21.27</v>
      </c>
      <c r="T49" t="n">
        <v>2371.04</v>
      </c>
      <c r="U49" t="n">
        <v>0.68</v>
      </c>
      <c r="V49" t="n">
        <v>0.76</v>
      </c>
      <c r="W49" t="n">
        <v>0.12</v>
      </c>
      <c r="X49" t="n">
        <v>0.14</v>
      </c>
      <c r="Y49" t="n">
        <v>1</v>
      </c>
      <c r="Z49" t="n">
        <v>10</v>
      </c>
      <c r="AA49" t="n">
        <v>265.0869625330925</v>
      </c>
      <c r="AB49" t="n">
        <v>362.7036769491867</v>
      </c>
      <c r="AC49" t="n">
        <v>328.0877470789634</v>
      </c>
      <c r="AD49" t="n">
        <v>265086.9625330925</v>
      </c>
      <c r="AE49" t="n">
        <v>362703.6769491867</v>
      </c>
      <c r="AF49" t="n">
        <v>3.34162827572038e-06</v>
      </c>
      <c r="AG49" t="n">
        <v>9.652777777777779</v>
      </c>
      <c r="AH49" t="n">
        <v>328087.7470789634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9.011699999999999</v>
      </c>
      <c r="E50" t="n">
        <v>11.1</v>
      </c>
      <c r="F50" t="n">
        <v>7.96</v>
      </c>
      <c r="G50" t="n">
        <v>59.71</v>
      </c>
      <c r="H50" t="n">
        <v>0.87</v>
      </c>
      <c r="I50" t="n">
        <v>8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123.38</v>
      </c>
      <c r="Q50" t="n">
        <v>198.07</v>
      </c>
      <c r="R50" t="n">
        <v>30.45</v>
      </c>
      <c r="S50" t="n">
        <v>21.27</v>
      </c>
      <c r="T50" t="n">
        <v>1872.9</v>
      </c>
      <c r="U50" t="n">
        <v>0.7</v>
      </c>
      <c r="V50" t="n">
        <v>0.76</v>
      </c>
      <c r="W50" t="n">
        <v>0.12</v>
      </c>
      <c r="X50" t="n">
        <v>0.11</v>
      </c>
      <c r="Y50" t="n">
        <v>1</v>
      </c>
      <c r="Z50" t="n">
        <v>10</v>
      </c>
      <c r="AA50" t="n">
        <v>264.6240975055691</v>
      </c>
      <c r="AB50" t="n">
        <v>362.0703645983654</v>
      </c>
      <c r="AC50" t="n">
        <v>327.5148771700449</v>
      </c>
      <c r="AD50" t="n">
        <v>264624.0975055691</v>
      </c>
      <c r="AE50" t="n">
        <v>362070.3645983654</v>
      </c>
      <c r="AF50" t="n">
        <v>3.349470728573103e-06</v>
      </c>
      <c r="AG50" t="n">
        <v>9.635416666666666</v>
      </c>
      <c r="AH50" t="n">
        <v>327514.8771700449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8.995699999999999</v>
      </c>
      <c r="E51" t="n">
        <v>11.12</v>
      </c>
      <c r="F51" t="n">
        <v>7.98</v>
      </c>
      <c r="G51" t="n">
        <v>59.86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123.63</v>
      </c>
      <c r="Q51" t="n">
        <v>198.05</v>
      </c>
      <c r="R51" t="n">
        <v>31.32</v>
      </c>
      <c r="S51" t="n">
        <v>21.27</v>
      </c>
      <c r="T51" t="n">
        <v>2310.07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265.0207025296116</v>
      </c>
      <c r="AB51" t="n">
        <v>362.6130170892392</v>
      </c>
      <c r="AC51" t="n">
        <v>328.0057396688073</v>
      </c>
      <c r="AD51" t="n">
        <v>265020.7025296116</v>
      </c>
      <c r="AE51" t="n">
        <v>362613.0170892393</v>
      </c>
      <c r="AF51" t="n">
        <v>3.343523844893313e-06</v>
      </c>
      <c r="AG51" t="n">
        <v>9.652777777777779</v>
      </c>
      <c r="AH51" t="n">
        <v>328005.7396688074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8.977600000000001</v>
      </c>
      <c r="E52" t="n">
        <v>11.14</v>
      </c>
      <c r="F52" t="n">
        <v>8</v>
      </c>
      <c r="G52" t="n">
        <v>60.03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123.99</v>
      </c>
      <c r="Q52" t="n">
        <v>198.05</v>
      </c>
      <c r="R52" t="n">
        <v>32.03</v>
      </c>
      <c r="S52" t="n">
        <v>21.27</v>
      </c>
      <c r="T52" t="n">
        <v>2663.69</v>
      </c>
      <c r="U52" t="n">
        <v>0.66</v>
      </c>
      <c r="V52" t="n">
        <v>0.76</v>
      </c>
      <c r="W52" t="n">
        <v>0.12</v>
      </c>
      <c r="X52" t="n">
        <v>0.15</v>
      </c>
      <c r="Y52" t="n">
        <v>1</v>
      </c>
      <c r="Z52" t="n">
        <v>10</v>
      </c>
      <c r="AA52" t="n">
        <v>265.5091587698167</v>
      </c>
      <c r="AB52" t="n">
        <v>363.2813444662563</v>
      </c>
      <c r="AC52" t="n">
        <v>328.6102828189653</v>
      </c>
      <c r="AD52" t="n">
        <v>265509.1587698167</v>
      </c>
      <c r="AE52" t="n">
        <v>363281.3444662563</v>
      </c>
      <c r="AF52" t="n">
        <v>3.33679643273055e-06</v>
      </c>
      <c r="AG52" t="n">
        <v>9.670138888888889</v>
      </c>
      <c r="AH52" t="n">
        <v>328610.2828189653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8.978899999999999</v>
      </c>
      <c r="E53" t="n">
        <v>11.14</v>
      </c>
      <c r="F53" t="n">
        <v>8</v>
      </c>
      <c r="G53" t="n">
        <v>60.02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123.83</v>
      </c>
      <c r="Q53" t="n">
        <v>198.05</v>
      </c>
      <c r="R53" t="n">
        <v>32</v>
      </c>
      <c r="S53" t="n">
        <v>21.27</v>
      </c>
      <c r="T53" t="n">
        <v>2646.01</v>
      </c>
      <c r="U53" t="n">
        <v>0.66</v>
      </c>
      <c r="V53" t="n">
        <v>0.76</v>
      </c>
      <c r="W53" t="n">
        <v>0.12</v>
      </c>
      <c r="X53" t="n">
        <v>0.15</v>
      </c>
      <c r="Y53" t="n">
        <v>1</v>
      </c>
      <c r="Z53" t="n">
        <v>10</v>
      </c>
      <c r="AA53" t="n">
        <v>265.3974665161824</v>
      </c>
      <c r="AB53" t="n">
        <v>363.1285221973195</v>
      </c>
      <c r="AC53" t="n">
        <v>328.4720456928883</v>
      </c>
      <c r="AD53" t="n">
        <v>265397.4665161824</v>
      </c>
      <c r="AE53" t="n">
        <v>363128.5221973194</v>
      </c>
      <c r="AF53" t="n">
        <v>3.337279617029533e-06</v>
      </c>
      <c r="AG53" t="n">
        <v>9.670138888888889</v>
      </c>
      <c r="AH53" t="n">
        <v>328472.0456928883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8.9825</v>
      </c>
      <c r="E54" t="n">
        <v>11.13</v>
      </c>
      <c r="F54" t="n">
        <v>8</v>
      </c>
      <c r="G54" t="n">
        <v>59.99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123.77</v>
      </c>
      <c r="Q54" t="n">
        <v>198.05</v>
      </c>
      <c r="R54" t="n">
        <v>31.82</v>
      </c>
      <c r="S54" t="n">
        <v>21.27</v>
      </c>
      <c r="T54" t="n">
        <v>2557.33</v>
      </c>
      <c r="U54" t="n">
        <v>0.67</v>
      </c>
      <c r="V54" t="n">
        <v>0.76</v>
      </c>
      <c r="W54" t="n">
        <v>0.12</v>
      </c>
      <c r="X54" t="n">
        <v>0.15</v>
      </c>
      <c r="Y54" t="n">
        <v>1</v>
      </c>
      <c r="Z54" t="n">
        <v>10</v>
      </c>
      <c r="AA54" t="n">
        <v>265.3204169721482</v>
      </c>
      <c r="AB54" t="n">
        <v>363.0230996119859</v>
      </c>
      <c r="AC54" t="n">
        <v>328.3766844911374</v>
      </c>
      <c r="AD54" t="n">
        <v>265320.4169721482</v>
      </c>
      <c r="AE54" t="n">
        <v>363023.0996119858</v>
      </c>
      <c r="AF54" t="n">
        <v>3.338617665857486e-06</v>
      </c>
      <c r="AG54" t="n">
        <v>9.661458333333334</v>
      </c>
      <c r="AH54" t="n">
        <v>328376.6844911375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8.979799999999999</v>
      </c>
      <c r="E55" t="n">
        <v>11.14</v>
      </c>
      <c r="F55" t="n">
        <v>8</v>
      </c>
      <c r="G55" t="n">
        <v>60.01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123.43</v>
      </c>
      <c r="Q55" t="n">
        <v>198.05</v>
      </c>
      <c r="R55" t="n">
        <v>31.94</v>
      </c>
      <c r="S55" t="n">
        <v>21.27</v>
      </c>
      <c r="T55" t="n">
        <v>2617.23</v>
      </c>
      <c r="U55" t="n">
        <v>0.67</v>
      </c>
      <c r="V55" t="n">
        <v>0.76</v>
      </c>
      <c r="W55" t="n">
        <v>0.12</v>
      </c>
      <c r="X55" t="n">
        <v>0.15</v>
      </c>
      <c r="Y55" t="n">
        <v>1</v>
      </c>
      <c r="Z55" t="n">
        <v>10</v>
      </c>
      <c r="AA55" t="n">
        <v>265.1448797736492</v>
      </c>
      <c r="AB55" t="n">
        <v>362.7829218728447</v>
      </c>
      <c r="AC55" t="n">
        <v>328.1594289783284</v>
      </c>
      <c r="AD55" t="n">
        <v>265144.8797736492</v>
      </c>
      <c r="AE55" t="n">
        <v>362782.9218728447</v>
      </c>
      <c r="AF55" t="n">
        <v>3.337614129236521e-06</v>
      </c>
      <c r="AG55" t="n">
        <v>9.670138888888889</v>
      </c>
      <c r="AH55" t="n">
        <v>328159.4289783284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8</v>
      </c>
      <c r="G56" t="n">
        <v>59.99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123.3</v>
      </c>
      <c r="Q56" t="n">
        <v>198.05</v>
      </c>
      <c r="R56" t="n">
        <v>31.85</v>
      </c>
      <c r="S56" t="n">
        <v>21.27</v>
      </c>
      <c r="T56" t="n">
        <v>2571.17</v>
      </c>
      <c r="U56" t="n">
        <v>0.67</v>
      </c>
      <c r="V56" t="n">
        <v>0.76</v>
      </c>
      <c r="W56" t="n">
        <v>0.12</v>
      </c>
      <c r="X56" t="n">
        <v>0.15</v>
      </c>
      <c r="Y56" t="n">
        <v>1</v>
      </c>
      <c r="Z56" t="n">
        <v>10</v>
      </c>
      <c r="AA56" t="n">
        <v>265.0435582736488</v>
      </c>
      <c r="AB56" t="n">
        <v>362.6442893265552</v>
      </c>
      <c r="AC56" t="n">
        <v>328.0340273276847</v>
      </c>
      <c r="AD56" t="n">
        <v>265043.5582736488</v>
      </c>
      <c r="AE56" t="n">
        <v>362644.2893265552</v>
      </c>
      <c r="AF56" t="n">
        <v>3.338357489696495e-06</v>
      </c>
      <c r="AG56" t="n">
        <v>9.661458333333334</v>
      </c>
      <c r="AH56" t="n">
        <v>328034.0273276847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9.044499999999999</v>
      </c>
      <c r="E57" t="n">
        <v>11.06</v>
      </c>
      <c r="F57" t="n">
        <v>7.97</v>
      </c>
      <c r="G57" t="n">
        <v>68.3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122.59</v>
      </c>
      <c r="Q57" t="n">
        <v>198.05</v>
      </c>
      <c r="R57" t="n">
        <v>30.87</v>
      </c>
      <c r="S57" t="n">
        <v>21.27</v>
      </c>
      <c r="T57" t="n">
        <v>2090.18</v>
      </c>
      <c r="U57" t="n">
        <v>0.6899999999999999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263.8161801083884</v>
      </c>
      <c r="AB57" t="n">
        <v>360.9649363727428</v>
      </c>
      <c r="AC57" t="n">
        <v>326.5149494627976</v>
      </c>
      <c r="AD57" t="n">
        <v>263816.1801083884</v>
      </c>
      <c r="AE57" t="n">
        <v>360964.9363727428</v>
      </c>
      <c r="AF57" t="n">
        <v>3.361661840116675e-06</v>
      </c>
      <c r="AG57" t="n">
        <v>9.600694444444445</v>
      </c>
      <c r="AH57" t="n">
        <v>326514.9494627976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9.0441</v>
      </c>
      <c r="E58" t="n">
        <v>11.06</v>
      </c>
      <c r="F58" t="n">
        <v>7.97</v>
      </c>
      <c r="G58" t="n">
        <v>68.31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122.72</v>
      </c>
      <c r="Q58" t="n">
        <v>198.05</v>
      </c>
      <c r="R58" t="n">
        <v>30.88</v>
      </c>
      <c r="S58" t="n">
        <v>21.27</v>
      </c>
      <c r="T58" t="n">
        <v>2090.81</v>
      </c>
      <c r="U58" t="n">
        <v>0.6899999999999999</v>
      </c>
      <c r="V58" t="n">
        <v>0.76</v>
      </c>
      <c r="W58" t="n">
        <v>0.12</v>
      </c>
      <c r="X58" t="n">
        <v>0.12</v>
      </c>
      <c r="Y58" t="n">
        <v>1</v>
      </c>
      <c r="Z58" t="n">
        <v>10</v>
      </c>
      <c r="AA58" t="n">
        <v>263.8988242742908</v>
      </c>
      <c r="AB58" t="n">
        <v>361.0780137665338</v>
      </c>
      <c r="AC58" t="n">
        <v>326.6172349088302</v>
      </c>
      <c r="AD58" t="n">
        <v>263898.8242742908</v>
      </c>
      <c r="AE58" t="n">
        <v>361078.0137665338</v>
      </c>
      <c r="AF58" t="n">
        <v>3.361513168024681e-06</v>
      </c>
      <c r="AG58" t="n">
        <v>9.600694444444445</v>
      </c>
      <c r="AH58" t="n">
        <v>326617.2349088302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9.043900000000001</v>
      </c>
      <c r="E59" t="n">
        <v>11.06</v>
      </c>
      <c r="F59" t="n">
        <v>7.97</v>
      </c>
      <c r="G59" t="n">
        <v>68.31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122.81</v>
      </c>
      <c r="Q59" t="n">
        <v>198.05</v>
      </c>
      <c r="R59" t="n">
        <v>30.81</v>
      </c>
      <c r="S59" t="n">
        <v>21.27</v>
      </c>
      <c r="T59" t="n">
        <v>2058.76</v>
      </c>
      <c r="U59" t="n">
        <v>0.6899999999999999</v>
      </c>
      <c r="V59" t="n">
        <v>0.76</v>
      </c>
      <c r="W59" t="n">
        <v>0.12</v>
      </c>
      <c r="X59" t="n">
        <v>0.12</v>
      </c>
      <c r="Y59" t="n">
        <v>1</v>
      </c>
      <c r="Z59" t="n">
        <v>10</v>
      </c>
      <c r="AA59" t="n">
        <v>263.9551922729889</v>
      </c>
      <c r="AB59" t="n">
        <v>361.1551389491332</v>
      </c>
      <c r="AC59" t="n">
        <v>326.6869993722482</v>
      </c>
      <c r="AD59" t="n">
        <v>263955.192272989</v>
      </c>
      <c r="AE59" t="n">
        <v>361155.1389491332</v>
      </c>
      <c r="AF59" t="n">
        <v>3.361438831978683e-06</v>
      </c>
      <c r="AG59" t="n">
        <v>9.600694444444445</v>
      </c>
      <c r="AH59" t="n">
        <v>326686.9993722482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9.0646</v>
      </c>
      <c r="E60" t="n">
        <v>11.03</v>
      </c>
      <c r="F60" t="n">
        <v>7.94</v>
      </c>
      <c r="G60" t="n">
        <v>68.09999999999999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122.31</v>
      </c>
      <c r="Q60" t="n">
        <v>198.05</v>
      </c>
      <c r="R60" t="n">
        <v>30.03</v>
      </c>
      <c r="S60" t="n">
        <v>21.27</v>
      </c>
      <c r="T60" t="n">
        <v>1669.23</v>
      </c>
      <c r="U60" t="n">
        <v>0.71</v>
      </c>
      <c r="V60" t="n">
        <v>0.76</v>
      </c>
      <c r="W60" t="n">
        <v>0.12</v>
      </c>
      <c r="X60" t="n">
        <v>0.09</v>
      </c>
      <c r="Y60" t="n">
        <v>1</v>
      </c>
      <c r="Z60" t="n">
        <v>10</v>
      </c>
      <c r="AA60" t="n">
        <v>263.327978131332</v>
      </c>
      <c r="AB60" t="n">
        <v>360.2969568897831</v>
      </c>
      <c r="AC60" t="n">
        <v>325.9107210041764</v>
      </c>
      <c r="AD60" t="n">
        <v>263327.978131332</v>
      </c>
      <c r="AE60" t="n">
        <v>360296.9568897831</v>
      </c>
      <c r="AF60" t="n">
        <v>3.369132612739412e-06</v>
      </c>
      <c r="AG60" t="n">
        <v>9.574652777777779</v>
      </c>
      <c r="AH60" t="n">
        <v>325910.7210041764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9.0464</v>
      </c>
      <c r="E61" t="n">
        <v>11.05</v>
      </c>
      <c r="F61" t="n">
        <v>7.97</v>
      </c>
      <c r="G61" t="n">
        <v>68.29000000000001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122.74</v>
      </c>
      <c r="Q61" t="n">
        <v>198.05</v>
      </c>
      <c r="R61" t="n">
        <v>30.87</v>
      </c>
      <c r="S61" t="n">
        <v>21.27</v>
      </c>
      <c r="T61" t="n">
        <v>2086.16</v>
      </c>
      <c r="U61" t="n">
        <v>0.6899999999999999</v>
      </c>
      <c r="V61" t="n">
        <v>0.76</v>
      </c>
      <c r="W61" t="n">
        <v>0.12</v>
      </c>
      <c r="X61" t="n">
        <v>0.11</v>
      </c>
      <c r="Y61" t="n">
        <v>1</v>
      </c>
      <c r="Z61" t="n">
        <v>10</v>
      </c>
      <c r="AA61" t="n">
        <v>263.8854179511943</v>
      </c>
      <c r="AB61" t="n">
        <v>361.0596706438279</v>
      </c>
      <c r="AC61" t="n">
        <v>326.6006424280107</v>
      </c>
      <c r="AD61" t="n">
        <v>263885.4179511943</v>
      </c>
      <c r="AE61" t="n">
        <v>361059.6706438279</v>
      </c>
      <c r="AF61" t="n">
        <v>3.36236803255365e-06</v>
      </c>
      <c r="AG61" t="n">
        <v>9.592013888888889</v>
      </c>
      <c r="AH61" t="n">
        <v>326600.6424280107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9.0298</v>
      </c>
      <c r="E62" t="n">
        <v>11.07</v>
      </c>
      <c r="F62" t="n">
        <v>7.99</v>
      </c>
      <c r="G62" t="n">
        <v>68.45999999999999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123.08</v>
      </c>
      <c r="Q62" t="n">
        <v>198.05</v>
      </c>
      <c r="R62" t="n">
        <v>31.49</v>
      </c>
      <c r="S62" t="n">
        <v>21.27</v>
      </c>
      <c r="T62" t="n">
        <v>2396.75</v>
      </c>
      <c r="U62" t="n">
        <v>0.68</v>
      </c>
      <c r="V62" t="n">
        <v>0.76</v>
      </c>
      <c r="W62" t="n">
        <v>0.12</v>
      </c>
      <c r="X62" t="n">
        <v>0.13</v>
      </c>
      <c r="Y62" t="n">
        <v>1</v>
      </c>
      <c r="Z62" t="n">
        <v>10</v>
      </c>
      <c r="AA62" t="n">
        <v>264.340103546262</v>
      </c>
      <c r="AB62" t="n">
        <v>361.6817915343123</v>
      </c>
      <c r="AC62" t="n">
        <v>327.1633889738594</v>
      </c>
      <c r="AD62" t="n">
        <v>264340.103546262</v>
      </c>
      <c r="AE62" t="n">
        <v>361681.7915343123</v>
      </c>
      <c r="AF62" t="n">
        <v>3.356198140735868e-06</v>
      </c>
      <c r="AG62" t="n">
        <v>9.609375</v>
      </c>
      <c r="AH62" t="n">
        <v>327163.3889738594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9.039300000000001</v>
      </c>
      <c r="E63" t="n">
        <v>11.06</v>
      </c>
      <c r="F63" t="n">
        <v>7.98</v>
      </c>
      <c r="G63" t="n">
        <v>68.36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122.64</v>
      </c>
      <c r="Q63" t="n">
        <v>198.05</v>
      </c>
      <c r="R63" t="n">
        <v>31.13</v>
      </c>
      <c r="S63" t="n">
        <v>21.27</v>
      </c>
      <c r="T63" t="n">
        <v>2217.87</v>
      </c>
      <c r="U63" t="n">
        <v>0.68</v>
      </c>
      <c r="V63" t="n">
        <v>0.76</v>
      </c>
      <c r="W63" t="n">
        <v>0.12</v>
      </c>
      <c r="X63" t="n">
        <v>0.12</v>
      </c>
      <c r="Y63" t="n">
        <v>1</v>
      </c>
      <c r="Z63" t="n">
        <v>10</v>
      </c>
      <c r="AA63" t="n">
        <v>263.9366924562202</v>
      </c>
      <c r="AB63" t="n">
        <v>361.1298266836758</v>
      </c>
      <c r="AC63" t="n">
        <v>326.6641028738802</v>
      </c>
      <c r="AD63" t="n">
        <v>263936.6924562202</v>
      </c>
      <c r="AE63" t="n">
        <v>361129.8266836759</v>
      </c>
      <c r="AF63" t="n">
        <v>3.359729102920744e-06</v>
      </c>
      <c r="AG63" t="n">
        <v>9.600694444444445</v>
      </c>
      <c r="AH63" t="n">
        <v>326664.1028738802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9.034599999999999</v>
      </c>
      <c r="E64" t="n">
        <v>11.07</v>
      </c>
      <c r="F64" t="n">
        <v>7.98</v>
      </c>
      <c r="G64" t="n">
        <v>68.41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122.67</v>
      </c>
      <c r="Q64" t="n">
        <v>198.05</v>
      </c>
      <c r="R64" t="n">
        <v>31.35</v>
      </c>
      <c r="S64" t="n">
        <v>21.27</v>
      </c>
      <c r="T64" t="n">
        <v>2326.37</v>
      </c>
      <c r="U64" t="n">
        <v>0.68</v>
      </c>
      <c r="V64" t="n">
        <v>0.76</v>
      </c>
      <c r="W64" t="n">
        <v>0.12</v>
      </c>
      <c r="X64" t="n">
        <v>0.13</v>
      </c>
      <c r="Y64" t="n">
        <v>1</v>
      </c>
      <c r="Z64" t="n">
        <v>10</v>
      </c>
      <c r="AA64" t="n">
        <v>264.006831492687</v>
      </c>
      <c r="AB64" t="n">
        <v>361.2257940076855</v>
      </c>
      <c r="AC64" t="n">
        <v>326.7509112111774</v>
      </c>
      <c r="AD64" t="n">
        <v>264006.831492687</v>
      </c>
      <c r="AE64" t="n">
        <v>361225.7940076855</v>
      </c>
      <c r="AF64" t="n">
        <v>3.357982205839804e-06</v>
      </c>
      <c r="AG64" t="n">
        <v>9.609375</v>
      </c>
      <c r="AH64" t="n">
        <v>326750.9112111774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9.0337</v>
      </c>
      <c r="E65" t="n">
        <v>11.07</v>
      </c>
      <c r="F65" t="n">
        <v>7.98</v>
      </c>
      <c r="G65" t="n">
        <v>68.42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122.58</v>
      </c>
      <c r="Q65" t="n">
        <v>198.05</v>
      </c>
      <c r="R65" t="n">
        <v>31.35</v>
      </c>
      <c r="S65" t="n">
        <v>21.27</v>
      </c>
      <c r="T65" t="n">
        <v>2329.74</v>
      </c>
      <c r="U65" t="n">
        <v>0.68</v>
      </c>
      <c r="V65" t="n">
        <v>0.76</v>
      </c>
      <c r="W65" t="n">
        <v>0.12</v>
      </c>
      <c r="X65" t="n">
        <v>0.13</v>
      </c>
      <c r="Y65" t="n">
        <v>1</v>
      </c>
      <c r="Z65" t="n">
        <v>10</v>
      </c>
      <c r="AA65" t="n">
        <v>263.96259349068</v>
      </c>
      <c r="AB65" t="n">
        <v>361.1652656216968</v>
      </c>
      <c r="AC65" t="n">
        <v>326.6961595693952</v>
      </c>
      <c r="AD65" t="n">
        <v>263962.59349068</v>
      </c>
      <c r="AE65" t="n">
        <v>361165.2656216968</v>
      </c>
      <c r="AF65" t="n">
        <v>3.357647693632816e-06</v>
      </c>
      <c r="AG65" t="n">
        <v>9.609375</v>
      </c>
      <c r="AH65" t="n">
        <v>326696.1595693952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9.0382</v>
      </c>
      <c r="E66" t="n">
        <v>11.06</v>
      </c>
      <c r="F66" t="n">
        <v>7.98</v>
      </c>
      <c r="G66" t="n">
        <v>68.37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122.29</v>
      </c>
      <c r="Q66" t="n">
        <v>198.06</v>
      </c>
      <c r="R66" t="n">
        <v>31.12</v>
      </c>
      <c r="S66" t="n">
        <v>21.27</v>
      </c>
      <c r="T66" t="n">
        <v>2214.68</v>
      </c>
      <c r="U66" t="n">
        <v>0.68</v>
      </c>
      <c r="V66" t="n">
        <v>0.76</v>
      </c>
      <c r="W66" t="n">
        <v>0.12</v>
      </c>
      <c r="X66" t="n">
        <v>0.12</v>
      </c>
      <c r="Y66" t="n">
        <v>1</v>
      </c>
      <c r="Z66" t="n">
        <v>10</v>
      </c>
      <c r="AA66" t="n">
        <v>263.7381366215147</v>
      </c>
      <c r="AB66" t="n">
        <v>360.8581538309666</v>
      </c>
      <c r="AC66" t="n">
        <v>326.4183580969382</v>
      </c>
      <c r="AD66" t="n">
        <v>263738.1366215147</v>
      </c>
      <c r="AE66" t="n">
        <v>360858.1538309666</v>
      </c>
      <c r="AF66" t="n">
        <v>3.359320254667757e-06</v>
      </c>
      <c r="AG66" t="n">
        <v>9.600694444444445</v>
      </c>
      <c r="AH66" t="n">
        <v>326418.3580969382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9.037100000000001</v>
      </c>
      <c r="E67" t="n">
        <v>11.07</v>
      </c>
      <c r="F67" t="n">
        <v>7.98</v>
      </c>
      <c r="G67" t="n">
        <v>68.38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122.13</v>
      </c>
      <c r="Q67" t="n">
        <v>198.07</v>
      </c>
      <c r="R67" t="n">
        <v>31.2</v>
      </c>
      <c r="S67" t="n">
        <v>21.27</v>
      </c>
      <c r="T67" t="n">
        <v>2254.69</v>
      </c>
      <c r="U67" t="n">
        <v>0.68</v>
      </c>
      <c r="V67" t="n">
        <v>0.76</v>
      </c>
      <c r="W67" t="n">
        <v>0.12</v>
      </c>
      <c r="X67" t="n">
        <v>0.12</v>
      </c>
      <c r="Y67" t="n">
        <v>1</v>
      </c>
      <c r="Z67" t="n">
        <v>10</v>
      </c>
      <c r="AA67" t="n">
        <v>263.6539466016043</v>
      </c>
      <c r="AB67" t="n">
        <v>360.7429613315236</v>
      </c>
      <c r="AC67" t="n">
        <v>326.3141594079684</v>
      </c>
      <c r="AD67" t="n">
        <v>263653.9466016043</v>
      </c>
      <c r="AE67" t="n">
        <v>360742.9613315236</v>
      </c>
      <c r="AF67" t="n">
        <v>3.358911406414772e-06</v>
      </c>
      <c r="AG67" t="n">
        <v>9.609375</v>
      </c>
      <c r="AH67" t="n">
        <v>326314.1594079684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9.099</v>
      </c>
      <c r="E68" t="n">
        <v>10.99</v>
      </c>
      <c r="F68" t="n">
        <v>7.95</v>
      </c>
      <c r="G68" t="n">
        <v>79.5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121.42</v>
      </c>
      <c r="Q68" t="n">
        <v>198.05</v>
      </c>
      <c r="R68" t="n">
        <v>30.3</v>
      </c>
      <c r="S68" t="n">
        <v>21.27</v>
      </c>
      <c r="T68" t="n">
        <v>1805.56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262.45227081565</v>
      </c>
      <c r="AB68" t="n">
        <v>359.0987755069868</v>
      </c>
      <c r="AC68" t="n">
        <v>324.826892370896</v>
      </c>
      <c r="AD68" t="n">
        <v>262452.2708156499</v>
      </c>
      <c r="AE68" t="n">
        <v>359098.7755069868</v>
      </c>
      <c r="AF68" t="n">
        <v>3.381918412650962e-06</v>
      </c>
      <c r="AG68" t="n">
        <v>9.539930555555555</v>
      </c>
      <c r="AH68" t="n">
        <v>324826.8923708959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9.1052</v>
      </c>
      <c r="E69" t="n">
        <v>10.98</v>
      </c>
      <c r="F69" t="n">
        <v>7.94</v>
      </c>
      <c r="G69" t="n">
        <v>79.42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121.28</v>
      </c>
      <c r="Q69" t="n">
        <v>198.05</v>
      </c>
      <c r="R69" t="n">
        <v>29.9</v>
      </c>
      <c r="S69" t="n">
        <v>21.27</v>
      </c>
      <c r="T69" t="n">
        <v>1608.9</v>
      </c>
      <c r="U69" t="n">
        <v>0.71</v>
      </c>
      <c r="V69" t="n">
        <v>0.76</v>
      </c>
      <c r="W69" t="n">
        <v>0.12</v>
      </c>
      <c r="X69" t="n">
        <v>0.09</v>
      </c>
      <c r="Y69" t="n">
        <v>1</v>
      </c>
      <c r="Z69" t="n">
        <v>10</v>
      </c>
      <c r="AA69" t="n">
        <v>262.2687892867432</v>
      </c>
      <c r="AB69" t="n">
        <v>358.8477279845028</v>
      </c>
      <c r="AC69" t="n">
        <v>324.5998044716106</v>
      </c>
      <c r="AD69" t="n">
        <v>262268.7892867433</v>
      </c>
      <c r="AE69" t="n">
        <v>358847.7279845028</v>
      </c>
      <c r="AF69" t="n">
        <v>3.384222830076881e-06</v>
      </c>
      <c r="AG69" t="n">
        <v>9.53125</v>
      </c>
      <c r="AH69" t="n">
        <v>324599.8044716106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9.1167</v>
      </c>
      <c r="E70" t="n">
        <v>10.97</v>
      </c>
      <c r="F70" t="n">
        <v>7.93</v>
      </c>
      <c r="G70" t="n">
        <v>79.29000000000001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121.26</v>
      </c>
      <c r="Q70" t="n">
        <v>198.05</v>
      </c>
      <c r="R70" t="n">
        <v>29.59</v>
      </c>
      <c r="S70" t="n">
        <v>21.27</v>
      </c>
      <c r="T70" t="n">
        <v>1452.59</v>
      </c>
      <c r="U70" t="n">
        <v>0.72</v>
      </c>
      <c r="V70" t="n">
        <v>0.77</v>
      </c>
      <c r="W70" t="n">
        <v>0.12</v>
      </c>
      <c r="X70" t="n">
        <v>0.08</v>
      </c>
      <c r="Y70" t="n">
        <v>1</v>
      </c>
      <c r="Z70" t="n">
        <v>10</v>
      </c>
      <c r="AA70" t="n">
        <v>262.1000773145767</v>
      </c>
      <c r="AB70" t="n">
        <v>358.6168888211376</v>
      </c>
      <c r="AC70" t="n">
        <v>324.3909962740121</v>
      </c>
      <c r="AD70" t="n">
        <v>262100.0773145767</v>
      </c>
      <c r="AE70" t="n">
        <v>358616.8888211376</v>
      </c>
      <c r="AF70" t="n">
        <v>3.38849715272173e-06</v>
      </c>
      <c r="AG70" t="n">
        <v>9.522569444444445</v>
      </c>
      <c r="AH70" t="n">
        <v>324390.9962740121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9.099600000000001</v>
      </c>
      <c r="E71" t="n">
        <v>10.99</v>
      </c>
      <c r="F71" t="n">
        <v>7.95</v>
      </c>
      <c r="G71" t="n">
        <v>79.48999999999999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121.68</v>
      </c>
      <c r="Q71" t="n">
        <v>198.05</v>
      </c>
      <c r="R71" t="n">
        <v>30.28</v>
      </c>
      <c r="S71" t="n">
        <v>21.27</v>
      </c>
      <c r="T71" t="n">
        <v>1799.35</v>
      </c>
      <c r="U71" t="n">
        <v>0.7</v>
      </c>
      <c r="V71" t="n">
        <v>0.76</v>
      </c>
      <c r="W71" t="n">
        <v>0.12</v>
      </c>
      <c r="X71" t="n">
        <v>0.1</v>
      </c>
      <c r="Y71" t="n">
        <v>1</v>
      </c>
      <c r="Z71" t="n">
        <v>10</v>
      </c>
      <c r="AA71" t="n">
        <v>262.6012604791829</v>
      </c>
      <c r="AB71" t="n">
        <v>359.3026297375926</v>
      </c>
      <c r="AC71" t="n">
        <v>325.011291039844</v>
      </c>
      <c r="AD71" t="n">
        <v>262601.2604791829</v>
      </c>
      <c r="AE71" t="n">
        <v>359302.6297375926</v>
      </c>
      <c r="AF71" t="n">
        <v>3.382141420788954e-06</v>
      </c>
      <c r="AG71" t="n">
        <v>9.539930555555555</v>
      </c>
      <c r="AH71" t="n">
        <v>325011.291039844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9.0914</v>
      </c>
      <c r="E72" t="n">
        <v>11</v>
      </c>
      <c r="F72" t="n">
        <v>7.96</v>
      </c>
      <c r="G72" t="n">
        <v>79.59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121.84</v>
      </c>
      <c r="Q72" t="n">
        <v>198.05</v>
      </c>
      <c r="R72" t="n">
        <v>30.62</v>
      </c>
      <c r="S72" t="n">
        <v>21.27</v>
      </c>
      <c r="T72" t="n">
        <v>1965.73</v>
      </c>
      <c r="U72" t="n">
        <v>0.6899999999999999</v>
      </c>
      <c r="V72" t="n">
        <v>0.76</v>
      </c>
      <c r="W72" t="n">
        <v>0.12</v>
      </c>
      <c r="X72" t="n">
        <v>0.11</v>
      </c>
      <c r="Y72" t="n">
        <v>1</v>
      </c>
      <c r="Z72" t="n">
        <v>10</v>
      </c>
      <c r="AA72" t="n">
        <v>262.8188184483255</v>
      </c>
      <c r="AB72" t="n">
        <v>359.6003021489538</v>
      </c>
      <c r="AC72" t="n">
        <v>325.2805540140508</v>
      </c>
      <c r="AD72" t="n">
        <v>262818.8184483256</v>
      </c>
      <c r="AE72" t="n">
        <v>359600.3021489538</v>
      </c>
      <c r="AF72" t="n">
        <v>3.379093642903062e-06</v>
      </c>
      <c r="AG72" t="n">
        <v>9.548611111111111</v>
      </c>
      <c r="AH72" t="n">
        <v>325280.5540140508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9.0976</v>
      </c>
      <c r="E73" t="n">
        <v>10.99</v>
      </c>
      <c r="F73" t="n">
        <v>7.95</v>
      </c>
      <c r="G73" t="n">
        <v>79.52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121.79</v>
      </c>
      <c r="Q73" t="n">
        <v>198.05</v>
      </c>
      <c r="R73" t="n">
        <v>30.36</v>
      </c>
      <c r="S73" t="n">
        <v>21.27</v>
      </c>
      <c r="T73" t="n">
        <v>1840.38</v>
      </c>
      <c r="U73" t="n">
        <v>0.7</v>
      </c>
      <c r="V73" t="n">
        <v>0.76</v>
      </c>
      <c r="W73" t="n">
        <v>0.12</v>
      </c>
      <c r="X73" t="n">
        <v>0.1</v>
      </c>
      <c r="Y73" t="n">
        <v>1</v>
      </c>
      <c r="Z73" t="n">
        <v>10</v>
      </c>
      <c r="AA73" t="n">
        <v>262.6887696067303</v>
      </c>
      <c r="AB73" t="n">
        <v>359.4223635865331</v>
      </c>
      <c r="AC73" t="n">
        <v>325.1195976582892</v>
      </c>
      <c r="AD73" t="n">
        <v>262688.7696067303</v>
      </c>
      <c r="AE73" t="n">
        <v>359422.3635865331</v>
      </c>
      <c r="AF73" t="n">
        <v>3.38139806032898e-06</v>
      </c>
      <c r="AG73" t="n">
        <v>9.539930555555555</v>
      </c>
      <c r="AH73" t="n">
        <v>325119.5976582892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9.0877</v>
      </c>
      <c r="E74" t="n">
        <v>11</v>
      </c>
      <c r="F74" t="n">
        <v>7.96</v>
      </c>
      <c r="G74" t="n">
        <v>79.64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121.99</v>
      </c>
      <c r="Q74" t="n">
        <v>198.05</v>
      </c>
      <c r="R74" t="n">
        <v>30.74</v>
      </c>
      <c r="S74" t="n">
        <v>21.27</v>
      </c>
      <c r="T74" t="n">
        <v>2030.31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262.9489380388585</v>
      </c>
      <c r="AB74" t="n">
        <v>359.7783375131922</v>
      </c>
      <c r="AC74" t="n">
        <v>325.4415979330004</v>
      </c>
      <c r="AD74" t="n">
        <v>262948.9380388585</v>
      </c>
      <c r="AE74" t="n">
        <v>359778.3375131922</v>
      </c>
      <c r="AF74" t="n">
        <v>3.37771842605211e-06</v>
      </c>
      <c r="AG74" t="n">
        <v>9.548611111111111</v>
      </c>
      <c r="AH74" t="n">
        <v>325441.5979330004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9.0884</v>
      </c>
      <c r="E75" t="n">
        <v>11</v>
      </c>
      <c r="F75" t="n">
        <v>7.96</v>
      </c>
      <c r="G75" t="n">
        <v>79.63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122.01</v>
      </c>
      <c r="Q75" t="n">
        <v>198.05</v>
      </c>
      <c r="R75" t="n">
        <v>30.66</v>
      </c>
      <c r="S75" t="n">
        <v>21.27</v>
      </c>
      <c r="T75" t="n">
        <v>1987.95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262.9532807326555</v>
      </c>
      <c r="AB75" t="n">
        <v>359.7842793784313</v>
      </c>
      <c r="AC75" t="n">
        <v>325.4469727149606</v>
      </c>
      <c r="AD75" t="n">
        <v>262953.2807326555</v>
      </c>
      <c r="AE75" t="n">
        <v>359784.2793784313</v>
      </c>
      <c r="AF75" t="n">
        <v>3.377978602213101e-06</v>
      </c>
      <c r="AG75" t="n">
        <v>9.548611111111111</v>
      </c>
      <c r="AH75" t="n">
        <v>325446.9727149606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9.0953</v>
      </c>
      <c r="E76" t="n">
        <v>10.99</v>
      </c>
      <c r="F76" t="n">
        <v>7.95</v>
      </c>
      <c r="G76" t="n">
        <v>79.54000000000001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121.81</v>
      </c>
      <c r="Q76" t="n">
        <v>198.05</v>
      </c>
      <c r="R76" t="n">
        <v>30.43</v>
      </c>
      <c r="S76" t="n">
        <v>21.27</v>
      </c>
      <c r="T76" t="n">
        <v>1872.56</v>
      </c>
      <c r="U76" t="n">
        <v>0.7</v>
      </c>
      <c r="V76" t="n">
        <v>0.76</v>
      </c>
      <c r="W76" t="n">
        <v>0.12</v>
      </c>
      <c r="X76" t="n">
        <v>0.1</v>
      </c>
      <c r="Y76" t="n">
        <v>1</v>
      </c>
      <c r="Z76" t="n">
        <v>10</v>
      </c>
      <c r="AA76" t="n">
        <v>262.7257309140211</v>
      </c>
      <c r="AB76" t="n">
        <v>359.4729356777864</v>
      </c>
      <c r="AC76" t="n">
        <v>325.1653432201316</v>
      </c>
      <c r="AD76" t="n">
        <v>262725.7309140211</v>
      </c>
      <c r="AE76" t="n">
        <v>359472.9356777864</v>
      </c>
      <c r="AF76" t="n">
        <v>3.380543195800011e-06</v>
      </c>
      <c r="AG76" t="n">
        <v>9.539930555555555</v>
      </c>
      <c r="AH76" t="n">
        <v>325165.3432201316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9.093400000000001</v>
      </c>
      <c r="E77" t="n">
        <v>11</v>
      </c>
      <c r="F77" t="n">
        <v>7.96</v>
      </c>
      <c r="G77" t="n">
        <v>79.56999999999999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121.75</v>
      </c>
      <c r="Q77" t="n">
        <v>198.05</v>
      </c>
      <c r="R77" t="n">
        <v>30.54</v>
      </c>
      <c r="S77" t="n">
        <v>21.27</v>
      </c>
      <c r="T77" t="n">
        <v>1929.58</v>
      </c>
      <c r="U77" t="n">
        <v>0.7</v>
      </c>
      <c r="V77" t="n">
        <v>0.76</v>
      </c>
      <c r="W77" t="n">
        <v>0.12</v>
      </c>
      <c r="X77" t="n">
        <v>0.1</v>
      </c>
      <c r="Y77" t="n">
        <v>1</v>
      </c>
      <c r="Z77" t="n">
        <v>10</v>
      </c>
      <c r="AA77" t="n">
        <v>262.7431900823267</v>
      </c>
      <c r="AB77" t="n">
        <v>359.4968240821061</v>
      </c>
      <c r="AC77" t="n">
        <v>325.1869517486707</v>
      </c>
      <c r="AD77" t="n">
        <v>262743.1900823267</v>
      </c>
      <c r="AE77" t="n">
        <v>359496.8240821061</v>
      </c>
      <c r="AF77" t="n">
        <v>3.379837003363036e-06</v>
      </c>
      <c r="AG77" t="n">
        <v>9.548611111111111</v>
      </c>
      <c r="AH77" t="n">
        <v>325186.9517486707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9.093400000000001</v>
      </c>
      <c r="E78" t="n">
        <v>11</v>
      </c>
      <c r="F78" t="n">
        <v>7.96</v>
      </c>
      <c r="G78" t="n">
        <v>79.56999999999999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121.57</v>
      </c>
      <c r="Q78" t="n">
        <v>198.05</v>
      </c>
      <c r="R78" t="n">
        <v>30.52</v>
      </c>
      <c r="S78" t="n">
        <v>21.27</v>
      </c>
      <c r="T78" t="n">
        <v>1919.38</v>
      </c>
      <c r="U78" t="n">
        <v>0.7</v>
      </c>
      <c r="V78" t="n">
        <v>0.76</v>
      </c>
      <c r="W78" t="n">
        <v>0.12</v>
      </c>
      <c r="X78" t="n">
        <v>0.1</v>
      </c>
      <c r="Y78" t="n">
        <v>1</v>
      </c>
      <c r="Z78" t="n">
        <v>10</v>
      </c>
      <c r="AA78" t="n">
        <v>262.6354688183273</v>
      </c>
      <c r="AB78" t="n">
        <v>359.3494350963753</v>
      </c>
      <c r="AC78" t="n">
        <v>325.0536293608763</v>
      </c>
      <c r="AD78" t="n">
        <v>262635.4688183273</v>
      </c>
      <c r="AE78" t="n">
        <v>359349.4350963753</v>
      </c>
      <c r="AF78" t="n">
        <v>3.379837003363036e-06</v>
      </c>
      <c r="AG78" t="n">
        <v>9.548611111111111</v>
      </c>
      <c r="AH78" t="n">
        <v>325053.6293608763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9.1036</v>
      </c>
      <c r="E79" t="n">
        <v>10.98</v>
      </c>
      <c r="F79" t="n">
        <v>7.94</v>
      </c>
      <c r="G79" t="n">
        <v>79.44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121.28</v>
      </c>
      <c r="Q79" t="n">
        <v>198.05</v>
      </c>
      <c r="R79" t="n">
        <v>30</v>
      </c>
      <c r="S79" t="n">
        <v>21.27</v>
      </c>
      <c r="T79" t="n">
        <v>1659.68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262.2860872922816</v>
      </c>
      <c r="AB79" t="n">
        <v>358.8713958788146</v>
      </c>
      <c r="AC79" t="n">
        <v>324.6212135353073</v>
      </c>
      <c r="AD79" t="n">
        <v>262286.0872922817</v>
      </c>
      <c r="AE79" t="n">
        <v>358871.3958788146</v>
      </c>
      <c r="AF79" t="n">
        <v>3.383628141708902e-06</v>
      </c>
      <c r="AG79" t="n">
        <v>9.53125</v>
      </c>
      <c r="AH79" t="n">
        <v>324621.2135353073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9.110900000000001</v>
      </c>
      <c r="E80" t="n">
        <v>10.98</v>
      </c>
      <c r="F80" t="n">
        <v>7.94</v>
      </c>
      <c r="G80" t="n">
        <v>79.36</v>
      </c>
      <c r="H80" t="n">
        <v>1.31</v>
      </c>
      <c r="I80" t="n">
        <v>6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120.9</v>
      </c>
      <c r="Q80" t="n">
        <v>198.05</v>
      </c>
      <c r="R80" t="n">
        <v>29.86</v>
      </c>
      <c r="S80" t="n">
        <v>21.27</v>
      </c>
      <c r="T80" t="n">
        <v>1588.03</v>
      </c>
      <c r="U80" t="n">
        <v>0.71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261.9802397670017</v>
      </c>
      <c r="AB80" t="n">
        <v>358.452921801686</v>
      </c>
      <c r="AC80" t="n">
        <v>324.2426780367678</v>
      </c>
      <c r="AD80" t="n">
        <v>261980.2397670017</v>
      </c>
      <c r="AE80" t="n">
        <v>358452.9218016861</v>
      </c>
      <c r="AF80" t="n">
        <v>3.386341407387807e-06</v>
      </c>
      <c r="AG80" t="n">
        <v>9.53125</v>
      </c>
      <c r="AH80" t="n">
        <v>324242.6780367678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9.094799999999999</v>
      </c>
      <c r="E81" t="n">
        <v>11</v>
      </c>
      <c r="F81" t="n">
        <v>7.96</v>
      </c>
      <c r="G81" t="n">
        <v>79.55</v>
      </c>
      <c r="H81" t="n">
        <v>1.32</v>
      </c>
      <c r="I81" t="n">
        <v>6</v>
      </c>
      <c r="J81" t="n">
        <v>279.28</v>
      </c>
      <c r="K81" t="n">
        <v>58.47</v>
      </c>
      <c r="L81" t="n">
        <v>20.75</v>
      </c>
      <c r="M81" t="n">
        <v>4</v>
      </c>
      <c r="N81" t="n">
        <v>75.06</v>
      </c>
      <c r="O81" t="n">
        <v>34679.32</v>
      </c>
      <c r="P81" t="n">
        <v>121.12</v>
      </c>
      <c r="Q81" t="n">
        <v>198.05</v>
      </c>
      <c r="R81" t="n">
        <v>30.54</v>
      </c>
      <c r="S81" t="n">
        <v>21.27</v>
      </c>
      <c r="T81" t="n">
        <v>1926.65</v>
      </c>
      <c r="U81" t="n">
        <v>0.7</v>
      </c>
      <c r="V81" t="n">
        <v>0.76</v>
      </c>
      <c r="W81" t="n">
        <v>0.12</v>
      </c>
      <c r="X81" t="n">
        <v>0.1</v>
      </c>
      <c r="Y81" t="n">
        <v>1</v>
      </c>
      <c r="Z81" t="n">
        <v>10</v>
      </c>
      <c r="AA81" t="n">
        <v>262.3510002687943</v>
      </c>
      <c r="AB81" t="n">
        <v>358.9602126770377</v>
      </c>
      <c r="AC81" t="n">
        <v>324.7015537829631</v>
      </c>
      <c r="AD81" t="n">
        <v>262351.0002687943</v>
      </c>
      <c r="AE81" t="n">
        <v>358960.2126770377</v>
      </c>
      <c r="AF81" t="n">
        <v>3.380357355685017e-06</v>
      </c>
      <c r="AG81" t="n">
        <v>9.548611111111111</v>
      </c>
      <c r="AH81" t="n">
        <v>324701.5537829631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9.088200000000001</v>
      </c>
      <c r="E82" t="n">
        <v>11</v>
      </c>
      <c r="F82" t="n">
        <v>7.96</v>
      </c>
      <c r="G82" t="n">
        <v>79.63</v>
      </c>
      <c r="H82" t="n">
        <v>1.34</v>
      </c>
      <c r="I82" t="n">
        <v>6</v>
      </c>
      <c r="J82" t="n">
        <v>279.78</v>
      </c>
      <c r="K82" t="n">
        <v>58.47</v>
      </c>
      <c r="L82" t="n">
        <v>21</v>
      </c>
      <c r="M82" t="n">
        <v>4</v>
      </c>
      <c r="N82" t="n">
        <v>75.3</v>
      </c>
      <c r="O82" t="n">
        <v>34739.92</v>
      </c>
      <c r="P82" t="n">
        <v>121.14</v>
      </c>
      <c r="Q82" t="n">
        <v>198.05</v>
      </c>
      <c r="R82" t="n">
        <v>30.76</v>
      </c>
      <c r="S82" t="n">
        <v>21.27</v>
      </c>
      <c r="T82" t="n">
        <v>2035.79</v>
      </c>
      <c r="U82" t="n">
        <v>0.6899999999999999</v>
      </c>
      <c r="V82" t="n">
        <v>0.76</v>
      </c>
      <c r="W82" t="n">
        <v>0.12</v>
      </c>
      <c r="X82" t="n">
        <v>0.11</v>
      </c>
      <c r="Y82" t="n">
        <v>1</v>
      </c>
      <c r="Z82" t="n">
        <v>10</v>
      </c>
      <c r="AA82" t="n">
        <v>262.434511032433</v>
      </c>
      <c r="AB82" t="n">
        <v>359.0744757880829</v>
      </c>
      <c r="AC82" t="n">
        <v>324.8049117830595</v>
      </c>
      <c r="AD82" t="n">
        <v>262434.511032433</v>
      </c>
      <c r="AE82" t="n">
        <v>359074.4757880829</v>
      </c>
      <c r="AF82" t="n">
        <v>3.377904266167103e-06</v>
      </c>
      <c r="AG82" t="n">
        <v>9.548611111111111</v>
      </c>
      <c r="AH82" t="n">
        <v>324804.9117830595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9.090199999999999</v>
      </c>
      <c r="E83" t="n">
        <v>11</v>
      </c>
      <c r="F83" t="n">
        <v>7.96</v>
      </c>
      <c r="G83" t="n">
        <v>79.61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4</v>
      </c>
      <c r="N83" t="n">
        <v>75.54000000000001</v>
      </c>
      <c r="O83" t="n">
        <v>34800.62</v>
      </c>
      <c r="P83" t="n">
        <v>120.88</v>
      </c>
      <c r="Q83" t="n">
        <v>198.05</v>
      </c>
      <c r="R83" t="n">
        <v>30.64</v>
      </c>
      <c r="S83" t="n">
        <v>21.27</v>
      </c>
      <c r="T83" t="n">
        <v>1977.57</v>
      </c>
      <c r="U83" t="n">
        <v>0.6899999999999999</v>
      </c>
      <c r="V83" t="n">
        <v>0.76</v>
      </c>
      <c r="W83" t="n">
        <v>0.12</v>
      </c>
      <c r="X83" t="n">
        <v>0.11</v>
      </c>
      <c r="Y83" t="n">
        <v>1</v>
      </c>
      <c r="Z83" t="n">
        <v>10</v>
      </c>
      <c r="AA83" t="n">
        <v>262.2571680339373</v>
      </c>
      <c r="AB83" t="n">
        <v>358.8318272737203</v>
      </c>
      <c r="AC83" t="n">
        <v>324.5854213023483</v>
      </c>
      <c r="AD83" t="n">
        <v>262257.1680339373</v>
      </c>
      <c r="AE83" t="n">
        <v>358831.8272737203</v>
      </c>
      <c r="AF83" t="n">
        <v>3.378647626627077e-06</v>
      </c>
      <c r="AG83" t="n">
        <v>9.548611111111111</v>
      </c>
      <c r="AH83" t="n">
        <v>324585.4213023483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9.151199999999999</v>
      </c>
      <c r="E84" t="n">
        <v>10.93</v>
      </c>
      <c r="F84" t="n">
        <v>7.93</v>
      </c>
      <c r="G84" t="n">
        <v>95.20999999999999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120.02</v>
      </c>
      <c r="Q84" t="n">
        <v>198.05</v>
      </c>
      <c r="R84" t="n">
        <v>29.82</v>
      </c>
      <c r="S84" t="n">
        <v>21.27</v>
      </c>
      <c r="T84" t="n">
        <v>1573.83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260.8216802532113</v>
      </c>
      <c r="AB84" t="n">
        <v>356.8677295628797</v>
      </c>
      <c r="AC84" t="n">
        <v>322.8087743204018</v>
      </c>
      <c r="AD84" t="n">
        <v>260821.6802532113</v>
      </c>
      <c r="AE84" t="n">
        <v>356867.7295628797</v>
      </c>
      <c r="AF84" t="n">
        <v>3.401320120656279e-06</v>
      </c>
      <c r="AG84" t="n">
        <v>9.487847222222221</v>
      </c>
      <c r="AH84" t="n">
        <v>322808.7743204018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9.1496</v>
      </c>
      <c r="E85" t="n">
        <v>10.93</v>
      </c>
      <c r="F85" t="n">
        <v>7.94</v>
      </c>
      <c r="G85" t="n">
        <v>95.23999999999999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120.13</v>
      </c>
      <c r="Q85" t="n">
        <v>198.05</v>
      </c>
      <c r="R85" t="n">
        <v>29.86</v>
      </c>
      <c r="S85" t="n">
        <v>21.27</v>
      </c>
      <c r="T85" t="n">
        <v>1590.6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260.9365988445513</v>
      </c>
      <c r="AB85" t="n">
        <v>357.0249662494015</v>
      </c>
      <c r="AC85" t="n">
        <v>322.9510045582451</v>
      </c>
      <c r="AD85" t="n">
        <v>260936.5988445513</v>
      </c>
      <c r="AE85" t="n">
        <v>357024.9662494015</v>
      </c>
      <c r="AF85" t="n">
        <v>3.400725432288299e-06</v>
      </c>
      <c r="AG85" t="n">
        <v>9.487847222222221</v>
      </c>
      <c r="AH85" t="n">
        <v>322951.0045582451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9.1568</v>
      </c>
      <c r="E86" t="n">
        <v>10.92</v>
      </c>
      <c r="F86" t="n">
        <v>7.93</v>
      </c>
      <c r="G86" t="n">
        <v>95.13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120.07</v>
      </c>
      <c r="Q86" t="n">
        <v>198.05</v>
      </c>
      <c r="R86" t="n">
        <v>29.55</v>
      </c>
      <c r="S86" t="n">
        <v>21.27</v>
      </c>
      <c r="T86" t="n">
        <v>1437.22</v>
      </c>
      <c r="U86" t="n">
        <v>0.72</v>
      </c>
      <c r="V86" t="n">
        <v>0.77</v>
      </c>
      <c r="W86" t="n">
        <v>0.12</v>
      </c>
      <c r="X86" t="n">
        <v>0.07000000000000001</v>
      </c>
      <c r="Y86" t="n">
        <v>1</v>
      </c>
      <c r="Z86" t="n">
        <v>10</v>
      </c>
      <c r="AA86" t="n">
        <v>260.7919850530698</v>
      </c>
      <c r="AB86" t="n">
        <v>356.8270992799862</v>
      </c>
      <c r="AC86" t="n">
        <v>322.7720217346828</v>
      </c>
      <c r="AD86" t="n">
        <v>260791.9850530698</v>
      </c>
      <c r="AE86" t="n">
        <v>356827.0992799862</v>
      </c>
      <c r="AF86" t="n">
        <v>3.403401529944207e-06</v>
      </c>
      <c r="AG86" t="n">
        <v>9.479166666666666</v>
      </c>
      <c r="AH86" t="n">
        <v>322772.0217346828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9.1533</v>
      </c>
      <c r="E87" t="n">
        <v>10.92</v>
      </c>
      <c r="F87" t="n">
        <v>7.93</v>
      </c>
      <c r="G87" t="n">
        <v>95.18000000000001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120.35</v>
      </c>
      <c r="Q87" t="n">
        <v>198.05</v>
      </c>
      <c r="R87" t="n">
        <v>29.76</v>
      </c>
      <c r="S87" t="n">
        <v>21.27</v>
      </c>
      <c r="T87" t="n">
        <v>1543.31</v>
      </c>
      <c r="U87" t="n">
        <v>0.71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260.9955893598417</v>
      </c>
      <c r="AB87" t="n">
        <v>357.1056796748996</v>
      </c>
      <c r="AC87" t="n">
        <v>323.0240148076957</v>
      </c>
      <c r="AD87" t="n">
        <v>260995.5893598417</v>
      </c>
      <c r="AE87" t="n">
        <v>357105.6796748996</v>
      </c>
      <c r="AF87" t="n">
        <v>3.402100649139252e-06</v>
      </c>
      <c r="AG87" t="n">
        <v>9.479166666666666</v>
      </c>
      <c r="AH87" t="n">
        <v>323024.0148076956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9.1533</v>
      </c>
      <c r="E88" t="n">
        <v>10.92</v>
      </c>
      <c r="F88" t="n">
        <v>7.93</v>
      </c>
      <c r="G88" t="n">
        <v>95.18000000000001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120.43</v>
      </c>
      <c r="Q88" t="n">
        <v>198.05</v>
      </c>
      <c r="R88" t="n">
        <v>29.63</v>
      </c>
      <c r="S88" t="n">
        <v>21.27</v>
      </c>
      <c r="T88" t="n">
        <v>1478.39</v>
      </c>
      <c r="U88" t="n">
        <v>0.72</v>
      </c>
      <c r="V88" t="n">
        <v>0.77</v>
      </c>
      <c r="W88" t="n">
        <v>0.12</v>
      </c>
      <c r="X88" t="n">
        <v>0.08</v>
      </c>
      <c r="Y88" t="n">
        <v>1</v>
      </c>
      <c r="Z88" t="n">
        <v>10</v>
      </c>
      <c r="AA88" t="n">
        <v>261.0431521716534</v>
      </c>
      <c r="AB88" t="n">
        <v>357.1707572123436</v>
      </c>
      <c r="AC88" t="n">
        <v>323.0828814363029</v>
      </c>
      <c r="AD88" t="n">
        <v>261043.1521716535</v>
      </c>
      <c r="AE88" t="n">
        <v>357170.7572123436</v>
      </c>
      <c r="AF88" t="n">
        <v>3.402100649139252e-06</v>
      </c>
      <c r="AG88" t="n">
        <v>9.479166666666666</v>
      </c>
      <c r="AH88" t="n">
        <v>323082.8814363029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9.166600000000001</v>
      </c>
      <c r="E89" t="n">
        <v>10.91</v>
      </c>
      <c r="F89" t="n">
        <v>7.92</v>
      </c>
      <c r="G89" t="n">
        <v>94.98999999999999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120.26</v>
      </c>
      <c r="Q89" t="n">
        <v>198.05</v>
      </c>
      <c r="R89" t="n">
        <v>29.11</v>
      </c>
      <c r="S89" t="n">
        <v>21.27</v>
      </c>
      <c r="T89" t="n">
        <v>1218.11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260.768512009221</v>
      </c>
      <c r="AB89" t="n">
        <v>356.7949824258346</v>
      </c>
      <c r="AC89" t="n">
        <v>322.7429700680152</v>
      </c>
      <c r="AD89" t="n">
        <v>260768.512009221</v>
      </c>
      <c r="AE89" t="n">
        <v>356794.9824258346</v>
      </c>
      <c r="AF89" t="n">
        <v>3.407043996198078e-06</v>
      </c>
      <c r="AG89" t="n">
        <v>9.470486111111111</v>
      </c>
      <c r="AH89" t="n">
        <v>322742.9700680152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9.1645</v>
      </c>
      <c r="E90" t="n">
        <v>10.91</v>
      </c>
      <c r="F90" t="n">
        <v>7.92</v>
      </c>
      <c r="G90" t="n">
        <v>95.02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120.41</v>
      </c>
      <c r="Q90" t="n">
        <v>198.05</v>
      </c>
      <c r="R90" t="n">
        <v>29.32</v>
      </c>
      <c r="S90" t="n">
        <v>21.27</v>
      </c>
      <c r="T90" t="n">
        <v>1322.78</v>
      </c>
      <c r="U90" t="n">
        <v>0.73</v>
      </c>
      <c r="V90" t="n">
        <v>0.77</v>
      </c>
      <c r="W90" t="n">
        <v>0.11</v>
      </c>
      <c r="X90" t="n">
        <v>0.07000000000000001</v>
      </c>
      <c r="Y90" t="n">
        <v>1</v>
      </c>
      <c r="Z90" t="n">
        <v>10</v>
      </c>
      <c r="AA90" t="n">
        <v>260.8798313646803</v>
      </c>
      <c r="AB90" t="n">
        <v>356.9472944790375</v>
      </c>
      <c r="AC90" t="n">
        <v>322.8807456726316</v>
      </c>
      <c r="AD90" t="n">
        <v>260879.8313646803</v>
      </c>
      <c r="AE90" t="n">
        <v>356947.2944790375</v>
      </c>
      <c r="AF90" t="n">
        <v>3.406263467715105e-06</v>
      </c>
      <c r="AG90" t="n">
        <v>9.470486111111111</v>
      </c>
      <c r="AH90" t="n">
        <v>322880.7456726317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9.149800000000001</v>
      </c>
      <c r="E91" t="n">
        <v>10.93</v>
      </c>
      <c r="F91" t="n">
        <v>7.94</v>
      </c>
      <c r="G91" t="n">
        <v>95.23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120.62</v>
      </c>
      <c r="Q91" t="n">
        <v>198.05</v>
      </c>
      <c r="R91" t="n">
        <v>29.93</v>
      </c>
      <c r="S91" t="n">
        <v>21.27</v>
      </c>
      <c r="T91" t="n">
        <v>1627.19</v>
      </c>
      <c r="U91" t="n">
        <v>0.71</v>
      </c>
      <c r="V91" t="n">
        <v>0.77</v>
      </c>
      <c r="W91" t="n">
        <v>0.11</v>
      </c>
      <c r="X91" t="n">
        <v>0.08</v>
      </c>
      <c r="Y91" t="n">
        <v>1</v>
      </c>
      <c r="Z91" t="n">
        <v>10</v>
      </c>
      <c r="AA91" t="n">
        <v>261.2259065618846</v>
      </c>
      <c r="AB91" t="n">
        <v>357.4208098316125</v>
      </c>
      <c r="AC91" t="n">
        <v>323.3090693845398</v>
      </c>
      <c r="AD91" t="n">
        <v>261225.9065618846</v>
      </c>
      <c r="AE91" t="n">
        <v>357420.8098316125</v>
      </c>
      <c r="AF91" t="n">
        <v>3.400799768334297e-06</v>
      </c>
      <c r="AG91" t="n">
        <v>9.487847222222221</v>
      </c>
      <c r="AH91" t="n">
        <v>323309.0693845398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9.1463</v>
      </c>
      <c r="E92" t="n">
        <v>10.93</v>
      </c>
      <c r="F92" t="n">
        <v>7.94</v>
      </c>
      <c r="G92" t="n">
        <v>95.28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120.74</v>
      </c>
      <c r="Q92" t="n">
        <v>198.05</v>
      </c>
      <c r="R92" t="n">
        <v>29.99</v>
      </c>
      <c r="S92" t="n">
        <v>21.27</v>
      </c>
      <c r="T92" t="n">
        <v>1657.72</v>
      </c>
      <c r="U92" t="n">
        <v>0.71</v>
      </c>
      <c r="V92" t="n">
        <v>0.76</v>
      </c>
      <c r="W92" t="n">
        <v>0.12</v>
      </c>
      <c r="X92" t="n">
        <v>0.09</v>
      </c>
      <c r="Y92" t="n">
        <v>1</v>
      </c>
      <c r="Z92" t="n">
        <v>10</v>
      </c>
      <c r="AA92" t="n">
        <v>261.3346343158116</v>
      </c>
      <c r="AB92" t="n">
        <v>357.5695759412654</v>
      </c>
      <c r="AC92" t="n">
        <v>323.443637465482</v>
      </c>
      <c r="AD92" t="n">
        <v>261334.6343158116</v>
      </c>
      <c r="AE92" t="n">
        <v>357569.5759412654</v>
      </c>
      <c r="AF92" t="n">
        <v>3.399498887529343e-06</v>
      </c>
      <c r="AG92" t="n">
        <v>9.487847222222221</v>
      </c>
      <c r="AH92" t="n">
        <v>323443.637465482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9.1526</v>
      </c>
      <c r="E93" t="n">
        <v>10.93</v>
      </c>
      <c r="F93" t="n">
        <v>7.93</v>
      </c>
      <c r="G93" t="n">
        <v>95.19</v>
      </c>
      <c r="H93" t="n">
        <v>1.48</v>
      </c>
      <c r="I93" t="n">
        <v>5</v>
      </c>
      <c r="J93" t="n">
        <v>285.23</v>
      </c>
      <c r="K93" t="n">
        <v>58.47</v>
      </c>
      <c r="L93" t="n">
        <v>23.75</v>
      </c>
      <c r="M93" t="n">
        <v>3</v>
      </c>
      <c r="N93" t="n">
        <v>78.01000000000001</v>
      </c>
      <c r="O93" t="n">
        <v>35412.96</v>
      </c>
      <c r="P93" t="n">
        <v>120.64</v>
      </c>
      <c r="Q93" t="n">
        <v>198.05</v>
      </c>
      <c r="R93" t="n">
        <v>29.77</v>
      </c>
      <c r="S93" t="n">
        <v>21.27</v>
      </c>
      <c r="T93" t="n">
        <v>1547.67</v>
      </c>
      <c r="U93" t="n">
        <v>0.71</v>
      </c>
      <c r="V93" t="n">
        <v>0.77</v>
      </c>
      <c r="W93" t="n">
        <v>0.12</v>
      </c>
      <c r="X93" t="n">
        <v>0.08</v>
      </c>
      <c r="Y93" t="n">
        <v>1</v>
      </c>
      <c r="Z93" t="n">
        <v>10</v>
      </c>
      <c r="AA93" t="n">
        <v>261.175460772109</v>
      </c>
      <c r="AB93" t="n">
        <v>357.3517876765304</v>
      </c>
      <c r="AC93" t="n">
        <v>323.2466346070656</v>
      </c>
      <c r="AD93" t="n">
        <v>261175.460772109</v>
      </c>
      <c r="AE93" t="n">
        <v>357351.7876765304</v>
      </c>
      <c r="AF93" t="n">
        <v>3.40184047297826e-06</v>
      </c>
      <c r="AG93" t="n">
        <v>9.487847222222221</v>
      </c>
      <c r="AH93" t="n">
        <v>323246.6346070656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9.148</v>
      </c>
      <c r="E94" t="n">
        <v>10.93</v>
      </c>
      <c r="F94" t="n">
        <v>7.94</v>
      </c>
      <c r="G94" t="n">
        <v>95.26000000000001</v>
      </c>
      <c r="H94" t="n">
        <v>1.5</v>
      </c>
      <c r="I94" t="n">
        <v>5</v>
      </c>
      <c r="J94" t="n">
        <v>285.73</v>
      </c>
      <c r="K94" t="n">
        <v>58.47</v>
      </c>
      <c r="L94" t="n">
        <v>24</v>
      </c>
      <c r="M94" t="n">
        <v>3</v>
      </c>
      <c r="N94" t="n">
        <v>78.26000000000001</v>
      </c>
      <c r="O94" t="n">
        <v>35474.75</v>
      </c>
      <c r="P94" t="n">
        <v>120.77</v>
      </c>
      <c r="Q94" t="n">
        <v>198.05</v>
      </c>
      <c r="R94" t="n">
        <v>29.97</v>
      </c>
      <c r="S94" t="n">
        <v>21.27</v>
      </c>
      <c r="T94" t="n">
        <v>1648.81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261.3343326714956</v>
      </c>
      <c r="AB94" t="n">
        <v>357.5691632182047</v>
      </c>
      <c r="AC94" t="n">
        <v>323.443264132131</v>
      </c>
      <c r="AD94" t="n">
        <v>261334.3326714956</v>
      </c>
      <c r="AE94" t="n">
        <v>357569.1632182047</v>
      </c>
      <c r="AF94" t="n">
        <v>3.40013074392032e-06</v>
      </c>
      <c r="AG94" t="n">
        <v>9.487847222222221</v>
      </c>
      <c r="AH94" t="n">
        <v>323443.264132131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9.148899999999999</v>
      </c>
      <c r="E95" t="n">
        <v>10.93</v>
      </c>
      <c r="F95" t="n">
        <v>7.94</v>
      </c>
      <c r="G95" t="n">
        <v>95.25</v>
      </c>
      <c r="H95" t="n">
        <v>1.51</v>
      </c>
      <c r="I95" t="n">
        <v>5</v>
      </c>
      <c r="J95" t="n">
        <v>286.24</v>
      </c>
      <c r="K95" t="n">
        <v>58.47</v>
      </c>
      <c r="L95" t="n">
        <v>24.25</v>
      </c>
      <c r="M95" t="n">
        <v>3</v>
      </c>
      <c r="N95" t="n">
        <v>78.51000000000001</v>
      </c>
      <c r="O95" t="n">
        <v>35536.63</v>
      </c>
      <c r="P95" t="n">
        <v>120.76</v>
      </c>
      <c r="Q95" t="n">
        <v>198.05</v>
      </c>
      <c r="R95" t="n">
        <v>29.9</v>
      </c>
      <c r="S95" t="n">
        <v>21.27</v>
      </c>
      <c r="T95" t="n">
        <v>1613.22</v>
      </c>
      <c r="U95" t="n">
        <v>0.71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261.3187776537332</v>
      </c>
      <c r="AB95" t="n">
        <v>357.5478801566632</v>
      </c>
      <c r="AC95" t="n">
        <v>323.4240122961119</v>
      </c>
      <c r="AD95" t="n">
        <v>261318.7776537332</v>
      </c>
      <c r="AE95" t="n">
        <v>357547.8801566631</v>
      </c>
      <c r="AF95" t="n">
        <v>3.400465256127309e-06</v>
      </c>
      <c r="AG95" t="n">
        <v>9.487847222222221</v>
      </c>
      <c r="AH95" t="n">
        <v>323424.0122961119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9.1515</v>
      </c>
      <c r="E96" t="n">
        <v>10.93</v>
      </c>
      <c r="F96" t="n">
        <v>7.93</v>
      </c>
      <c r="G96" t="n">
        <v>95.20999999999999</v>
      </c>
      <c r="H96" t="n">
        <v>1.52</v>
      </c>
      <c r="I96" t="n">
        <v>5</v>
      </c>
      <c r="J96" t="n">
        <v>286.74</v>
      </c>
      <c r="K96" t="n">
        <v>58.47</v>
      </c>
      <c r="L96" t="n">
        <v>24.5</v>
      </c>
      <c r="M96" t="n">
        <v>3</v>
      </c>
      <c r="N96" t="n">
        <v>78.77</v>
      </c>
      <c r="O96" t="n">
        <v>35598.74</v>
      </c>
      <c r="P96" t="n">
        <v>120.83</v>
      </c>
      <c r="Q96" t="n">
        <v>198.05</v>
      </c>
      <c r="R96" t="n">
        <v>29.79</v>
      </c>
      <c r="S96" t="n">
        <v>21.27</v>
      </c>
      <c r="T96" t="n">
        <v>1559.2</v>
      </c>
      <c r="U96" t="n">
        <v>0.71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261.3001638893565</v>
      </c>
      <c r="AB96" t="n">
        <v>357.5224119830617</v>
      </c>
      <c r="AC96" t="n">
        <v>323.4009747692542</v>
      </c>
      <c r="AD96" t="n">
        <v>261300.1638893565</v>
      </c>
      <c r="AE96" t="n">
        <v>357522.4119830617</v>
      </c>
      <c r="AF96" t="n">
        <v>3.401431624725275e-06</v>
      </c>
      <c r="AG96" t="n">
        <v>9.487847222222221</v>
      </c>
      <c r="AH96" t="n">
        <v>323400.9747692542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9.1531</v>
      </c>
      <c r="E97" t="n">
        <v>10.93</v>
      </c>
      <c r="F97" t="n">
        <v>7.93</v>
      </c>
      <c r="G97" t="n">
        <v>95.19</v>
      </c>
      <c r="H97" t="n">
        <v>1.53</v>
      </c>
      <c r="I97" t="n">
        <v>5</v>
      </c>
      <c r="J97" t="n">
        <v>287.24</v>
      </c>
      <c r="K97" t="n">
        <v>58.47</v>
      </c>
      <c r="L97" t="n">
        <v>24.75</v>
      </c>
      <c r="M97" t="n">
        <v>3</v>
      </c>
      <c r="N97" t="n">
        <v>79.02</v>
      </c>
      <c r="O97" t="n">
        <v>35660.82</v>
      </c>
      <c r="P97" t="n">
        <v>120.83</v>
      </c>
      <c r="Q97" t="n">
        <v>198.05</v>
      </c>
      <c r="R97" t="n">
        <v>29.7</v>
      </c>
      <c r="S97" t="n">
        <v>21.27</v>
      </c>
      <c r="T97" t="n">
        <v>1513.32</v>
      </c>
      <c r="U97" t="n">
        <v>0.72</v>
      </c>
      <c r="V97" t="n">
        <v>0.77</v>
      </c>
      <c r="W97" t="n">
        <v>0.12</v>
      </c>
      <c r="X97" t="n">
        <v>0.08</v>
      </c>
      <c r="Y97" t="n">
        <v>1</v>
      </c>
      <c r="Z97" t="n">
        <v>10</v>
      </c>
      <c r="AA97" t="n">
        <v>261.2830989310249</v>
      </c>
      <c r="AB97" t="n">
        <v>357.4990629542197</v>
      </c>
      <c r="AC97" t="n">
        <v>323.3798541389543</v>
      </c>
      <c r="AD97" t="n">
        <v>261283.098931025</v>
      </c>
      <c r="AE97" t="n">
        <v>357499.0629542196</v>
      </c>
      <c r="AF97" t="n">
        <v>3.402026313093254e-06</v>
      </c>
      <c r="AG97" t="n">
        <v>9.487847222222221</v>
      </c>
      <c r="AH97" t="n">
        <v>323379.8541389543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9.1561</v>
      </c>
      <c r="E98" t="n">
        <v>10.92</v>
      </c>
      <c r="F98" t="n">
        <v>7.93</v>
      </c>
      <c r="G98" t="n">
        <v>95.14</v>
      </c>
      <c r="H98" t="n">
        <v>1.55</v>
      </c>
      <c r="I98" t="n">
        <v>5</v>
      </c>
      <c r="J98" t="n">
        <v>287.75</v>
      </c>
      <c r="K98" t="n">
        <v>58.47</v>
      </c>
      <c r="L98" t="n">
        <v>25</v>
      </c>
      <c r="M98" t="n">
        <v>3</v>
      </c>
      <c r="N98" t="n">
        <v>79.27</v>
      </c>
      <c r="O98" t="n">
        <v>35723.02</v>
      </c>
      <c r="P98" t="n">
        <v>120.72</v>
      </c>
      <c r="Q98" t="n">
        <v>198.05</v>
      </c>
      <c r="R98" t="n">
        <v>29.53</v>
      </c>
      <c r="S98" t="n">
        <v>21.27</v>
      </c>
      <c r="T98" t="n">
        <v>1427.03</v>
      </c>
      <c r="U98" t="n">
        <v>0.72</v>
      </c>
      <c r="V98" t="n">
        <v>0.77</v>
      </c>
      <c r="W98" t="n">
        <v>0.12</v>
      </c>
      <c r="X98" t="n">
        <v>0.08</v>
      </c>
      <c r="Y98" t="n">
        <v>1</v>
      </c>
      <c r="Z98" t="n">
        <v>10</v>
      </c>
      <c r="AA98" t="n">
        <v>261.1857393424516</v>
      </c>
      <c r="AB98" t="n">
        <v>357.3658512699316</v>
      </c>
      <c r="AC98" t="n">
        <v>323.259355990851</v>
      </c>
      <c r="AD98" t="n">
        <v>261185.7393424516</v>
      </c>
      <c r="AE98" t="n">
        <v>357365.8512699316</v>
      </c>
      <c r="AF98" t="n">
        <v>3.403141353783215e-06</v>
      </c>
      <c r="AG98" t="n">
        <v>9.479166666666666</v>
      </c>
      <c r="AH98" t="n">
        <v>323259.3559908509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9.1638</v>
      </c>
      <c r="E99" t="n">
        <v>10.91</v>
      </c>
      <c r="F99" t="n">
        <v>7.92</v>
      </c>
      <c r="G99" t="n">
        <v>95.03</v>
      </c>
      <c r="H99" t="n">
        <v>1.56</v>
      </c>
      <c r="I99" t="n">
        <v>5</v>
      </c>
      <c r="J99" t="n">
        <v>288.25</v>
      </c>
      <c r="K99" t="n">
        <v>58.47</v>
      </c>
      <c r="L99" t="n">
        <v>25.25</v>
      </c>
      <c r="M99" t="n">
        <v>3</v>
      </c>
      <c r="N99" t="n">
        <v>79.53</v>
      </c>
      <c r="O99" t="n">
        <v>35785.31</v>
      </c>
      <c r="P99" t="n">
        <v>120.4</v>
      </c>
      <c r="Q99" t="n">
        <v>198.05</v>
      </c>
      <c r="R99" t="n">
        <v>29.29</v>
      </c>
      <c r="S99" t="n">
        <v>21.27</v>
      </c>
      <c r="T99" t="n">
        <v>1307.18</v>
      </c>
      <c r="U99" t="n">
        <v>0.73</v>
      </c>
      <c r="V99" t="n">
        <v>0.77</v>
      </c>
      <c r="W99" t="n">
        <v>0.12</v>
      </c>
      <c r="X99" t="n">
        <v>0.07000000000000001</v>
      </c>
      <c r="Y99" t="n">
        <v>1</v>
      </c>
      <c r="Z99" t="n">
        <v>10</v>
      </c>
      <c r="AA99" t="n">
        <v>260.8813179190829</v>
      </c>
      <c r="AB99" t="n">
        <v>356.9493284483533</v>
      </c>
      <c r="AC99" t="n">
        <v>322.8825855227705</v>
      </c>
      <c r="AD99" t="n">
        <v>260881.3179190829</v>
      </c>
      <c r="AE99" t="n">
        <v>356949.3284483533</v>
      </c>
      <c r="AF99" t="n">
        <v>3.406003291554114e-06</v>
      </c>
      <c r="AG99" t="n">
        <v>9.470486111111111</v>
      </c>
      <c r="AH99" t="n">
        <v>322882.5855227705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9.157299999999999</v>
      </c>
      <c r="E100" t="n">
        <v>10.92</v>
      </c>
      <c r="F100" t="n">
        <v>7.93</v>
      </c>
      <c r="G100" t="n">
        <v>95.13</v>
      </c>
      <c r="H100" t="n">
        <v>1.57</v>
      </c>
      <c r="I100" t="n">
        <v>5</v>
      </c>
      <c r="J100" t="n">
        <v>288.76</v>
      </c>
      <c r="K100" t="n">
        <v>58.47</v>
      </c>
      <c r="L100" t="n">
        <v>25.5</v>
      </c>
      <c r="M100" t="n">
        <v>3</v>
      </c>
      <c r="N100" t="n">
        <v>79.78</v>
      </c>
      <c r="O100" t="n">
        <v>35847.71</v>
      </c>
      <c r="P100" t="n">
        <v>120.48</v>
      </c>
      <c r="Q100" t="n">
        <v>198.06</v>
      </c>
      <c r="R100" t="n">
        <v>29.6</v>
      </c>
      <c r="S100" t="n">
        <v>21.27</v>
      </c>
      <c r="T100" t="n">
        <v>1465.38</v>
      </c>
      <c r="U100" t="n">
        <v>0.72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261.0303353806733</v>
      </c>
      <c r="AB100" t="n">
        <v>357.1532207134877</v>
      </c>
      <c r="AC100" t="n">
        <v>323.0670185962852</v>
      </c>
      <c r="AD100" t="n">
        <v>261030.3353806733</v>
      </c>
      <c r="AE100" t="n">
        <v>357153.2207134877</v>
      </c>
      <c r="AF100" t="n">
        <v>3.403587370059199e-06</v>
      </c>
      <c r="AG100" t="n">
        <v>9.479166666666666</v>
      </c>
      <c r="AH100" t="n">
        <v>323067.0185962851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9.1431</v>
      </c>
      <c r="E101" t="n">
        <v>10.94</v>
      </c>
      <c r="F101" t="n">
        <v>7.94</v>
      </c>
      <c r="G101" t="n">
        <v>95.33</v>
      </c>
      <c r="H101" t="n">
        <v>1.59</v>
      </c>
      <c r="I101" t="n">
        <v>5</v>
      </c>
      <c r="J101" t="n">
        <v>289.26</v>
      </c>
      <c r="K101" t="n">
        <v>58.47</v>
      </c>
      <c r="L101" t="n">
        <v>25.75</v>
      </c>
      <c r="M101" t="n">
        <v>3</v>
      </c>
      <c r="N101" t="n">
        <v>80.04000000000001</v>
      </c>
      <c r="O101" t="n">
        <v>35910.21</v>
      </c>
      <c r="P101" t="n">
        <v>120.6</v>
      </c>
      <c r="Q101" t="n">
        <v>198.05</v>
      </c>
      <c r="R101" t="n">
        <v>30.22</v>
      </c>
      <c r="S101" t="n">
        <v>21.27</v>
      </c>
      <c r="T101" t="n">
        <v>1774.47</v>
      </c>
      <c r="U101" t="n">
        <v>0.7</v>
      </c>
      <c r="V101" t="n">
        <v>0.76</v>
      </c>
      <c r="W101" t="n">
        <v>0.11</v>
      </c>
      <c r="X101" t="n">
        <v>0.09</v>
      </c>
      <c r="Y101" t="n">
        <v>1</v>
      </c>
      <c r="Z101" t="n">
        <v>10</v>
      </c>
      <c r="AA101" t="n">
        <v>261.2854858482458</v>
      </c>
      <c r="AB101" t="n">
        <v>357.5023288396646</v>
      </c>
      <c r="AC101" t="n">
        <v>323.3828083328761</v>
      </c>
      <c r="AD101" t="n">
        <v>261285.4858482458</v>
      </c>
      <c r="AE101" t="n">
        <v>357502.3288396646</v>
      </c>
      <c r="AF101" t="n">
        <v>3.398309510793385e-06</v>
      </c>
      <c r="AG101" t="n">
        <v>9.496527777777779</v>
      </c>
      <c r="AH101" t="n">
        <v>323382.8083328761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9.1456</v>
      </c>
      <c r="E102" t="n">
        <v>10.93</v>
      </c>
      <c r="F102" t="n">
        <v>7.94</v>
      </c>
      <c r="G102" t="n">
        <v>95.29000000000001</v>
      </c>
      <c r="H102" t="n">
        <v>1.6</v>
      </c>
      <c r="I102" t="n">
        <v>5</v>
      </c>
      <c r="J102" t="n">
        <v>289.77</v>
      </c>
      <c r="K102" t="n">
        <v>58.47</v>
      </c>
      <c r="L102" t="n">
        <v>26</v>
      </c>
      <c r="M102" t="n">
        <v>3</v>
      </c>
      <c r="N102" t="n">
        <v>80.3</v>
      </c>
      <c r="O102" t="n">
        <v>35972.82</v>
      </c>
      <c r="P102" t="n">
        <v>120.48</v>
      </c>
      <c r="Q102" t="n">
        <v>198.05</v>
      </c>
      <c r="R102" t="n">
        <v>30.02</v>
      </c>
      <c r="S102" t="n">
        <v>21.27</v>
      </c>
      <c r="T102" t="n">
        <v>1673.87</v>
      </c>
      <c r="U102" t="n">
        <v>0.71</v>
      </c>
      <c r="V102" t="n">
        <v>0.76</v>
      </c>
      <c r="W102" t="n">
        <v>0.12</v>
      </c>
      <c r="X102" t="n">
        <v>0.09</v>
      </c>
      <c r="Y102" t="n">
        <v>1</v>
      </c>
      <c r="Z102" t="n">
        <v>10</v>
      </c>
      <c r="AA102" t="n">
        <v>261.1873997120196</v>
      </c>
      <c r="AB102" t="n">
        <v>357.3681230608249</v>
      </c>
      <c r="AC102" t="n">
        <v>323.2614109652098</v>
      </c>
      <c r="AD102" t="n">
        <v>261187.3997120195</v>
      </c>
      <c r="AE102" t="n">
        <v>357368.1230608249</v>
      </c>
      <c r="AF102" t="n">
        <v>3.399238711368352e-06</v>
      </c>
      <c r="AG102" t="n">
        <v>9.487847222222221</v>
      </c>
      <c r="AH102" t="n">
        <v>323261.4109652098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9.1494</v>
      </c>
      <c r="E103" t="n">
        <v>10.93</v>
      </c>
      <c r="F103" t="n">
        <v>7.94</v>
      </c>
      <c r="G103" t="n">
        <v>95.23999999999999</v>
      </c>
      <c r="H103" t="n">
        <v>1.61</v>
      </c>
      <c r="I103" t="n">
        <v>5</v>
      </c>
      <c r="J103" t="n">
        <v>290.28</v>
      </c>
      <c r="K103" t="n">
        <v>58.47</v>
      </c>
      <c r="L103" t="n">
        <v>26.25</v>
      </c>
      <c r="M103" t="n">
        <v>3</v>
      </c>
      <c r="N103" t="n">
        <v>80.56</v>
      </c>
      <c r="O103" t="n">
        <v>36035.53</v>
      </c>
      <c r="P103" t="n">
        <v>120.17</v>
      </c>
      <c r="Q103" t="n">
        <v>198.05</v>
      </c>
      <c r="R103" t="n">
        <v>29.92</v>
      </c>
      <c r="S103" t="n">
        <v>21.27</v>
      </c>
      <c r="T103" t="n">
        <v>1621.65</v>
      </c>
      <c r="U103" t="n">
        <v>0.71</v>
      </c>
      <c r="V103" t="n">
        <v>0.77</v>
      </c>
      <c r="W103" t="n">
        <v>0.12</v>
      </c>
      <c r="X103" t="n">
        <v>0.08</v>
      </c>
      <c r="Y103" t="n">
        <v>1</v>
      </c>
      <c r="Z103" t="n">
        <v>10</v>
      </c>
      <c r="AA103" t="n">
        <v>260.9625164225819</v>
      </c>
      <c r="AB103" t="n">
        <v>357.0604278230657</v>
      </c>
      <c r="AC103" t="n">
        <v>322.9830817290893</v>
      </c>
      <c r="AD103" t="n">
        <v>260962.5164225819</v>
      </c>
      <c r="AE103" t="n">
        <v>357060.4278230657</v>
      </c>
      <c r="AF103" t="n">
        <v>3.400651096242303e-06</v>
      </c>
      <c r="AG103" t="n">
        <v>9.487847222222221</v>
      </c>
      <c r="AH103" t="n">
        <v>322983.0817290894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9.1447</v>
      </c>
      <c r="E104" t="n">
        <v>10.94</v>
      </c>
      <c r="F104" t="n">
        <v>7.94</v>
      </c>
      <c r="G104" t="n">
        <v>95.31</v>
      </c>
      <c r="H104" t="n">
        <v>1.62</v>
      </c>
      <c r="I104" t="n">
        <v>5</v>
      </c>
      <c r="J104" t="n">
        <v>290.79</v>
      </c>
      <c r="K104" t="n">
        <v>58.47</v>
      </c>
      <c r="L104" t="n">
        <v>26.5</v>
      </c>
      <c r="M104" t="n">
        <v>3</v>
      </c>
      <c r="N104" t="n">
        <v>80.81999999999999</v>
      </c>
      <c r="O104" t="n">
        <v>36098.35</v>
      </c>
      <c r="P104" t="n">
        <v>120.19</v>
      </c>
      <c r="Q104" t="n">
        <v>198.05</v>
      </c>
      <c r="R104" t="n">
        <v>30.1</v>
      </c>
      <c r="S104" t="n">
        <v>21.27</v>
      </c>
      <c r="T104" t="n">
        <v>1712.43</v>
      </c>
      <c r="U104" t="n">
        <v>0.71</v>
      </c>
      <c r="V104" t="n">
        <v>0.76</v>
      </c>
      <c r="W104" t="n">
        <v>0.12</v>
      </c>
      <c r="X104" t="n">
        <v>0.09</v>
      </c>
      <c r="Y104" t="n">
        <v>1</v>
      </c>
      <c r="Z104" t="n">
        <v>10</v>
      </c>
      <c r="AA104" t="n">
        <v>261.0244191322582</v>
      </c>
      <c r="AB104" t="n">
        <v>357.1451258413998</v>
      </c>
      <c r="AC104" t="n">
        <v>323.059696287428</v>
      </c>
      <c r="AD104" t="n">
        <v>261024.4191322582</v>
      </c>
      <c r="AE104" t="n">
        <v>357145.1258413998</v>
      </c>
      <c r="AF104" t="n">
        <v>3.398904199161364e-06</v>
      </c>
      <c r="AG104" t="n">
        <v>9.496527777777779</v>
      </c>
      <c r="AH104" t="n">
        <v>323059.696287428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9.1473</v>
      </c>
      <c r="E105" t="n">
        <v>10.93</v>
      </c>
      <c r="F105" t="n">
        <v>7.94</v>
      </c>
      <c r="G105" t="n">
        <v>95.27</v>
      </c>
      <c r="H105" t="n">
        <v>1.64</v>
      </c>
      <c r="I105" t="n">
        <v>5</v>
      </c>
      <c r="J105" t="n">
        <v>291.3</v>
      </c>
      <c r="K105" t="n">
        <v>58.47</v>
      </c>
      <c r="L105" t="n">
        <v>26.75</v>
      </c>
      <c r="M105" t="n">
        <v>3</v>
      </c>
      <c r="N105" t="n">
        <v>81.08</v>
      </c>
      <c r="O105" t="n">
        <v>36161.27</v>
      </c>
      <c r="P105" t="n">
        <v>119.99</v>
      </c>
      <c r="Q105" t="n">
        <v>198.05</v>
      </c>
      <c r="R105" t="n">
        <v>29.94</v>
      </c>
      <c r="S105" t="n">
        <v>21.27</v>
      </c>
      <c r="T105" t="n">
        <v>1634.92</v>
      </c>
      <c r="U105" t="n">
        <v>0.71</v>
      </c>
      <c r="V105" t="n">
        <v>0.76</v>
      </c>
      <c r="W105" t="n">
        <v>0.12</v>
      </c>
      <c r="X105" t="n">
        <v>0.09</v>
      </c>
      <c r="Y105" t="n">
        <v>1</v>
      </c>
      <c r="Z105" t="n">
        <v>10</v>
      </c>
      <c r="AA105" t="n">
        <v>260.8777643444035</v>
      </c>
      <c r="AB105" t="n">
        <v>356.9444662907043</v>
      </c>
      <c r="AC105" t="n">
        <v>322.8781874026236</v>
      </c>
      <c r="AD105" t="n">
        <v>260877.7643444035</v>
      </c>
      <c r="AE105" t="n">
        <v>356944.4662907043</v>
      </c>
      <c r="AF105" t="n">
        <v>3.39987056775933e-06</v>
      </c>
      <c r="AG105" t="n">
        <v>9.487847222222221</v>
      </c>
      <c r="AH105" t="n">
        <v>322878.1874026235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9.147500000000001</v>
      </c>
      <c r="E106" t="n">
        <v>10.93</v>
      </c>
      <c r="F106" t="n">
        <v>7.94</v>
      </c>
      <c r="G106" t="n">
        <v>95.27</v>
      </c>
      <c r="H106" t="n">
        <v>1.65</v>
      </c>
      <c r="I106" t="n">
        <v>5</v>
      </c>
      <c r="J106" t="n">
        <v>291.81</v>
      </c>
      <c r="K106" t="n">
        <v>58.47</v>
      </c>
      <c r="L106" t="n">
        <v>27</v>
      </c>
      <c r="M106" t="n">
        <v>3</v>
      </c>
      <c r="N106" t="n">
        <v>81.34</v>
      </c>
      <c r="O106" t="n">
        <v>36224.3</v>
      </c>
      <c r="P106" t="n">
        <v>119.74</v>
      </c>
      <c r="Q106" t="n">
        <v>198.05</v>
      </c>
      <c r="R106" t="n">
        <v>29.94</v>
      </c>
      <c r="S106" t="n">
        <v>21.27</v>
      </c>
      <c r="T106" t="n">
        <v>1635.35</v>
      </c>
      <c r="U106" t="n">
        <v>0.71</v>
      </c>
      <c r="V106" t="n">
        <v>0.76</v>
      </c>
      <c r="W106" t="n">
        <v>0.12</v>
      </c>
      <c r="X106" t="n">
        <v>0.09</v>
      </c>
      <c r="Y106" t="n">
        <v>1</v>
      </c>
      <c r="Z106" t="n">
        <v>10</v>
      </c>
      <c r="AA106" t="n">
        <v>260.7269111254263</v>
      </c>
      <c r="AB106" t="n">
        <v>356.7380622613254</v>
      </c>
      <c r="AC106" t="n">
        <v>322.6914822841187</v>
      </c>
      <c r="AD106" t="n">
        <v>260726.9111254264</v>
      </c>
      <c r="AE106" t="n">
        <v>356738.0622613254</v>
      </c>
      <c r="AF106" t="n">
        <v>3.399944903805328e-06</v>
      </c>
      <c r="AG106" t="n">
        <v>9.487847222222221</v>
      </c>
      <c r="AH106" t="n">
        <v>322691.4822841187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9.1517</v>
      </c>
      <c r="E107" t="n">
        <v>10.93</v>
      </c>
      <c r="F107" t="n">
        <v>7.93</v>
      </c>
      <c r="G107" t="n">
        <v>95.20999999999999</v>
      </c>
      <c r="H107" t="n">
        <v>1.66</v>
      </c>
      <c r="I107" t="n">
        <v>5</v>
      </c>
      <c r="J107" t="n">
        <v>292.32</v>
      </c>
      <c r="K107" t="n">
        <v>58.47</v>
      </c>
      <c r="L107" t="n">
        <v>27.25</v>
      </c>
      <c r="M107" t="n">
        <v>3</v>
      </c>
      <c r="N107" t="n">
        <v>81.59999999999999</v>
      </c>
      <c r="O107" t="n">
        <v>36287.44</v>
      </c>
      <c r="P107" t="n">
        <v>119.21</v>
      </c>
      <c r="Q107" t="n">
        <v>198.05</v>
      </c>
      <c r="R107" t="n">
        <v>29.78</v>
      </c>
      <c r="S107" t="n">
        <v>21.27</v>
      </c>
      <c r="T107" t="n">
        <v>1553.67</v>
      </c>
      <c r="U107" t="n">
        <v>0.71</v>
      </c>
      <c r="V107" t="n">
        <v>0.77</v>
      </c>
      <c r="W107" t="n">
        <v>0.12</v>
      </c>
      <c r="X107" t="n">
        <v>0.08</v>
      </c>
      <c r="Y107" t="n">
        <v>1</v>
      </c>
      <c r="Z107" t="n">
        <v>10</v>
      </c>
      <c r="AA107" t="n">
        <v>260.3347151162066</v>
      </c>
      <c r="AB107" t="n">
        <v>356.2014423790441</v>
      </c>
      <c r="AC107" t="n">
        <v>322.2060766502516</v>
      </c>
      <c r="AD107" t="n">
        <v>260334.7151162066</v>
      </c>
      <c r="AE107" t="n">
        <v>356201.4423790441</v>
      </c>
      <c r="AF107" t="n">
        <v>3.401505960771272e-06</v>
      </c>
      <c r="AG107" t="n">
        <v>9.487847222222221</v>
      </c>
      <c r="AH107" t="n">
        <v>322206.0766502516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9.1587</v>
      </c>
      <c r="E108" t="n">
        <v>10.92</v>
      </c>
      <c r="F108" t="n">
        <v>7.93</v>
      </c>
      <c r="G108" t="n">
        <v>95.11</v>
      </c>
      <c r="H108" t="n">
        <v>1.67</v>
      </c>
      <c r="I108" t="n">
        <v>5</v>
      </c>
      <c r="J108" t="n">
        <v>292.84</v>
      </c>
      <c r="K108" t="n">
        <v>58.47</v>
      </c>
      <c r="L108" t="n">
        <v>27.5</v>
      </c>
      <c r="M108" t="n">
        <v>3</v>
      </c>
      <c r="N108" t="n">
        <v>81.86</v>
      </c>
      <c r="O108" t="n">
        <v>36350.69</v>
      </c>
      <c r="P108" t="n">
        <v>119.06</v>
      </c>
      <c r="Q108" t="n">
        <v>198.05</v>
      </c>
      <c r="R108" t="n">
        <v>29.49</v>
      </c>
      <c r="S108" t="n">
        <v>21.27</v>
      </c>
      <c r="T108" t="n">
        <v>1409.15</v>
      </c>
      <c r="U108" t="n">
        <v>0.72</v>
      </c>
      <c r="V108" t="n">
        <v>0.77</v>
      </c>
      <c r="W108" t="n">
        <v>0.12</v>
      </c>
      <c r="X108" t="n">
        <v>0.07000000000000001</v>
      </c>
      <c r="Y108" t="n">
        <v>1</v>
      </c>
      <c r="Z108" t="n">
        <v>10</v>
      </c>
      <c r="AA108" t="n">
        <v>260.1717117750841</v>
      </c>
      <c r="AB108" t="n">
        <v>355.9784140165204</v>
      </c>
      <c r="AC108" t="n">
        <v>322.0043338016249</v>
      </c>
      <c r="AD108" t="n">
        <v>260171.7117750841</v>
      </c>
      <c r="AE108" t="n">
        <v>355978.4140165204</v>
      </c>
      <c r="AF108" t="n">
        <v>3.404107722381181e-06</v>
      </c>
      <c r="AG108" t="n">
        <v>9.479166666666666</v>
      </c>
      <c r="AH108" t="n">
        <v>322004.3338016248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9.1591</v>
      </c>
      <c r="E109" t="n">
        <v>10.92</v>
      </c>
      <c r="F109" t="n">
        <v>7.92</v>
      </c>
      <c r="G109" t="n">
        <v>95.09999999999999</v>
      </c>
      <c r="H109" t="n">
        <v>1.68</v>
      </c>
      <c r="I109" t="n">
        <v>5</v>
      </c>
      <c r="J109" t="n">
        <v>293.35</v>
      </c>
      <c r="K109" t="n">
        <v>58.47</v>
      </c>
      <c r="L109" t="n">
        <v>27.75</v>
      </c>
      <c r="M109" t="n">
        <v>3</v>
      </c>
      <c r="N109" t="n">
        <v>82.13</v>
      </c>
      <c r="O109" t="n">
        <v>36414.05</v>
      </c>
      <c r="P109" t="n">
        <v>118.84</v>
      </c>
      <c r="Q109" t="n">
        <v>198.05</v>
      </c>
      <c r="R109" t="n">
        <v>29.55</v>
      </c>
      <c r="S109" t="n">
        <v>21.27</v>
      </c>
      <c r="T109" t="n">
        <v>1436.73</v>
      </c>
      <c r="U109" t="n">
        <v>0.72</v>
      </c>
      <c r="V109" t="n">
        <v>0.77</v>
      </c>
      <c r="W109" t="n">
        <v>0.11</v>
      </c>
      <c r="X109" t="n">
        <v>0.07000000000000001</v>
      </c>
      <c r="Y109" t="n">
        <v>1</v>
      </c>
      <c r="Z109" t="n">
        <v>10</v>
      </c>
      <c r="AA109" t="n">
        <v>260.0043109577456</v>
      </c>
      <c r="AB109" t="n">
        <v>355.7493688330352</v>
      </c>
      <c r="AC109" t="n">
        <v>321.7971483689846</v>
      </c>
      <c r="AD109" t="n">
        <v>260004.3109577456</v>
      </c>
      <c r="AE109" t="n">
        <v>355749.3688330352</v>
      </c>
      <c r="AF109" t="n">
        <v>3.404256394473176e-06</v>
      </c>
      <c r="AG109" t="n">
        <v>9.479166666666666</v>
      </c>
      <c r="AH109" t="n">
        <v>321797.1483689846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9.147500000000001</v>
      </c>
      <c r="E110" t="n">
        <v>10.93</v>
      </c>
      <c r="F110" t="n">
        <v>7.94</v>
      </c>
      <c r="G110" t="n">
        <v>95.27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118.8</v>
      </c>
      <c r="Q110" t="n">
        <v>198.05</v>
      </c>
      <c r="R110" t="n">
        <v>30.03</v>
      </c>
      <c r="S110" t="n">
        <v>21.27</v>
      </c>
      <c r="T110" t="n">
        <v>1675.8</v>
      </c>
      <c r="U110" t="n">
        <v>0.71</v>
      </c>
      <c r="V110" t="n">
        <v>0.76</v>
      </c>
      <c r="W110" t="n">
        <v>0.11</v>
      </c>
      <c r="X110" t="n">
        <v>0.09</v>
      </c>
      <c r="Y110" t="n">
        <v>1</v>
      </c>
      <c r="Z110" t="n">
        <v>10</v>
      </c>
      <c r="AA110" t="n">
        <v>260.1676937378406</v>
      </c>
      <c r="AB110" t="n">
        <v>355.9729163607006</v>
      </c>
      <c r="AC110" t="n">
        <v>321.9993608343605</v>
      </c>
      <c r="AD110" t="n">
        <v>260167.6937378406</v>
      </c>
      <c r="AE110" t="n">
        <v>355972.9163607006</v>
      </c>
      <c r="AF110" t="n">
        <v>3.399944903805328e-06</v>
      </c>
      <c r="AG110" t="n">
        <v>9.487847222222221</v>
      </c>
      <c r="AH110" t="n">
        <v>321999.3608343605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9.207599999999999</v>
      </c>
      <c r="E111" t="n">
        <v>10.86</v>
      </c>
      <c r="F111" t="n">
        <v>7.91</v>
      </c>
      <c r="G111" t="n">
        <v>118.72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118.14</v>
      </c>
      <c r="Q111" t="n">
        <v>198.05</v>
      </c>
      <c r="R111" t="n">
        <v>29.2</v>
      </c>
      <c r="S111" t="n">
        <v>21.27</v>
      </c>
      <c r="T111" t="n">
        <v>1269.7</v>
      </c>
      <c r="U111" t="n">
        <v>0.73</v>
      </c>
      <c r="V111" t="n">
        <v>0.77</v>
      </c>
      <c r="W111" t="n">
        <v>0.11</v>
      </c>
      <c r="X111" t="n">
        <v>0.06</v>
      </c>
      <c r="Y111" t="n">
        <v>1</v>
      </c>
      <c r="Z111" t="n">
        <v>10</v>
      </c>
      <c r="AA111" t="n">
        <v>259.0508959653042</v>
      </c>
      <c r="AB111" t="n">
        <v>354.444864378676</v>
      </c>
      <c r="AC111" t="n">
        <v>320.6171439888658</v>
      </c>
      <c r="AD111" t="n">
        <v>259050.8959653042</v>
      </c>
      <c r="AE111" t="n">
        <v>354444.8643786759</v>
      </c>
      <c r="AF111" t="n">
        <v>3.422282885627541e-06</v>
      </c>
      <c r="AG111" t="n">
        <v>9.427083333333334</v>
      </c>
      <c r="AH111" t="n">
        <v>320617.1439888658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9.208600000000001</v>
      </c>
      <c r="E112" t="n">
        <v>10.86</v>
      </c>
      <c r="F112" t="n">
        <v>7.91</v>
      </c>
      <c r="G112" t="n">
        <v>118.7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118.39</v>
      </c>
      <c r="Q112" t="n">
        <v>198.05</v>
      </c>
      <c r="R112" t="n">
        <v>29.15</v>
      </c>
      <c r="S112" t="n">
        <v>21.27</v>
      </c>
      <c r="T112" t="n">
        <v>1242.17</v>
      </c>
      <c r="U112" t="n">
        <v>0.73</v>
      </c>
      <c r="V112" t="n">
        <v>0.77</v>
      </c>
      <c r="W112" t="n">
        <v>0.11</v>
      </c>
      <c r="X112" t="n">
        <v>0.06</v>
      </c>
      <c r="Y112" t="n">
        <v>1</v>
      </c>
      <c r="Z112" t="n">
        <v>10</v>
      </c>
      <c r="AA112" t="n">
        <v>259.188280107937</v>
      </c>
      <c r="AB112" t="n">
        <v>354.6328394235867</v>
      </c>
      <c r="AC112" t="n">
        <v>320.7871789593149</v>
      </c>
      <c r="AD112" t="n">
        <v>259188.280107937</v>
      </c>
      <c r="AE112" t="n">
        <v>354632.8394235867</v>
      </c>
      <c r="AF112" t="n">
        <v>3.422654565857528e-06</v>
      </c>
      <c r="AG112" t="n">
        <v>9.427083333333334</v>
      </c>
      <c r="AH112" t="n">
        <v>320787.1789593149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9.2079</v>
      </c>
      <c r="E113" t="n">
        <v>10.86</v>
      </c>
      <c r="F113" t="n">
        <v>7.91</v>
      </c>
      <c r="G113" t="n">
        <v>118.72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118.4</v>
      </c>
      <c r="Q113" t="n">
        <v>198.06</v>
      </c>
      <c r="R113" t="n">
        <v>29.19</v>
      </c>
      <c r="S113" t="n">
        <v>21.27</v>
      </c>
      <c r="T113" t="n">
        <v>1262.62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259.2014511428845</v>
      </c>
      <c r="AB113" t="n">
        <v>354.650860614667</v>
      </c>
      <c r="AC113" t="n">
        <v>320.8034802332114</v>
      </c>
      <c r="AD113" t="n">
        <v>259201.4511428845</v>
      </c>
      <c r="AE113" t="n">
        <v>354650.8606146669</v>
      </c>
      <c r="AF113" t="n">
        <v>3.422394389696538e-06</v>
      </c>
      <c r="AG113" t="n">
        <v>9.427083333333334</v>
      </c>
      <c r="AH113" t="n">
        <v>320803.4802332114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9.2095</v>
      </c>
      <c r="E114" t="n">
        <v>10.86</v>
      </c>
      <c r="F114" t="n">
        <v>7.91</v>
      </c>
      <c r="G114" t="n">
        <v>118.69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118.48</v>
      </c>
      <c r="Q114" t="n">
        <v>198.05</v>
      </c>
      <c r="R114" t="n">
        <v>29.14</v>
      </c>
      <c r="S114" t="n">
        <v>21.27</v>
      </c>
      <c r="T114" t="n">
        <v>1238.04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259.2321278740476</v>
      </c>
      <c r="AB114" t="n">
        <v>354.6928338716061</v>
      </c>
      <c r="AC114" t="n">
        <v>320.8414476214182</v>
      </c>
      <c r="AD114" t="n">
        <v>259232.1278740476</v>
      </c>
      <c r="AE114" t="n">
        <v>354692.8338716061</v>
      </c>
      <c r="AF114" t="n">
        <v>3.422989078064516e-06</v>
      </c>
      <c r="AG114" t="n">
        <v>9.427083333333334</v>
      </c>
      <c r="AH114" t="n">
        <v>320841.4476214182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9.2074</v>
      </c>
      <c r="E115" t="n">
        <v>10.86</v>
      </c>
      <c r="F115" t="n">
        <v>7.92</v>
      </c>
      <c r="G115" t="n">
        <v>118.72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118.69</v>
      </c>
      <c r="Q115" t="n">
        <v>198.05</v>
      </c>
      <c r="R115" t="n">
        <v>29.2</v>
      </c>
      <c r="S115" t="n">
        <v>21.27</v>
      </c>
      <c r="T115" t="n">
        <v>1268.14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259.4103420653626</v>
      </c>
      <c r="AB115" t="n">
        <v>354.9366743904185</v>
      </c>
      <c r="AC115" t="n">
        <v>321.0620163433475</v>
      </c>
      <c r="AD115" t="n">
        <v>259410.3420653626</v>
      </c>
      <c r="AE115" t="n">
        <v>354936.6743904186</v>
      </c>
      <c r="AF115" t="n">
        <v>3.422208549581544e-06</v>
      </c>
      <c r="AG115" t="n">
        <v>9.427083333333334</v>
      </c>
      <c r="AH115" t="n">
        <v>321062.0163433475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9.213800000000001</v>
      </c>
      <c r="E116" t="n">
        <v>10.85</v>
      </c>
      <c r="F116" t="n">
        <v>7.91</v>
      </c>
      <c r="G116" t="n">
        <v>118.61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118.59</v>
      </c>
      <c r="Q116" t="n">
        <v>198.05</v>
      </c>
      <c r="R116" t="n">
        <v>28.87</v>
      </c>
      <c r="S116" t="n">
        <v>21.27</v>
      </c>
      <c r="T116" t="n">
        <v>1101.9</v>
      </c>
      <c r="U116" t="n">
        <v>0.74</v>
      </c>
      <c r="V116" t="n">
        <v>0.77</v>
      </c>
      <c r="W116" t="n">
        <v>0.12</v>
      </c>
      <c r="X116" t="n">
        <v>0.05</v>
      </c>
      <c r="Y116" t="n">
        <v>1</v>
      </c>
      <c r="Z116" t="n">
        <v>10</v>
      </c>
      <c r="AA116" t="n">
        <v>259.2525025114203</v>
      </c>
      <c r="AB116" t="n">
        <v>354.7207113493251</v>
      </c>
      <c r="AC116" t="n">
        <v>320.8666645117899</v>
      </c>
      <c r="AD116" t="n">
        <v>259252.5025114203</v>
      </c>
      <c r="AE116" t="n">
        <v>354720.7113493251</v>
      </c>
      <c r="AF116" t="n">
        <v>3.42458730305346e-06</v>
      </c>
      <c r="AG116" t="n">
        <v>9.418402777777779</v>
      </c>
      <c r="AH116" t="n">
        <v>320866.6645117899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9.2194</v>
      </c>
      <c r="E117" t="n">
        <v>10.85</v>
      </c>
      <c r="F117" t="n">
        <v>7.9</v>
      </c>
      <c r="G117" t="n">
        <v>118.51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118.54</v>
      </c>
      <c r="Q117" t="n">
        <v>198.05</v>
      </c>
      <c r="R117" t="n">
        <v>28.65</v>
      </c>
      <c r="S117" t="n">
        <v>21.27</v>
      </c>
      <c r="T117" t="n">
        <v>992.59</v>
      </c>
      <c r="U117" t="n">
        <v>0.74</v>
      </c>
      <c r="V117" t="n">
        <v>0.77</v>
      </c>
      <c r="W117" t="n">
        <v>0.12</v>
      </c>
      <c r="X117" t="n">
        <v>0.05</v>
      </c>
      <c r="Y117" t="n">
        <v>1</v>
      </c>
      <c r="Z117" t="n">
        <v>10</v>
      </c>
      <c r="AA117" t="n">
        <v>259.1326754646852</v>
      </c>
      <c r="AB117" t="n">
        <v>354.5567586975859</v>
      </c>
      <c r="AC117" t="n">
        <v>320.7183592710237</v>
      </c>
      <c r="AD117" t="n">
        <v>259132.6754646852</v>
      </c>
      <c r="AE117" t="n">
        <v>354556.7586975859</v>
      </c>
      <c r="AF117" t="n">
        <v>3.426668712341387e-06</v>
      </c>
      <c r="AG117" t="n">
        <v>9.418402777777779</v>
      </c>
      <c r="AH117" t="n">
        <v>320718.3592710237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9.218999999999999</v>
      </c>
      <c r="E118" t="n">
        <v>10.85</v>
      </c>
      <c r="F118" t="n">
        <v>7.9</v>
      </c>
      <c r="G118" t="n">
        <v>118.52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118.57</v>
      </c>
      <c r="Q118" t="n">
        <v>198.05</v>
      </c>
      <c r="R118" t="n">
        <v>28.76</v>
      </c>
      <c r="S118" t="n">
        <v>21.27</v>
      </c>
      <c r="T118" t="n">
        <v>1049.96</v>
      </c>
      <c r="U118" t="n">
        <v>0.74</v>
      </c>
      <c r="V118" t="n">
        <v>0.77</v>
      </c>
      <c r="W118" t="n">
        <v>0.11</v>
      </c>
      <c r="X118" t="n">
        <v>0.05</v>
      </c>
      <c r="Y118" t="n">
        <v>1</v>
      </c>
      <c r="Z118" t="n">
        <v>10</v>
      </c>
      <c r="AA118" t="n">
        <v>259.1545261078314</v>
      </c>
      <c r="AB118" t="n">
        <v>354.5866557115209</v>
      </c>
      <c r="AC118" t="n">
        <v>320.7454029559095</v>
      </c>
      <c r="AD118" t="n">
        <v>259154.5261078315</v>
      </c>
      <c r="AE118" t="n">
        <v>354586.6557115209</v>
      </c>
      <c r="AF118" t="n">
        <v>3.426520040249392e-06</v>
      </c>
      <c r="AG118" t="n">
        <v>9.418402777777779</v>
      </c>
      <c r="AH118" t="n">
        <v>320745.4029559095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9.211600000000001</v>
      </c>
      <c r="E119" t="n">
        <v>10.86</v>
      </c>
      <c r="F119" t="n">
        <v>7.91</v>
      </c>
      <c r="G119" t="n">
        <v>118.65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118.7</v>
      </c>
      <c r="Q119" t="n">
        <v>198.05</v>
      </c>
      <c r="R119" t="n">
        <v>29.06</v>
      </c>
      <c r="S119" t="n">
        <v>21.27</v>
      </c>
      <c r="T119" t="n">
        <v>1199.3</v>
      </c>
      <c r="U119" t="n">
        <v>0.73</v>
      </c>
      <c r="V119" t="n">
        <v>0.77</v>
      </c>
      <c r="W119" t="n">
        <v>0.11</v>
      </c>
      <c r="X119" t="n">
        <v>0.06</v>
      </c>
      <c r="Y119" t="n">
        <v>1</v>
      </c>
      <c r="Z119" t="n">
        <v>10</v>
      </c>
      <c r="AA119" t="n">
        <v>259.3403137313744</v>
      </c>
      <c r="AB119" t="n">
        <v>354.8408585344238</v>
      </c>
      <c r="AC119" t="n">
        <v>320.9753450181703</v>
      </c>
      <c r="AD119" t="n">
        <v>259340.3137313743</v>
      </c>
      <c r="AE119" t="n">
        <v>354840.8585344238</v>
      </c>
      <c r="AF119" t="n">
        <v>3.423769606547489e-06</v>
      </c>
      <c r="AG119" t="n">
        <v>9.427083333333334</v>
      </c>
      <c r="AH119" t="n">
        <v>320975.3450181704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9.2067</v>
      </c>
      <c r="E120" t="n">
        <v>10.86</v>
      </c>
      <c r="F120" t="n">
        <v>7.92</v>
      </c>
      <c r="G120" t="n">
        <v>118.74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118.86</v>
      </c>
      <c r="Q120" t="n">
        <v>198.05</v>
      </c>
      <c r="R120" t="n">
        <v>29.24</v>
      </c>
      <c r="S120" t="n">
        <v>21.27</v>
      </c>
      <c r="T120" t="n">
        <v>1285.57</v>
      </c>
      <c r="U120" t="n">
        <v>0.73</v>
      </c>
      <c r="V120" t="n">
        <v>0.77</v>
      </c>
      <c r="W120" t="n">
        <v>0.11</v>
      </c>
      <c r="X120" t="n">
        <v>0.06</v>
      </c>
      <c r="Y120" t="n">
        <v>1</v>
      </c>
      <c r="Z120" t="n">
        <v>10</v>
      </c>
      <c r="AA120" t="n">
        <v>259.5181055839716</v>
      </c>
      <c r="AB120" t="n">
        <v>355.0841211907703</v>
      </c>
      <c r="AC120" t="n">
        <v>321.1953910280164</v>
      </c>
      <c r="AD120" t="n">
        <v>259518.1055839716</v>
      </c>
      <c r="AE120" t="n">
        <v>355084.1211907703</v>
      </c>
      <c r="AF120" t="n">
        <v>3.421948373420553e-06</v>
      </c>
      <c r="AG120" t="n">
        <v>9.427083333333334</v>
      </c>
      <c r="AH120" t="n">
        <v>321195.3910280165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9.2088</v>
      </c>
      <c r="E121" t="n">
        <v>10.86</v>
      </c>
      <c r="F121" t="n">
        <v>7.91</v>
      </c>
      <c r="G121" t="n">
        <v>118.7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118.87</v>
      </c>
      <c r="Q121" t="n">
        <v>198.05</v>
      </c>
      <c r="R121" t="n">
        <v>29.15</v>
      </c>
      <c r="S121" t="n">
        <v>21.27</v>
      </c>
      <c r="T121" t="n">
        <v>1241.69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259.4698627061184</v>
      </c>
      <c r="AB121" t="n">
        <v>355.018113156966</v>
      </c>
      <c r="AC121" t="n">
        <v>321.1356827083156</v>
      </c>
      <c r="AD121" t="n">
        <v>259469.8627061184</v>
      </c>
      <c r="AE121" t="n">
        <v>355018.1131569661</v>
      </c>
      <c r="AF121" t="n">
        <v>3.422728901903525e-06</v>
      </c>
      <c r="AG121" t="n">
        <v>9.427083333333334</v>
      </c>
      <c r="AH121" t="n">
        <v>321135.6827083157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9.207599999999999</v>
      </c>
      <c r="E122" t="n">
        <v>10.86</v>
      </c>
      <c r="F122" t="n">
        <v>7.91</v>
      </c>
      <c r="G122" t="n">
        <v>118.72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118.9</v>
      </c>
      <c r="Q122" t="n">
        <v>198.05</v>
      </c>
      <c r="R122" t="n">
        <v>29.24</v>
      </c>
      <c r="S122" t="n">
        <v>21.27</v>
      </c>
      <c r="T122" t="n">
        <v>1285.93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259.5000780008931</v>
      </c>
      <c r="AB122" t="n">
        <v>355.0594550562815</v>
      </c>
      <c r="AC122" t="n">
        <v>321.1730789947841</v>
      </c>
      <c r="AD122" t="n">
        <v>259500.0780008931</v>
      </c>
      <c r="AE122" t="n">
        <v>355059.4550562815</v>
      </c>
      <c r="AF122" t="n">
        <v>3.422282885627541e-06</v>
      </c>
      <c r="AG122" t="n">
        <v>9.427083333333334</v>
      </c>
      <c r="AH122" t="n">
        <v>321173.0789947842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9.2074</v>
      </c>
      <c r="E123" t="n">
        <v>10.86</v>
      </c>
      <c r="F123" t="n">
        <v>7.92</v>
      </c>
      <c r="G123" t="n">
        <v>118.72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118.83</v>
      </c>
      <c r="Q123" t="n">
        <v>198.05</v>
      </c>
      <c r="R123" t="n">
        <v>29.23</v>
      </c>
      <c r="S123" t="n">
        <v>21.27</v>
      </c>
      <c r="T123" t="n">
        <v>1283.74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259.4930879218883</v>
      </c>
      <c r="AB123" t="n">
        <v>355.0498909218065</v>
      </c>
      <c r="AC123" t="n">
        <v>321.1644276478802</v>
      </c>
      <c r="AD123" t="n">
        <v>259493.0879218883</v>
      </c>
      <c r="AE123" t="n">
        <v>355049.8909218065</v>
      </c>
      <c r="AF123" t="n">
        <v>3.422208549581544e-06</v>
      </c>
      <c r="AG123" t="n">
        <v>9.427083333333334</v>
      </c>
      <c r="AH123" t="n">
        <v>321164.4276478802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9.205</v>
      </c>
      <c r="E124" t="n">
        <v>10.86</v>
      </c>
      <c r="F124" t="n">
        <v>7.92</v>
      </c>
      <c r="G124" t="n">
        <v>118.77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118.92</v>
      </c>
      <c r="Q124" t="n">
        <v>198.05</v>
      </c>
      <c r="R124" t="n">
        <v>29.31</v>
      </c>
      <c r="S124" t="n">
        <v>21.27</v>
      </c>
      <c r="T124" t="n">
        <v>1323.87</v>
      </c>
      <c r="U124" t="n">
        <v>0.73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259.571277513834</v>
      </c>
      <c r="AB124" t="n">
        <v>355.1568733709881</v>
      </c>
      <c r="AC124" t="n">
        <v>321.2611998422627</v>
      </c>
      <c r="AD124" t="n">
        <v>259571.2775138341</v>
      </c>
      <c r="AE124" t="n">
        <v>355156.8733709881</v>
      </c>
      <c r="AF124" t="n">
        <v>3.421316517029575e-06</v>
      </c>
      <c r="AG124" t="n">
        <v>9.427083333333334</v>
      </c>
      <c r="AH124" t="n">
        <v>321261.1998422627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9.2121</v>
      </c>
      <c r="E125" t="n">
        <v>10.86</v>
      </c>
      <c r="F125" t="n">
        <v>7.91</v>
      </c>
      <c r="G125" t="n">
        <v>118.64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118.74</v>
      </c>
      <c r="Q125" t="n">
        <v>198.05</v>
      </c>
      <c r="R125" t="n">
        <v>28.95</v>
      </c>
      <c r="S125" t="n">
        <v>21.27</v>
      </c>
      <c r="T125" t="n">
        <v>1142.15</v>
      </c>
      <c r="U125" t="n">
        <v>0.73</v>
      </c>
      <c r="V125" t="n">
        <v>0.77</v>
      </c>
      <c r="W125" t="n">
        <v>0.12</v>
      </c>
      <c r="X125" t="n">
        <v>0.06</v>
      </c>
      <c r="Y125" t="n">
        <v>1</v>
      </c>
      <c r="Z125" t="n">
        <v>10</v>
      </c>
      <c r="AA125" t="n">
        <v>259.3587510714867</v>
      </c>
      <c r="AB125" t="n">
        <v>354.8660853165636</v>
      </c>
      <c r="AC125" t="n">
        <v>320.9981641916288</v>
      </c>
      <c r="AD125" t="n">
        <v>259358.7510714867</v>
      </c>
      <c r="AE125" t="n">
        <v>354866.0853165636</v>
      </c>
      <c r="AF125" t="n">
        <v>3.423955446662482e-06</v>
      </c>
      <c r="AG125" t="n">
        <v>9.427083333333334</v>
      </c>
      <c r="AH125" t="n">
        <v>320998.1641916288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9.2178</v>
      </c>
      <c r="E126" t="n">
        <v>10.85</v>
      </c>
      <c r="F126" t="n">
        <v>7.9</v>
      </c>
      <c r="G126" t="n">
        <v>118.54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118.67</v>
      </c>
      <c r="Q126" t="n">
        <v>198.05</v>
      </c>
      <c r="R126" t="n">
        <v>28.73</v>
      </c>
      <c r="S126" t="n">
        <v>21.27</v>
      </c>
      <c r="T126" t="n">
        <v>1031.32</v>
      </c>
      <c r="U126" t="n">
        <v>0.74</v>
      </c>
      <c r="V126" t="n">
        <v>0.77</v>
      </c>
      <c r="W126" t="n">
        <v>0.12</v>
      </c>
      <c r="X126" t="n">
        <v>0.05</v>
      </c>
      <c r="Y126" t="n">
        <v>1</v>
      </c>
      <c r="Z126" t="n">
        <v>10</v>
      </c>
      <c r="AA126" t="n">
        <v>259.2259931654739</v>
      </c>
      <c r="AB126" t="n">
        <v>354.6844400926913</v>
      </c>
      <c r="AC126" t="n">
        <v>320.8338549329823</v>
      </c>
      <c r="AD126" t="n">
        <v>259225.9931654739</v>
      </c>
      <c r="AE126" t="n">
        <v>354684.4400926913</v>
      </c>
      <c r="AF126" t="n">
        <v>3.426074023973409e-06</v>
      </c>
      <c r="AG126" t="n">
        <v>9.418402777777779</v>
      </c>
      <c r="AH126" t="n">
        <v>320833.8549329822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9.2178</v>
      </c>
      <c r="E127" t="n">
        <v>10.85</v>
      </c>
      <c r="F127" t="n">
        <v>7.9</v>
      </c>
      <c r="G127" t="n">
        <v>118.54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118.69</v>
      </c>
      <c r="Q127" t="n">
        <v>198.06</v>
      </c>
      <c r="R127" t="n">
        <v>28.82</v>
      </c>
      <c r="S127" t="n">
        <v>21.27</v>
      </c>
      <c r="T127" t="n">
        <v>1076.45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259.2378006652394</v>
      </c>
      <c r="AB127" t="n">
        <v>354.7005956347807</v>
      </c>
      <c r="AC127" t="n">
        <v>320.8484686128091</v>
      </c>
      <c r="AD127" t="n">
        <v>259237.8006652395</v>
      </c>
      <c r="AE127" t="n">
        <v>354700.5956347807</v>
      </c>
      <c r="AF127" t="n">
        <v>3.426074023973409e-06</v>
      </c>
      <c r="AG127" t="n">
        <v>9.418402777777779</v>
      </c>
      <c r="AH127" t="n">
        <v>320848.4686128091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9.211600000000001</v>
      </c>
      <c r="E128" t="n">
        <v>10.86</v>
      </c>
      <c r="F128" t="n">
        <v>7.91</v>
      </c>
      <c r="G128" t="n">
        <v>118.65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118.82</v>
      </c>
      <c r="Q128" t="n">
        <v>198.05</v>
      </c>
      <c r="R128" t="n">
        <v>29.08</v>
      </c>
      <c r="S128" t="n">
        <v>21.27</v>
      </c>
      <c r="T128" t="n">
        <v>1206.12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259.4112064132141</v>
      </c>
      <c r="AB128" t="n">
        <v>354.9378570292812</v>
      </c>
      <c r="AC128" t="n">
        <v>321.063086112817</v>
      </c>
      <c r="AD128" t="n">
        <v>259411.2064132141</v>
      </c>
      <c r="AE128" t="n">
        <v>354937.8570292813</v>
      </c>
      <c r="AF128" t="n">
        <v>3.423769606547489e-06</v>
      </c>
      <c r="AG128" t="n">
        <v>9.427083333333334</v>
      </c>
      <c r="AH128" t="n">
        <v>321063.0861128169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9.205299999999999</v>
      </c>
      <c r="E129" t="n">
        <v>10.86</v>
      </c>
      <c r="F129" t="n">
        <v>7.92</v>
      </c>
      <c r="G129" t="n">
        <v>118.76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119.02</v>
      </c>
      <c r="Q129" t="n">
        <v>198.05</v>
      </c>
      <c r="R129" t="n">
        <v>29.27</v>
      </c>
      <c r="S129" t="n">
        <v>21.27</v>
      </c>
      <c r="T129" t="n">
        <v>1305.19</v>
      </c>
      <c r="U129" t="n">
        <v>0.73</v>
      </c>
      <c r="V129" t="n">
        <v>0.77</v>
      </c>
      <c r="W129" t="n">
        <v>0.11</v>
      </c>
      <c r="X129" t="n">
        <v>0.06</v>
      </c>
      <c r="Y129" t="n">
        <v>1</v>
      </c>
      <c r="Z129" t="n">
        <v>10</v>
      </c>
      <c r="AA129" t="n">
        <v>259.6272699893063</v>
      </c>
      <c r="AB129" t="n">
        <v>355.2334847461429</v>
      </c>
      <c r="AC129" t="n">
        <v>321.3304995352974</v>
      </c>
      <c r="AD129" t="n">
        <v>259627.2699893063</v>
      </c>
      <c r="AE129" t="n">
        <v>355233.4847461429</v>
      </c>
      <c r="AF129" t="n">
        <v>3.421428021098571e-06</v>
      </c>
      <c r="AG129" t="n">
        <v>9.427083333333334</v>
      </c>
      <c r="AH129" t="n">
        <v>321330.4995352974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9.208299999999999</v>
      </c>
      <c r="E130" t="n">
        <v>10.86</v>
      </c>
      <c r="F130" t="n">
        <v>7.91</v>
      </c>
      <c r="G130" t="n">
        <v>118.71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118.96</v>
      </c>
      <c r="Q130" t="n">
        <v>198.05</v>
      </c>
      <c r="R130" t="n">
        <v>29.19</v>
      </c>
      <c r="S130" t="n">
        <v>21.27</v>
      </c>
      <c r="T130" t="n">
        <v>1262.7</v>
      </c>
      <c r="U130" t="n">
        <v>0.73</v>
      </c>
      <c r="V130" t="n">
        <v>0.77</v>
      </c>
      <c r="W130" t="n">
        <v>0.11</v>
      </c>
      <c r="X130" t="n">
        <v>0.06</v>
      </c>
      <c r="Y130" t="n">
        <v>1</v>
      </c>
      <c r="Z130" t="n">
        <v>10</v>
      </c>
      <c r="AA130" t="n">
        <v>259.5282527202733</v>
      </c>
      <c r="AB130" t="n">
        <v>355.0980049503183</v>
      </c>
      <c r="AC130" t="n">
        <v>321.2079497410393</v>
      </c>
      <c r="AD130" t="n">
        <v>259528.2527202733</v>
      </c>
      <c r="AE130" t="n">
        <v>355098.0049503184</v>
      </c>
      <c r="AF130" t="n">
        <v>3.422543061788531e-06</v>
      </c>
      <c r="AG130" t="n">
        <v>9.427083333333334</v>
      </c>
      <c r="AH130" t="n">
        <v>321207.9497410393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9.206200000000001</v>
      </c>
      <c r="E131" t="n">
        <v>10.86</v>
      </c>
      <c r="F131" t="n">
        <v>7.92</v>
      </c>
      <c r="G131" t="n">
        <v>118.75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119.01</v>
      </c>
      <c r="Q131" t="n">
        <v>198.05</v>
      </c>
      <c r="R131" t="n">
        <v>29.24</v>
      </c>
      <c r="S131" t="n">
        <v>21.27</v>
      </c>
      <c r="T131" t="n">
        <v>1289.2</v>
      </c>
      <c r="U131" t="n">
        <v>0.73</v>
      </c>
      <c r="V131" t="n">
        <v>0.77</v>
      </c>
      <c r="W131" t="n">
        <v>0.11</v>
      </c>
      <c r="X131" t="n">
        <v>0.06</v>
      </c>
      <c r="Y131" t="n">
        <v>1</v>
      </c>
      <c r="Z131" t="n">
        <v>10</v>
      </c>
      <c r="AA131" t="n">
        <v>259.6119786698049</v>
      </c>
      <c r="AB131" t="n">
        <v>355.2125624881957</v>
      </c>
      <c r="AC131" t="n">
        <v>321.3115740682841</v>
      </c>
      <c r="AD131" t="n">
        <v>259611.9786698049</v>
      </c>
      <c r="AE131" t="n">
        <v>355212.5624881957</v>
      </c>
      <c r="AF131" t="n">
        <v>3.42176253330556e-06</v>
      </c>
      <c r="AG131" t="n">
        <v>9.427083333333334</v>
      </c>
      <c r="AH131" t="n">
        <v>321311.5740682841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9.206200000000001</v>
      </c>
      <c r="E132" t="n">
        <v>10.86</v>
      </c>
      <c r="F132" t="n">
        <v>7.92</v>
      </c>
      <c r="G132" t="n">
        <v>118.75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118.93</v>
      </c>
      <c r="Q132" t="n">
        <v>198.05</v>
      </c>
      <c r="R132" t="n">
        <v>29.28</v>
      </c>
      <c r="S132" t="n">
        <v>21.27</v>
      </c>
      <c r="T132" t="n">
        <v>1307.57</v>
      </c>
      <c r="U132" t="n">
        <v>0.73</v>
      </c>
      <c r="V132" t="n">
        <v>0.77</v>
      </c>
      <c r="W132" t="n">
        <v>0.11</v>
      </c>
      <c r="X132" t="n">
        <v>0.06</v>
      </c>
      <c r="Y132" t="n">
        <v>1</v>
      </c>
      <c r="Z132" t="n">
        <v>10</v>
      </c>
      <c r="AA132" t="n">
        <v>259.5646891599793</v>
      </c>
      <c r="AB132" t="n">
        <v>355.1478588945863</v>
      </c>
      <c r="AC132" t="n">
        <v>321.2530456948368</v>
      </c>
      <c r="AD132" t="n">
        <v>259564.6891599793</v>
      </c>
      <c r="AE132" t="n">
        <v>355147.8588945863</v>
      </c>
      <c r="AF132" t="n">
        <v>3.42176253330556e-06</v>
      </c>
      <c r="AG132" t="n">
        <v>9.427083333333334</v>
      </c>
      <c r="AH132" t="n">
        <v>321253.0456948368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9.2041</v>
      </c>
      <c r="E133" t="n">
        <v>10.86</v>
      </c>
      <c r="F133" t="n">
        <v>7.92</v>
      </c>
      <c r="G133" t="n">
        <v>118.78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118.96</v>
      </c>
      <c r="Q133" t="n">
        <v>198.05</v>
      </c>
      <c r="R133" t="n">
        <v>29.3</v>
      </c>
      <c r="S133" t="n">
        <v>21.27</v>
      </c>
      <c r="T133" t="n">
        <v>1318.47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259.6043044593664</v>
      </c>
      <c r="AB133" t="n">
        <v>355.2020622949115</v>
      </c>
      <c r="AC133" t="n">
        <v>321.3020759987098</v>
      </c>
      <c r="AD133" t="n">
        <v>259604.3044593664</v>
      </c>
      <c r="AE133" t="n">
        <v>355202.0622949115</v>
      </c>
      <c r="AF133" t="n">
        <v>3.420982004822587e-06</v>
      </c>
      <c r="AG133" t="n">
        <v>9.427083333333334</v>
      </c>
      <c r="AH133" t="n">
        <v>321302.0759987098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9.207599999999999</v>
      </c>
      <c r="E134" t="n">
        <v>10.86</v>
      </c>
      <c r="F134" t="n">
        <v>7.91</v>
      </c>
      <c r="G134" t="n">
        <v>118.72</v>
      </c>
      <c r="H134" t="n">
        <v>1.98</v>
      </c>
      <c r="I134" t="n">
        <v>4</v>
      </c>
      <c r="J134" t="n">
        <v>306.49</v>
      </c>
      <c r="K134" t="n">
        <v>58.47</v>
      </c>
      <c r="L134" t="n">
        <v>34</v>
      </c>
      <c r="M134" t="n">
        <v>2</v>
      </c>
      <c r="N134" t="n">
        <v>89.02</v>
      </c>
      <c r="O134" t="n">
        <v>38035.12</v>
      </c>
      <c r="P134" t="n">
        <v>118.81</v>
      </c>
      <c r="Q134" t="n">
        <v>198.06</v>
      </c>
      <c r="R134" t="n">
        <v>29.15</v>
      </c>
      <c r="S134" t="n">
        <v>21.27</v>
      </c>
      <c r="T134" t="n">
        <v>1241.28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259.4468853914155</v>
      </c>
      <c r="AB134" t="n">
        <v>354.9866745813019</v>
      </c>
      <c r="AC134" t="n">
        <v>321.1072445861886</v>
      </c>
      <c r="AD134" t="n">
        <v>259446.8853914155</v>
      </c>
      <c r="AE134" t="n">
        <v>354986.6745813019</v>
      </c>
      <c r="AF134" t="n">
        <v>3.422282885627541e-06</v>
      </c>
      <c r="AG134" t="n">
        <v>9.427083333333334</v>
      </c>
      <c r="AH134" t="n">
        <v>321107.2445861886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9.215199999999999</v>
      </c>
      <c r="E135" t="n">
        <v>10.85</v>
      </c>
      <c r="F135" t="n">
        <v>7.91</v>
      </c>
      <c r="G135" t="n">
        <v>118.59</v>
      </c>
      <c r="H135" t="n">
        <v>1.99</v>
      </c>
      <c r="I135" t="n">
        <v>4</v>
      </c>
      <c r="J135" t="n">
        <v>307.03</v>
      </c>
      <c r="K135" t="n">
        <v>58.47</v>
      </c>
      <c r="L135" t="n">
        <v>34.25</v>
      </c>
      <c r="M135" t="n">
        <v>2</v>
      </c>
      <c r="N135" t="n">
        <v>89.31</v>
      </c>
      <c r="O135" t="n">
        <v>38101.52</v>
      </c>
      <c r="P135" t="n">
        <v>118.56</v>
      </c>
      <c r="Q135" t="n">
        <v>198.05</v>
      </c>
      <c r="R135" t="n">
        <v>28.83</v>
      </c>
      <c r="S135" t="n">
        <v>21.27</v>
      </c>
      <c r="T135" t="n">
        <v>1081.66</v>
      </c>
      <c r="U135" t="n">
        <v>0.74</v>
      </c>
      <c r="V135" t="n">
        <v>0.77</v>
      </c>
      <c r="W135" t="n">
        <v>0.12</v>
      </c>
      <c r="X135" t="n">
        <v>0.05</v>
      </c>
      <c r="Y135" t="n">
        <v>1</v>
      </c>
      <c r="Z135" t="n">
        <v>10</v>
      </c>
      <c r="AA135" t="n">
        <v>259.2202661364723</v>
      </c>
      <c r="AB135" t="n">
        <v>354.6766041189528</v>
      </c>
      <c r="AC135" t="n">
        <v>320.8267668135794</v>
      </c>
      <c r="AD135" t="n">
        <v>259220.2661364723</v>
      </c>
      <c r="AE135" t="n">
        <v>354676.6041189528</v>
      </c>
      <c r="AF135" t="n">
        <v>3.425107655375441e-06</v>
      </c>
      <c r="AG135" t="n">
        <v>9.418402777777779</v>
      </c>
      <c r="AH135" t="n">
        <v>320826.7668135794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9.216799999999999</v>
      </c>
      <c r="E136" t="n">
        <v>10.85</v>
      </c>
      <c r="F136" t="n">
        <v>7.9</v>
      </c>
      <c r="G136" t="n">
        <v>118.56</v>
      </c>
      <c r="H136" t="n">
        <v>2</v>
      </c>
      <c r="I136" t="n">
        <v>4</v>
      </c>
      <c r="J136" t="n">
        <v>307.57</v>
      </c>
      <c r="K136" t="n">
        <v>58.47</v>
      </c>
      <c r="L136" t="n">
        <v>34.5</v>
      </c>
      <c r="M136" t="n">
        <v>2</v>
      </c>
      <c r="N136" t="n">
        <v>89.59999999999999</v>
      </c>
      <c r="O136" t="n">
        <v>38168.04</v>
      </c>
      <c r="P136" t="n">
        <v>118.49</v>
      </c>
      <c r="Q136" t="n">
        <v>198.05</v>
      </c>
      <c r="R136" t="n">
        <v>28.84</v>
      </c>
      <c r="S136" t="n">
        <v>21.27</v>
      </c>
      <c r="T136" t="n">
        <v>1086.16</v>
      </c>
      <c r="U136" t="n">
        <v>0.74</v>
      </c>
      <c r="V136" t="n">
        <v>0.77</v>
      </c>
      <c r="W136" t="n">
        <v>0.11</v>
      </c>
      <c r="X136" t="n">
        <v>0.05</v>
      </c>
      <c r="Y136" t="n">
        <v>1</v>
      </c>
      <c r="Z136" t="n">
        <v>10</v>
      </c>
      <c r="AA136" t="n">
        <v>259.1300809813144</v>
      </c>
      <c r="AB136" t="n">
        <v>354.5532088109775</v>
      </c>
      <c r="AC136" t="n">
        <v>320.7151481806109</v>
      </c>
      <c r="AD136" t="n">
        <v>259130.0809813144</v>
      </c>
      <c r="AE136" t="n">
        <v>354553.2088109775</v>
      </c>
      <c r="AF136" t="n">
        <v>3.42570234374342e-06</v>
      </c>
      <c r="AG136" t="n">
        <v>9.418402777777779</v>
      </c>
      <c r="AH136" t="n">
        <v>320715.1481806108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9.2121</v>
      </c>
      <c r="E137" t="n">
        <v>10.86</v>
      </c>
      <c r="F137" t="n">
        <v>7.91</v>
      </c>
      <c r="G137" t="n">
        <v>118.64</v>
      </c>
      <c r="H137" t="n">
        <v>2.01</v>
      </c>
      <c r="I137" t="n">
        <v>4</v>
      </c>
      <c r="J137" t="n">
        <v>308.11</v>
      </c>
      <c r="K137" t="n">
        <v>58.47</v>
      </c>
      <c r="L137" t="n">
        <v>34.75</v>
      </c>
      <c r="M137" t="n">
        <v>2</v>
      </c>
      <c r="N137" t="n">
        <v>89.89</v>
      </c>
      <c r="O137" t="n">
        <v>38234.68</v>
      </c>
      <c r="P137" t="n">
        <v>118.47</v>
      </c>
      <c r="Q137" t="n">
        <v>198.05</v>
      </c>
      <c r="R137" t="n">
        <v>29.04</v>
      </c>
      <c r="S137" t="n">
        <v>21.27</v>
      </c>
      <c r="T137" t="n">
        <v>1190.01</v>
      </c>
      <c r="U137" t="n">
        <v>0.73</v>
      </c>
      <c r="V137" t="n">
        <v>0.77</v>
      </c>
      <c r="W137" t="n">
        <v>0.11</v>
      </c>
      <c r="X137" t="n">
        <v>0.06</v>
      </c>
      <c r="Y137" t="n">
        <v>1</v>
      </c>
      <c r="Z137" t="n">
        <v>10</v>
      </c>
      <c r="AA137" t="n">
        <v>259.1992511949028</v>
      </c>
      <c r="AB137" t="n">
        <v>354.6478505487835</v>
      </c>
      <c r="AC137" t="n">
        <v>320.8007574437913</v>
      </c>
      <c r="AD137" t="n">
        <v>259199.2511949028</v>
      </c>
      <c r="AE137" t="n">
        <v>354647.8505487836</v>
      </c>
      <c r="AF137" t="n">
        <v>3.423955446662482e-06</v>
      </c>
      <c r="AG137" t="n">
        <v>9.427083333333334</v>
      </c>
      <c r="AH137" t="n">
        <v>320800.7574437913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9.204800000000001</v>
      </c>
      <c r="E138" t="n">
        <v>10.86</v>
      </c>
      <c r="F138" t="n">
        <v>7.92</v>
      </c>
      <c r="G138" t="n">
        <v>118.77</v>
      </c>
      <c r="H138" t="n">
        <v>2.02</v>
      </c>
      <c r="I138" t="n">
        <v>4</v>
      </c>
      <c r="J138" t="n">
        <v>308.65</v>
      </c>
      <c r="K138" t="n">
        <v>58.47</v>
      </c>
      <c r="L138" t="n">
        <v>35</v>
      </c>
      <c r="M138" t="n">
        <v>2</v>
      </c>
      <c r="N138" t="n">
        <v>90.18000000000001</v>
      </c>
      <c r="O138" t="n">
        <v>38301.46</v>
      </c>
      <c r="P138" t="n">
        <v>118.67</v>
      </c>
      <c r="Q138" t="n">
        <v>198.05</v>
      </c>
      <c r="R138" t="n">
        <v>29.32</v>
      </c>
      <c r="S138" t="n">
        <v>21.27</v>
      </c>
      <c r="T138" t="n">
        <v>1329</v>
      </c>
      <c r="U138" t="n">
        <v>0.73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259.4255588930871</v>
      </c>
      <c r="AB138" t="n">
        <v>354.9574947254303</v>
      </c>
      <c r="AC138" t="n">
        <v>321.0808496148072</v>
      </c>
      <c r="AD138" t="n">
        <v>259425.5588930871</v>
      </c>
      <c r="AE138" t="n">
        <v>354957.4947254303</v>
      </c>
      <c r="AF138" t="n">
        <v>3.421242180983578e-06</v>
      </c>
      <c r="AG138" t="n">
        <v>9.427083333333334</v>
      </c>
      <c r="AH138" t="n">
        <v>321080.8496148072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9.206</v>
      </c>
      <c r="E139" t="n">
        <v>10.86</v>
      </c>
      <c r="F139" t="n">
        <v>7.92</v>
      </c>
      <c r="G139" t="n">
        <v>118.75</v>
      </c>
      <c r="H139" t="n">
        <v>2.03</v>
      </c>
      <c r="I139" t="n">
        <v>4</v>
      </c>
      <c r="J139" t="n">
        <v>309.2</v>
      </c>
      <c r="K139" t="n">
        <v>58.47</v>
      </c>
      <c r="L139" t="n">
        <v>35.25</v>
      </c>
      <c r="M139" t="n">
        <v>2</v>
      </c>
      <c r="N139" t="n">
        <v>90.47</v>
      </c>
      <c r="O139" t="n">
        <v>38368.36</v>
      </c>
      <c r="P139" t="n">
        <v>118.58</v>
      </c>
      <c r="Q139" t="n">
        <v>198.05</v>
      </c>
      <c r="R139" t="n">
        <v>29.29</v>
      </c>
      <c r="S139" t="n">
        <v>21.27</v>
      </c>
      <c r="T139" t="n">
        <v>1312.74</v>
      </c>
      <c r="U139" t="n">
        <v>0.73</v>
      </c>
      <c r="V139" t="n">
        <v>0.77</v>
      </c>
      <c r="W139" t="n">
        <v>0.11</v>
      </c>
      <c r="X139" t="n">
        <v>0.06</v>
      </c>
      <c r="Y139" t="n">
        <v>1</v>
      </c>
      <c r="Z139" t="n">
        <v>10</v>
      </c>
      <c r="AA139" t="n">
        <v>259.359876219004</v>
      </c>
      <c r="AB139" t="n">
        <v>354.8676247930347</v>
      </c>
      <c r="AC139" t="n">
        <v>320.9995567426262</v>
      </c>
      <c r="AD139" t="n">
        <v>259359.876219004</v>
      </c>
      <c r="AE139" t="n">
        <v>354867.6247930347</v>
      </c>
      <c r="AF139" t="n">
        <v>3.421688197259562e-06</v>
      </c>
      <c r="AG139" t="n">
        <v>9.427083333333334</v>
      </c>
      <c r="AH139" t="n">
        <v>320999.5567426262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9.2057</v>
      </c>
      <c r="E140" t="n">
        <v>10.86</v>
      </c>
      <c r="F140" t="n">
        <v>7.92</v>
      </c>
      <c r="G140" t="n">
        <v>118.75</v>
      </c>
      <c r="H140" t="n">
        <v>2.04</v>
      </c>
      <c r="I140" t="n">
        <v>4</v>
      </c>
      <c r="J140" t="n">
        <v>309.74</v>
      </c>
      <c r="K140" t="n">
        <v>58.47</v>
      </c>
      <c r="L140" t="n">
        <v>35.5</v>
      </c>
      <c r="M140" t="n">
        <v>2</v>
      </c>
      <c r="N140" t="n">
        <v>90.77</v>
      </c>
      <c r="O140" t="n">
        <v>38435.39</v>
      </c>
      <c r="P140" t="n">
        <v>118.39</v>
      </c>
      <c r="Q140" t="n">
        <v>198.05</v>
      </c>
      <c r="R140" t="n">
        <v>29.27</v>
      </c>
      <c r="S140" t="n">
        <v>21.27</v>
      </c>
      <c r="T140" t="n">
        <v>1305.38</v>
      </c>
      <c r="U140" t="n">
        <v>0.73</v>
      </c>
      <c r="V140" t="n">
        <v>0.77</v>
      </c>
      <c r="W140" t="n">
        <v>0.11</v>
      </c>
      <c r="X140" t="n">
        <v>0.06</v>
      </c>
      <c r="Y140" t="n">
        <v>1</v>
      </c>
      <c r="Z140" t="n">
        <v>10</v>
      </c>
      <c r="AA140" t="n">
        <v>259.2506756991219</v>
      </c>
      <c r="AB140" t="n">
        <v>354.718211824145</v>
      </c>
      <c r="AC140" t="n">
        <v>320.864403537785</v>
      </c>
      <c r="AD140" t="n">
        <v>259250.6756991219</v>
      </c>
      <c r="AE140" t="n">
        <v>354718.2118241451</v>
      </c>
      <c r="AF140" t="n">
        <v>3.421576693190566e-06</v>
      </c>
      <c r="AG140" t="n">
        <v>9.427083333333334</v>
      </c>
      <c r="AH140" t="n">
        <v>320864.403537785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9.2043</v>
      </c>
      <c r="E141" t="n">
        <v>10.86</v>
      </c>
      <c r="F141" t="n">
        <v>7.92</v>
      </c>
      <c r="G141" t="n">
        <v>118.78</v>
      </c>
      <c r="H141" t="n">
        <v>2.05</v>
      </c>
      <c r="I141" t="n">
        <v>4</v>
      </c>
      <c r="J141" t="n">
        <v>310.28</v>
      </c>
      <c r="K141" t="n">
        <v>58.47</v>
      </c>
      <c r="L141" t="n">
        <v>35.75</v>
      </c>
      <c r="M141" t="n">
        <v>2</v>
      </c>
      <c r="N141" t="n">
        <v>91.06</v>
      </c>
      <c r="O141" t="n">
        <v>38502.55</v>
      </c>
      <c r="P141" t="n">
        <v>118.39</v>
      </c>
      <c r="Q141" t="n">
        <v>198.05</v>
      </c>
      <c r="R141" t="n">
        <v>29.35</v>
      </c>
      <c r="S141" t="n">
        <v>21.27</v>
      </c>
      <c r="T141" t="n">
        <v>1342</v>
      </c>
      <c r="U141" t="n">
        <v>0.72</v>
      </c>
      <c r="V141" t="n">
        <v>0.77</v>
      </c>
      <c r="W141" t="n">
        <v>0.11</v>
      </c>
      <c r="X141" t="n">
        <v>0.07000000000000001</v>
      </c>
      <c r="Y141" t="n">
        <v>1</v>
      </c>
      <c r="Z141" t="n">
        <v>10</v>
      </c>
      <c r="AA141" t="n">
        <v>259.2652127446197</v>
      </c>
      <c r="AB141" t="n">
        <v>354.7381020511243</v>
      </c>
      <c r="AC141" t="n">
        <v>320.8823954694175</v>
      </c>
      <c r="AD141" t="n">
        <v>259265.2127446197</v>
      </c>
      <c r="AE141" t="n">
        <v>354738.1020511243</v>
      </c>
      <c r="AF141" t="n">
        <v>3.421056340868585e-06</v>
      </c>
      <c r="AG141" t="n">
        <v>9.427083333333334</v>
      </c>
      <c r="AH141" t="n">
        <v>320882.3954694174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9.2027</v>
      </c>
      <c r="E142" t="n">
        <v>10.87</v>
      </c>
      <c r="F142" t="n">
        <v>7.92</v>
      </c>
      <c r="G142" t="n">
        <v>118.81</v>
      </c>
      <c r="H142" t="n">
        <v>2.06</v>
      </c>
      <c r="I142" t="n">
        <v>4</v>
      </c>
      <c r="J142" t="n">
        <v>310.83</v>
      </c>
      <c r="K142" t="n">
        <v>58.47</v>
      </c>
      <c r="L142" t="n">
        <v>36</v>
      </c>
      <c r="M142" t="n">
        <v>2</v>
      </c>
      <c r="N142" t="n">
        <v>91.36</v>
      </c>
      <c r="O142" t="n">
        <v>38569.84</v>
      </c>
      <c r="P142" t="n">
        <v>118.15</v>
      </c>
      <c r="Q142" t="n">
        <v>198.05</v>
      </c>
      <c r="R142" t="n">
        <v>29.39</v>
      </c>
      <c r="S142" t="n">
        <v>21.27</v>
      </c>
      <c r="T142" t="n">
        <v>1362.2</v>
      </c>
      <c r="U142" t="n">
        <v>0.72</v>
      </c>
      <c r="V142" t="n">
        <v>0.77</v>
      </c>
      <c r="W142" t="n">
        <v>0.12</v>
      </c>
      <c r="X142" t="n">
        <v>0.07000000000000001</v>
      </c>
      <c r="Y142" t="n">
        <v>1</v>
      </c>
      <c r="Z142" t="n">
        <v>10</v>
      </c>
      <c r="AA142" t="n">
        <v>259.1399094414807</v>
      </c>
      <c r="AB142" t="n">
        <v>354.566656543778</v>
      </c>
      <c r="AC142" t="n">
        <v>320.727312480667</v>
      </c>
      <c r="AD142" t="n">
        <v>259139.9094414807</v>
      </c>
      <c r="AE142" t="n">
        <v>354566.656543778</v>
      </c>
      <c r="AF142" t="n">
        <v>3.420461652500606e-06</v>
      </c>
      <c r="AG142" t="n">
        <v>9.435763888888889</v>
      </c>
      <c r="AH142" t="n">
        <v>320727.312480667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9.206</v>
      </c>
      <c r="E143" t="n">
        <v>10.86</v>
      </c>
      <c r="F143" t="n">
        <v>7.92</v>
      </c>
      <c r="G143" t="n">
        <v>118.75</v>
      </c>
      <c r="H143" t="n">
        <v>2.07</v>
      </c>
      <c r="I143" t="n">
        <v>4</v>
      </c>
      <c r="J143" t="n">
        <v>311.38</v>
      </c>
      <c r="K143" t="n">
        <v>58.47</v>
      </c>
      <c r="L143" t="n">
        <v>36.25</v>
      </c>
      <c r="M143" t="n">
        <v>2</v>
      </c>
      <c r="N143" t="n">
        <v>91.65000000000001</v>
      </c>
      <c r="O143" t="n">
        <v>38637.26</v>
      </c>
      <c r="P143" t="n">
        <v>117.94</v>
      </c>
      <c r="Q143" t="n">
        <v>198.05</v>
      </c>
      <c r="R143" t="n">
        <v>29.23</v>
      </c>
      <c r="S143" t="n">
        <v>21.27</v>
      </c>
      <c r="T143" t="n">
        <v>1282.69</v>
      </c>
      <c r="U143" t="n">
        <v>0.73</v>
      </c>
      <c r="V143" t="n">
        <v>0.77</v>
      </c>
      <c r="W143" t="n">
        <v>0.12</v>
      </c>
      <c r="X143" t="n">
        <v>0.06</v>
      </c>
      <c r="Y143" t="n">
        <v>1</v>
      </c>
      <c r="Z143" t="n">
        <v>10</v>
      </c>
      <c r="AA143" t="n">
        <v>258.9815519214966</v>
      </c>
      <c r="AB143" t="n">
        <v>354.349984798695</v>
      </c>
      <c r="AC143" t="n">
        <v>320.531319582834</v>
      </c>
      <c r="AD143" t="n">
        <v>258981.5519214966</v>
      </c>
      <c r="AE143" t="n">
        <v>354349.984798695</v>
      </c>
      <c r="AF143" t="n">
        <v>3.421688197259562e-06</v>
      </c>
      <c r="AG143" t="n">
        <v>9.427083333333334</v>
      </c>
      <c r="AH143" t="n">
        <v>320531.319582834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9.2119</v>
      </c>
      <c r="E144" t="n">
        <v>10.86</v>
      </c>
      <c r="F144" t="n">
        <v>7.91</v>
      </c>
      <c r="G144" t="n">
        <v>118.65</v>
      </c>
      <c r="H144" t="n">
        <v>2.08</v>
      </c>
      <c r="I144" t="n">
        <v>4</v>
      </c>
      <c r="J144" t="n">
        <v>311.92</v>
      </c>
      <c r="K144" t="n">
        <v>58.47</v>
      </c>
      <c r="L144" t="n">
        <v>36.5</v>
      </c>
      <c r="M144" t="n">
        <v>2</v>
      </c>
      <c r="N144" t="n">
        <v>91.95</v>
      </c>
      <c r="O144" t="n">
        <v>38704.93</v>
      </c>
      <c r="P144" t="n">
        <v>118.05</v>
      </c>
      <c r="Q144" t="n">
        <v>198.05</v>
      </c>
      <c r="R144" t="n">
        <v>28.98</v>
      </c>
      <c r="S144" t="n">
        <v>21.27</v>
      </c>
      <c r="T144" t="n">
        <v>1159.61</v>
      </c>
      <c r="U144" t="n">
        <v>0.73</v>
      </c>
      <c r="V144" t="n">
        <v>0.77</v>
      </c>
      <c r="W144" t="n">
        <v>0.12</v>
      </c>
      <c r="X144" t="n">
        <v>0.06</v>
      </c>
      <c r="Y144" t="n">
        <v>1</v>
      </c>
      <c r="Z144" t="n">
        <v>10</v>
      </c>
      <c r="AA144" t="n">
        <v>258.953208779994</v>
      </c>
      <c r="AB144" t="n">
        <v>354.31120446208</v>
      </c>
      <c r="AC144" t="n">
        <v>320.496240387117</v>
      </c>
      <c r="AD144" t="n">
        <v>258953.208779994</v>
      </c>
      <c r="AE144" t="n">
        <v>354311.20446208</v>
      </c>
      <c r="AF144" t="n">
        <v>3.423881110616485e-06</v>
      </c>
      <c r="AG144" t="n">
        <v>9.427083333333334</v>
      </c>
      <c r="AH144" t="n">
        <v>320496.240387117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9.215400000000001</v>
      </c>
      <c r="E145" t="n">
        <v>10.85</v>
      </c>
      <c r="F145" t="n">
        <v>7.91</v>
      </c>
      <c r="G145" t="n">
        <v>118.58</v>
      </c>
      <c r="H145" t="n">
        <v>2.1</v>
      </c>
      <c r="I145" t="n">
        <v>4</v>
      </c>
      <c r="J145" t="n">
        <v>312.47</v>
      </c>
      <c r="K145" t="n">
        <v>58.47</v>
      </c>
      <c r="L145" t="n">
        <v>36.75</v>
      </c>
      <c r="M145" t="n">
        <v>2</v>
      </c>
      <c r="N145" t="n">
        <v>92.25</v>
      </c>
      <c r="O145" t="n">
        <v>38772.62</v>
      </c>
      <c r="P145" t="n">
        <v>117.75</v>
      </c>
      <c r="Q145" t="n">
        <v>198.05</v>
      </c>
      <c r="R145" t="n">
        <v>28.89</v>
      </c>
      <c r="S145" t="n">
        <v>21.27</v>
      </c>
      <c r="T145" t="n">
        <v>1111.24</v>
      </c>
      <c r="U145" t="n">
        <v>0.74</v>
      </c>
      <c r="V145" t="n">
        <v>0.77</v>
      </c>
      <c r="W145" t="n">
        <v>0.11</v>
      </c>
      <c r="X145" t="n">
        <v>0.05</v>
      </c>
      <c r="Y145" t="n">
        <v>1</v>
      </c>
      <c r="Z145" t="n">
        <v>10</v>
      </c>
      <c r="AA145" t="n">
        <v>258.7398642962431</v>
      </c>
      <c r="AB145" t="n">
        <v>354.0192971273177</v>
      </c>
      <c r="AC145" t="n">
        <v>320.2321922786898</v>
      </c>
      <c r="AD145" t="n">
        <v>258739.8642962431</v>
      </c>
      <c r="AE145" t="n">
        <v>354019.2971273176</v>
      </c>
      <c r="AF145" t="n">
        <v>3.42518199142144e-06</v>
      </c>
      <c r="AG145" t="n">
        <v>9.418402777777779</v>
      </c>
      <c r="AH145" t="n">
        <v>320232.1922786898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9.2128</v>
      </c>
      <c r="E146" t="n">
        <v>10.85</v>
      </c>
      <c r="F146" t="n">
        <v>7.91</v>
      </c>
      <c r="G146" t="n">
        <v>118.63</v>
      </c>
      <c r="H146" t="n">
        <v>2.11</v>
      </c>
      <c r="I146" t="n">
        <v>4</v>
      </c>
      <c r="J146" t="n">
        <v>313.02</v>
      </c>
      <c r="K146" t="n">
        <v>58.47</v>
      </c>
      <c r="L146" t="n">
        <v>37</v>
      </c>
      <c r="M146" t="n">
        <v>2</v>
      </c>
      <c r="N146" t="n">
        <v>92.55</v>
      </c>
      <c r="O146" t="n">
        <v>38840.44</v>
      </c>
      <c r="P146" t="n">
        <v>117.66</v>
      </c>
      <c r="Q146" t="n">
        <v>198.07</v>
      </c>
      <c r="R146" t="n">
        <v>29.01</v>
      </c>
      <c r="S146" t="n">
        <v>21.27</v>
      </c>
      <c r="T146" t="n">
        <v>1174.75</v>
      </c>
      <c r="U146" t="n">
        <v>0.73</v>
      </c>
      <c r="V146" t="n">
        <v>0.77</v>
      </c>
      <c r="W146" t="n">
        <v>0.11</v>
      </c>
      <c r="X146" t="n">
        <v>0.06</v>
      </c>
      <c r="Y146" t="n">
        <v>1</v>
      </c>
      <c r="Z146" t="n">
        <v>10</v>
      </c>
      <c r="AA146" t="n">
        <v>258.7135300128495</v>
      </c>
      <c r="AB146" t="n">
        <v>353.983265398992</v>
      </c>
      <c r="AC146" t="n">
        <v>320.1995993679447</v>
      </c>
      <c r="AD146" t="n">
        <v>258713.5300128495</v>
      </c>
      <c r="AE146" t="n">
        <v>353983.265398992</v>
      </c>
      <c r="AF146" t="n">
        <v>3.424215622823473e-06</v>
      </c>
      <c r="AG146" t="n">
        <v>9.418402777777779</v>
      </c>
      <c r="AH146" t="n">
        <v>320199.5993679447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9.2057</v>
      </c>
      <c r="E147" t="n">
        <v>10.86</v>
      </c>
      <c r="F147" t="n">
        <v>7.92</v>
      </c>
      <c r="G147" t="n">
        <v>118.75</v>
      </c>
      <c r="H147" t="n">
        <v>2.12</v>
      </c>
      <c r="I147" t="n">
        <v>4</v>
      </c>
      <c r="J147" t="n">
        <v>313.57</v>
      </c>
      <c r="K147" t="n">
        <v>58.47</v>
      </c>
      <c r="L147" t="n">
        <v>37.25</v>
      </c>
      <c r="M147" t="n">
        <v>2</v>
      </c>
      <c r="N147" t="n">
        <v>92.84999999999999</v>
      </c>
      <c r="O147" t="n">
        <v>38908.39</v>
      </c>
      <c r="P147" t="n">
        <v>117.65</v>
      </c>
      <c r="Q147" t="n">
        <v>198.05</v>
      </c>
      <c r="R147" t="n">
        <v>29.3</v>
      </c>
      <c r="S147" t="n">
        <v>21.27</v>
      </c>
      <c r="T147" t="n">
        <v>1317.13</v>
      </c>
      <c r="U147" t="n">
        <v>0.73</v>
      </c>
      <c r="V147" t="n">
        <v>0.77</v>
      </c>
      <c r="W147" t="n">
        <v>0.11</v>
      </c>
      <c r="X147" t="n">
        <v>0.06</v>
      </c>
      <c r="Y147" t="n">
        <v>1</v>
      </c>
      <c r="Z147" t="n">
        <v>10</v>
      </c>
      <c r="AA147" t="n">
        <v>258.8132239746959</v>
      </c>
      <c r="AB147" t="n">
        <v>354.1196710757773</v>
      </c>
      <c r="AC147" t="n">
        <v>320.3229866783842</v>
      </c>
      <c r="AD147" t="n">
        <v>258813.2239746958</v>
      </c>
      <c r="AE147" t="n">
        <v>354119.6710757773</v>
      </c>
      <c r="AF147" t="n">
        <v>3.421576693190566e-06</v>
      </c>
      <c r="AG147" t="n">
        <v>9.427083333333334</v>
      </c>
      <c r="AH147" t="n">
        <v>320322.9866783841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9.2036</v>
      </c>
      <c r="E148" t="n">
        <v>10.87</v>
      </c>
      <c r="F148" t="n">
        <v>7.92</v>
      </c>
      <c r="G148" t="n">
        <v>118.79</v>
      </c>
      <c r="H148" t="n">
        <v>2.13</v>
      </c>
      <c r="I148" t="n">
        <v>4</v>
      </c>
      <c r="J148" t="n">
        <v>314.13</v>
      </c>
      <c r="K148" t="n">
        <v>58.47</v>
      </c>
      <c r="L148" t="n">
        <v>37.5</v>
      </c>
      <c r="M148" t="n">
        <v>2</v>
      </c>
      <c r="N148" t="n">
        <v>93.15000000000001</v>
      </c>
      <c r="O148" t="n">
        <v>38976.48</v>
      </c>
      <c r="P148" t="n">
        <v>117.49</v>
      </c>
      <c r="Q148" t="n">
        <v>198.05</v>
      </c>
      <c r="R148" t="n">
        <v>29.35</v>
      </c>
      <c r="S148" t="n">
        <v>21.27</v>
      </c>
      <c r="T148" t="n">
        <v>1342.55</v>
      </c>
      <c r="U148" t="n">
        <v>0.72</v>
      </c>
      <c r="V148" t="n">
        <v>0.77</v>
      </c>
      <c r="W148" t="n">
        <v>0.12</v>
      </c>
      <c r="X148" t="n">
        <v>0.07000000000000001</v>
      </c>
      <c r="Y148" t="n">
        <v>1</v>
      </c>
      <c r="Z148" t="n">
        <v>10</v>
      </c>
      <c r="AA148" t="n">
        <v>258.7403256493099</v>
      </c>
      <c r="AB148" t="n">
        <v>354.0199283709371</v>
      </c>
      <c r="AC148" t="n">
        <v>320.2327632773042</v>
      </c>
      <c r="AD148" t="n">
        <v>258740.3256493099</v>
      </c>
      <c r="AE148" t="n">
        <v>354019.9283709371</v>
      </c>
      <c r="AF148" t="n">
        <v>3.420796164707593e-06</v>
      </c>
      <c r="AG148" t="n">
        <v>9.435763888888889</v>
      </c>
      <c r="AH148" t="n">
        <v>320232.7632773042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9.204599999999999</v>
      </c>
      <c r="E149" t="n">
        <v>10.86</v>
      </c>
      <c r="F149" t="n">
        <v>7.92</v>
      </c>
      <c r="G149" t="n">
        <v>118.78</v>
      </c>
      <c r="H149" t="n">
        <v>2.14</v>
      </c>
      <c r="I149" t="n">
        <v>4</v>
      </c>
      <c r="J149" t="n">
        <v>314.68</v>
      </c>
      <c r="K149" t="n">
        <v>58.47</v>
      </c>
      <c r="L149" t="n">
        <v>37.75</v>
      </c>
      <c r="M149" t="n">
        <v>2</v>
      </c>
      <c r="N149" t="n">
        <v>93.45999999999999</v>
      </c>
      <c r="O149" t="n">
        <v>39044.7</v>
      </c>
      <c r="P149" t="n">
        <v>117.3</v>
      </c>
      <c r="Q149" t="n">
        <v>198.05</v>
      </c>
      <c r="R149" t="n">
        <v>29.33</v>
      </c>
      <c r="S149" t="n">
        <v>21.27</v>
      </c>
      <c r="T149" t="n">
        <v>1333.58</v>
      </c>
      <c r="U149" t="n">
        <v>0.73</v>
      </c>
      <c r="V149" t="n">
        <v>0.77</v>
      </c>
      <c r="W149" t="n">
        <v>0.11</v>
      </c>
      <c r="X149" t="n">
        <v>0.07000000000000001</v>
      </c>
      <c r="Y149" t="n">
        <v>1</v>
      </c>
      <c r="Z149" t="n">
        <v>10</v>
      </c>
      <c r="AA149" t="n">
        <v>258.6176657202204</v>
      </c>
      <c r="AB149" t="n">
        <v>353.8520996445827</v>
      </c>
      <c r="AC149" t="n">
        <v>320.0809518890439</v>
      </c>
      <c r="AD149" t="n">
        <v>258617.6657202204</v>
      </c>
      <c r="AE149" t="n">
        <v>353852.0996445827</v>
      </c>
      <c r="AF149" t="n">
        <v>3.42116784493758e-06</v>
      </c>
      <c r="AG149" t="n">
        <v>9.427083333333334</v>
      </c>
      <c r="AH149" t="n">
        <v>320080.9518890439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9.202</v>
      </c>
      <c r="E150" t="n">
        <v>10.87</v>
      </c>
      <c r="F150" t="n">
        <v>7.92</v>
      </c>
      <c r="G150" t="n">
        <v>118.82</v>
      </c>
      <c r="H150" t="n">
        <v>2.15</v>
      </c>
      <c r="I150" t="n">
        <v>4</v>
      </c>
      <c r="J150" t="n">
        <v>315.23</v>
      </c>
      <c r="K150" t="n">
        <v>58.47</v>
      </c>
      <c r="L150" t="n">
        <v>38</v>
      </c>
      <c r="M150" t="n">
        <v>2</v>
      </c>
      <c r="N150" t="n">
        <v>93.76000000000001</v>
      </c>
      <c r="O150" t="n">
        <v>39113.07</v>
      </c>
      <c r="P150" t="n">
        <v>117.12</v>
      </c>
      <c r="Q150" t="n">
        <v>198.05</v>
      </c>
      <c r="R150" t="n">
        <v>29.42</v>
      </c>
      <c r="S150" t="n">
        <v>21.27</v>
      </c>
      <c r="T150" t="n">
        <v>1378.59</v>
      </c>
      <c r="U150" t="n">
        <v>0.72</v>
      </c>
      <c r="V150" t="n">
        <v>0.77</v>
      </c>
      <c r="W150" t="n">
        <v>0.11</v>
      </c>
      <c r="X150" t="n">
        <v>0.07000000000000001</v>
      </c>
      <c r="Y150" t="n">
        <v>1</v>
      </c>
      <c r="Z150" t="n">
        <v>10</v>
      </c>
      <c r="AA150" t="n">
        <v>258.538041021962</v>
      </c>
      <c r="AB150" t="n">
        <v>353.7431536196319</v>
      </c>
      <c r="AC150" t="n">
        <v>319.9824035198077</v>
      </c>
      <c r="AD150" t="n">
        <v>258538.0410219621</v>
      </c>
      <c r="AE150" t="n">
        <v>353743.153619632</v>
      </c>
      <c r="AF150" t="n">
        <v>3.420201476339615e-06</v>
      </c>
      <c r="AG150" t="n">
        <v>9.435763888888889</v>
      </c>
      <c r="AH150" t="n">
        <v>319982.4035198077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9.2041</v>
      </c>
      <c r="E151" t="n">
        <v>10.86</v>
      </c>
      <c r="F151" t="n">
        <v>7.92</v>
      </c>
      <c r="G151" t="n">
        <v>118.78</v>
      </c>
      <c r="H151" t="n">
        <v>2.16</v>
      </c>
      <c r="I151" t="n">
        <v>4</v>
      </c>
      <c r="J151" t="n">
        <v>315.79</v>
      </c>
      <c r="K151" t="n">
        <v>58.47</v>
      </c>
      <c r="L151" t="n">
        <v>38.25</v>
      </c>
      <c r="M151" t="n">
        <v>2</v>
      </c>
      <c r="N151" t="n">
        <v>94.06999999999999</v>
      </c>
      <c r="O151" t="n">
        <v>39181.56</v>
      </c>
      <c r="P151" t="n">
        <v>117.04</v>
      </c>
      <c r="Q151" t="n">
        <v>198.05</v>
      </c>
      <c r="R151" t="n">
        <v>29.36</v>
      </c>
      <c r="S151" t="n">
        <v>21.27</v>
      </c>
      <c r="T151" t="n">
        <v>1346.97</v>
      </c>
      <c r="U151" t="n">
        <v>0.72</v>
      </c>
      <c r="V151" t="n">
        <v>0.77</v>
      </c>
      <c r="W151" t="n">
        <v>0.11</v>
      </c>
      <c r="X151" t="n">
        <v>0.07000000000000001</v>
      </c>
      <c r="Y151" t="n">
        <v>1</v>
      </c>
      <c r="Z151" t="n">
        <v>10</v>
      </c>
      <c r="AA151" t="n">
        <v>258.4690972746813</v>
      </c>
      <c r="AB151" t="n">
        <v>353.6488217430189</v>
      </c>
      <c r="AC151" t="n">
        <v>319.8970745451031</v>
      </c>
      <c r="AD151" t="n">
        <v>258469.0972746813</v>
      </c>
      <c r="AE151" t="n">
        <v>353648.8217430189</v>
      </c>
      <c r="AF151" t="n">
        <v>3.420982004822587e-06</v>
      </c>
      <c r="AG151" t="n">
        <v>9.427083333333334</v>
      </c>
      <c r="AH151" t="n">
        <v>319897.0745451031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9.202199999999999</v>
      </c>
      <c r="E152" t="n">
        <v>10.87</v>
      </c>
      <c r="F152" t="n">
        <v>7.92</v>
      </c>
      <c r="G152" t="n">
        <v>118.82</v>
      </c>
      <c r="H152" t="n">
        <v>2.17</v>
      </c>
      <c r="I152" t="n">
        <v>4</v>
      </c>
      <c r="J152" t="n">
        <v>316.35</v>
      </c>
      <c r="K152" t="n">
        <v>58.47</v>
      </c>
      <c r="L152" t="n">
        <v>38.5</v>
      </c>
      <c r="M152" t="n">
        <v>2</v>
      </c>
      <c r="N152" t="n">
        <v>94.37</v>
      </c>
      <c r="O152" t="n">
        <v>39250.2</v>
      </c>
      <c r="P152" t="n">
        <v>116.91</v>
      </c>
      <c r="Q152" t="n">
        <v>198.05</v>
      </c>
      <c r="R152" t="n">
        <v>29.43</v>
      </c>
      <c r="S152" t="n">
        <v>21.27</v>
      </c>
      <c r="T152" t="n">
        <v>1382.04</v>
      </c>
      <c r="U152" t="n">
        <v>0.72</v>
      </c>
      <c r="V152" t="n">
        <v>0.77</v>
      </c>
      <c r="W152" t="n">
        <v>0.12</v>
      </c>
      <c r="X152" t="n">
        <v>0.07000000000000001</v>
      </c>
      <c r="Y152" t="n">
        <v>1</v>
      </c>
      <c r="Z152" t="n">
        <v>10</v>
      </c>
      <c r="AA152" t="n">
        <v>258.4117903934982</v>
      </c>
      <c r="AB152" t="n">
        <v>353.570411939983</v>
      </c>
      <c r="AC152" t="n">
        <v>319.8261480636201</v>
      </c>
      <c r="AD152" t="n">
        <v>258411.7903934982</v>
      </c>
      <c r="AE152" t="n">
        <v>353570.411939983</v>
      </c>
      <c r="AF152" t="n">
        <v>3.420275812385611e-06</v>
      </c>
      <c r="AG152" t="n">
        <v>9.435763888888889</v>
      </c>
      <c r="AH152" t="n">
        <v>319826.14806362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9.2088</v>
      </c>
      <c r="E153" t="n">
        <v>10.86</v>
      </c>
      <c r="F153" t="n">
        <v>7.91</v>
      </c>
      <c r="G153" t="n">
        <v>118.7</v>
      </c>
      <c r="H153" t="n">
        <v>2.18</v>
      </c>
      <c r="I153" t="n">
        <v>4</v>
      </c>
      <c r="J153" t="n">
        <v>316.9</v>
      </c>
      <c r="K153" t="n">
        <v>58.47</v>
      </c>
      <c r="L153" t="n">
        <v>38.75</v>
      </c>
      <c r="M153" t="n">
        <v>2</v>
      </c>
      <c r="N153" t="n">
        <v>94.68000000000001</v>
      </c>
      <c r="O153" t="n">
        <v>39318.97</v>
      </c>
      <c r="P153" t="n">
        <v>116.59</v>
      </c>
      <c r="Q153" t="n">
        <v>198.05</v>
      </c>
      <c r="R153" t="n">
        <v>29.09</v>
      </c>
      <c r="S153" t="n">
        <v>21.27</v>
      </c>
      <c r="T153" t="n">
        <v>1212.72</v>
      </c>
      <c r="U153" t="n">
        <v>0.73</v>
      </c>
      <c r="V153" t="n">
        <v>0.77</v>
      </c>
      <c r="W153" t="n">
        <v>0.12</v>
      </c>
      <c r="X153" t="n">
        <v>0.06</v>
      </c>
      <c r="Y153" t="n">
        <v>1</v>
      </c>
      <c r="Z153" t="n">
        <v>10</v>
      </c>
      <c r="AA153" t="n">
        <v>258.122492198271</v>
      </c>
      <c r="AB153" t="n">
        <v>353.1745813863375</v>
      </c>
      <c r="AC153" t="n">
        <v>319.4680950224629</v>
      </c>
      <c r="AD153" t="n">
        <v>258122.492198271</v>
      </c>
      <c r="AE153" t="n">
        <v>353174.5813863375</v>
      </c>
      <c r="AF153" t="n">
        <v>3.422728901903525e-06</v>
      </c>
      <c r="AG153" t="n">
        <v>9.427083333333334</v>
      </c>
      <c r="AH153" t="n">
        <v>319468.0950224629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9.214</v>
      </c>
      <c r="E154" t="n">
        <v>10.85</v>
      </c>
      <c r="F154" t="n">
        <v>7.91</v>
      </c>
      <c r="G154" t="n">
        <v>118.61</v>
      </c>
      <c r="H154" t="n">
        <v>2.19</v>
      </c>
      <c r="I154" t="n">
        <v>4</v>
      </c>
      <c r="J154" t="n">
        <v>317.46</v>
      </c>
      <c r="K154" t="n">
        <v>58.47</v>
      </c>
      <c r="L154" t="n">
        <v>39</v>
      </c>
      <c r="M154" t="n">
        <v>2</v>
      </c>
      <c r="N154" t="n">
        <v>94.98999999999999</v>
      </c>
      <c r="O154" t="n">
        <v>39387.89</v>
      </c>
      <c r="P154" t="n">
        <v>116.28</v>
      </c>
      <c r="Q154" t="n">
        <v>198.05</v>
      </c>
      <c r="R154" t="n">
        <v>28.94</v>
      </c>
      <c r="S154" t="n">
        <v>21.27</v>
      </c>
      <c r="T154" t="n">
        <v>1136.69</v>
      </c>
      <c r="U154" t="n">
        <v>0.73</v>
      </c>
      <c r="V154" t="n">
        <v>0.77</v>
      </c>
      <c r="W154" t="n">
        <v>0.11</v>
      </c>
      <c r="X154" t="n">
        <v>0.05</v>
      </c>
      <c r="Y154" t="n">
        <v>1</v>
      </c>
      <c r="Z154" t="n">
        <v>10</v>
      </c>
      <c r="AA154" t="n">
        <v>257.8860992754543</v>
      </c>
      <c r="AB154" t="n">
        <v>352.8511381602532</v>
      </c>
      <c r="AC154" t="n">
        <v>319.1755207640268</v>
      </c>
      <c r="AD154" t="n">
        <v>257886.0992754543</v>
      </c>
      <c r="AE154" t="n">
        <v>352851.1381602532</v>
      </c>
      <c r="AF154" t="n">
        <v>3.424661639099457e-06</v>
      </c>
      <c r="AG154" t="n">
        <v>9.418402777777779</v>
      </c>
      <c r="AH154" t="n">
        <v>319175.5207640268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9.2128</v>
      </c>
      <c r="E155" t="n">
        <v>10.85</v>
      </c>
      <c r="F155" t="n">
        <v>7.91</v>
      </c>
      <c r="G155" t="n">
        <v>118.63</v>
      </c>
      <c r="H155" t="n">
        <v>2.2</v>
      </c>
      <c r="I155" t="n">
        <v>4</v>
      </c>
      <c r="J155" t="n">
        <v>318.02</v>
      </c>
      <c r="K155" t="n">
        <v>58.47</v>
      </c>
      <c r="L155" t="n">
        <v>39.25</v>
      </c>
      <c r="M155" t="n">
        <v>2</v>
      </c>
      <c r="N155" t="n">
        <v>95.3</v>
      </c>
      <c r="O155" t="n">
        <v>39456.94</v>
      </c>
      <c r="P155" t="n">
        <v>116.02</v>
      </c>
      <c r="Q155" t="n">
        <v>198.05</v>
      </c>
      <c r="R155" t="n">
        <v>29.04</v>
      </c>
      <c r="S155" t="n">
        <v>21.27</v>
      </c>
      <c r="T155" t="n">
        <v>1189.19</v>
      </c>
      <c r="U155" t="n">
        <v>0.73</v>
      </c>
      <c r="V155" t="n">
        <v>0.77</v>
      </c>
      <c r="W155" t="n">
        <v>0.11</v>
      </c>
      <c r="X155" t="n">
        <v>0.06</v>
      </c>
      <c r="Y155" t="n">
        <v>1</v>
      </c>
      <c r="Z155" t="n">
        <v>10</v>
      </c>
      <c r="AA155" t="n">
        <v>257.7447895593672</v>
      </c>
      <c r="AB155" t="n">
        <v>352.6577919725582</v>
      </c>
      <c r="AC155" t="n">
        <v>319.0006272651223</v>
      </c>
      <c r="AD155" t="n">
        <v>257744.7895593672</v>
      </c>
      <c r="AE155" t="n">
        <v>352657.7919725582</v>
      </c>
      <c r="AF155" t="n">
        <v>3.424215622823473e-06</v>
      </c>
      <c r="AG155" t="n">
        <v>9.418402777777779</v>
      </c>
      <c r="AH155" t="n">
        <v>319000.6272651223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9.2067</v>
      </c>
      <c r="E156" t="n">
        <v>10.86</v>
      </c>
      <c r="F156" t="n">
        <v>7.92</v>
      </c>
      <c r="G156" t="n">
        <v>118.74</v>
      </c>
      <c r="H156" t="n">
        <v>2.21</v>
      </c>
      <c r="I156" t="n">
        <v>4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115.93</v>
      </c>
      <c r="Q156" t="n">
        <v>198.05</v>
      </c>
      <c r="R156" t="n">
        <v>29.29</v>
      </c>
      <c r="S156" t="n">
        <v>21.27</v>
      </c>
      <c r="T156" t="n">
        <v>1314.7</v>
      </c>
      <c r="U156" t="n">
        <v>0.73</v>
      </c>
      <c r="V156" t="n">
        <v>0.77</v>
      </c>
      <c r="W156" t="n">
        <v>0.11</v>
      </c>
      <c r="X156" t="n">
        <v>0.06</v>
      </c>
      <c r="Y156" t="n">
        <v>1</v>
      </c>
      <c r="Z156" t="n">
        <v>10</v>
      </c>
      <c r="AA156" t="n">
        <v>257.7862213473593</v>
      </c>
      <c r="AB156" t="n">
        <v>352.7144807727304</v>
      </c>
      <c r="AC156" t="n">
        <v>319.0519057657694</v>
      </c>
      <c r="AD156" t="n">
        <v>257786.2213473593</v>
      </c>
      <c r="AE156" t="n">
        <v>352714.4807727304</v>
      </c>
      <c r="AF156" t="n">
        <v>3.421948373420553e-06</v>
      </c>
      <c r="AG156" t="n">
        <v>9.427083333333334</v>
      </c>
      <c r="AH156" t="n">
        <v>319051.9057657694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9.201499999999999</v>
      </c>
      <c r="E157" t="n">
        <v>10.87</v>
      </c>
      <c r="F157" t="n">
        <v>7.92</v>
      </c>
      <c r="G157" t="n">
        <v>118.83</v>
      </c>
      <c r="H157" t="n">
        <v>2.22</v>
      </c>
      <c r="I157" t="n">
        <v>4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115.8</v>
      </c>
      <c r="Q157" t="n">
        <v>198.05</v>
      </c>
      <c r="R157" t="n">
        <v>29.46</v>
      </c>
      <c r="S157" t="n">
        <v>21.27</v>
      </c>
      <c r="T157" t="n">
        <v>1396.17</v>
      </c>
      <c r="U157" t="n">
        <v>0.72</v>
      </c>
      <c r="V157" t="n">
        <v>0.77</v>
      </c>
      <c r="W157" t="n">
        <v>0.11</v>
      </c>
      <c r="X157" t="n">
        <v>0.07000000000000001</v>
      </c>
      <c r="Y157" t="n">
        <v>1</v>
      </c>
      <c r="Z157" t="n">
        <v>10</v>
      </c>
      <c r="AA157" t="n">
        <v>257.7625202130786</v>
      </c>
      <c r="AB157" t="n">
        <v>352.6820518351874</v>
      </c>
      <c r="AC157" t="n">
        <v>319.0225718005111</v>
      </c>
      <c r="AD157" t="n">
        <v>257762.5202130786</v>
      </c>
      <c r="AE157" t="n">
        <v>352682.0518351874</v>
      </c>
      <c r="AF157" t="n">
        <v>3.420015636224621e-06</v>
      </c>
      <c r="AG157" t="n">
        <v>9.435763888888889</v>
      </c>
      <c r="AH157" t="n">
        <v>319022.5718005111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9.202500000000001</v>
      </c>
      <c r="E158" t="n">
        <v>10.87</v>
      </c>
      <c r="F158" t="n">
        <v>7.92</v>
      </c>
      <c r="G158" t="n">
        <v>118.81</v>
      </c>
      <c r="H158" t="n">
        <v>2.23</v>
      </c>
      <c r="I158" t="n">
        <v>4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115.63</v>
      </c>
      <c r="Q158" t="n">
        <v>198.05</v>
      </c>
      <c r="R158" t="n">
        <v>29.42</v>
      </c>
      <c r="S158" t="n">
        <v>21.27</v>
      </c>
      <c r="T158" t="n">
        <v>1379.8</v>
      </c>
      <c r="U158" t="n">
        <v>0.72</v>
      </c>
      <c r="V158" t="n">
        <v>0.77</v>
      </c>
      <c r="W158" t="n">
        <v>0.11</v>
      </c>
      <c r="X158" t="n">
        <v>0.07000000000000001</v>
      </c>
      <c r="Y158" t="n">
        <v>1</v>
      </c>
      <c r="Z158" t="n">
        <v>10</v>
      </c>
      <c r="AA158" t="n">
        <v>257.651765678276</v>
      </c>
      <c r="AB158" t="n">
        <v>352.5305125945252</v>
      </c>
      <c r="AC158" t="n">
        <v>318.885495252291</v>
      </c>
      <c r="AD158" t="n">
        <v>257651.765678276</v>
      </c>
      <c r="AE158" t="n">
        <v>352530.5125945252</v>
      </c>
      <c r="AF158" t="n">
        <v>3.420387316454608e-06</v>
      </c>
      <c r="AG158" t="n">
        <v>9.435763888888889</v>
      </c>
      <c r="AH158" t="n">
        <v>318885.495252291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8.875299999999999</v>
      </c>
      <c r="E2" t="n">
        <v>11.27</v>
      </c>
      <c r="F2" t="n">
        <v>8.720000000000001</v>
      </c>
      <c r="G2" t="n">
        <v>11.63</v>
      </c>
      <c r="H2" t="n">
        <v>0.24</v>
      </c>
      <c r="I2" t="n">
        <v>45</v>
      </c>
      <c r="J2" t="n">
        <v>71.52</v>
      </c>
      <c r="K2" t="n">
        <v>32.27</v>
      </c>
      <c r="L2" t="n">
        <v>1</v>
      </c>
      <c r="M2" t="n">
        <v>43</v>
      </c>
      <c r="N2" t="n">
        <v>8.25</v>
      </c>
      <c r="O2" t="n">
        <v>9054.6</v>
      </c>
      <c r="P2" t="n">
        <v>61</v>
      </c>
      <c r="Q2" t="n">
        <v>198.14</v>
      </c>
      <c r="R2" t="n">
        <v>54.31</v>
      </c>
      <c r="S2" t="n">
        <v>21.27</v>
      </c>
      <c r="T2" t="n">
        <v>13617.95</v>
      </c>
      <c r="U2" t="n">
        <v>0.39</v>
      </c>
      <c r="V2" t="n">
        <v>0.7</v>
      </c>
      <c r="W2" t="n">
        <v>0.18</v>
      </c>
      <c r="X2" t="n">
        <v>0.87</v>
      </c>
      <c r="Y2" t="n">
        <v>1</v>
      </c>
      <c r="Z2" t="n">
        <v>10</v>
      </c>
      <c r="AA2" t="n">
        <v>190.6507420978041</v>
      </c>
      <c r="AB2" t="n">
        <v>260.8567562552245</v>
      </c>
      <c r="AC2" t="n">
        <v>235.9609535530589</v>
      </c>
      <c r="AD2" t="n">
        <v>190650.7420978041</v>
      </c>
      <c r="AE2" t="n">
        <v>260856.7562552246</v>
      </c>
      <c r="AF2" t="n">
        <v>4.681274873225098e-06</v>
      </c>
      <c r="AG2" t="n">
        <v>9.782986111111111</v>
      </c>
      <c r="AH2" t="n">
        <v>235960.9535530589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9.1938</v>
      </c>
      <c r="E3" t="n">
        <v>10.88</v>
      </c>
      <c r="F3" t="n">
        <v>8.49</v>
      </c>
      <c r="G3" t="n">
        <v>14.55</v>
      </c>
      <c r="H3" t="n">
        <v>0.3</v>
      </c>
      <c r="I3" t="n">
        <v>35</v>
      </c>
      <c r="J3" t="n">
        <v>71.81</v>
      </c>
      <c r="K3" t="n">
        <v>32.27</v>
      </c>
      <c r="L3" t="n">
        <v>1.25</v>
      </c>
      <c r="M3" t="n">
        <v>33</v>
      </c>
      <c r="N3" t="n">
        <v>8.289999999999999</v>
      </c>
      <c r="O3" t="n">
        <v>9090.98</v>
      </c>
      <c r="P3" t="n">
        <v>58.63</v>
      </c>
      <c r="Q3" t="n">
        <v>198.06</v>
      </c>
      <c r="R3" t="n">
        <v>47.56</v>
      </c>
      <c r="S3" t="n">
        <v>21.27</v>
      </c>
      <c r="T3" t="n">
        <v>10292.29</v>
      </c>
      <c r="U3" t="n">
        <v>0.45</v>
      </c>
      <c r="V3" t="n">
        <v>0.72</v>
      </c>
      <c r="W3" t="n">
        <v>0.14</v>
      </c>
      <c r="X3" t="n">
        <v>0.64</v>
      </c>
      <c r="Y3" t="n">
        <v>1</v>
      </c>
      <c r="Z3" t="n">
        <v>10</v>
      </c>
      <c r="AA3" t="n">
        <v>186.7939258109329</v>
      </c>
      <c r="AB3" t="n">
        <v>255.579690060804</v>
      </c>
      <c r="AC3" t="n">
        <v>231.1875231498232</v>
      </c>
      <c r="AD3" t="n">
        <v>186793.9258109329</v>
      </c>
      <c r="AE3" t="n">
        <v>255579.690060804</v>
      </c>
      <c r="AF3" t="n">
        <v>4.849267622441709e-06</v>
      </c>
      <c r="AG3" t="n">
        <v>9.444444444444445</v>
      </c>
      <c r="AH3" t="n">
        <v>231187.5231498232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9.319900000000001</v>
      </c>
      <c r="E4" t="n">
        <v>10.73</v>
      </c>
      <c r="F4" t="n">
        <v>8.43</v>
      </c>
      <c r="G4" t="n">
        <v>17.45</v>
      </c>
      <c r="H4" t="n">
        <v>0.36</v>
      </c>
      <c r="I4" t="n">
        <v>29</v>
      </c>
      <c r="J4" t="n">
        <v>72.11</v>
      </c>
      <c r="K4" t="n">
        <v>32.27</v>
      </c>
      <c r="L4" t="n">
        <v>1.5</v>
      </c>
      <c r="M4" t="n">
        <v>27</v>
      </c>
      <c r="N4" t="n">
        <v>8.34</v>
      </c>
      <c r="O4" t="n">
        <v>9127.379999999999</v>
      </c>
      <c r="P4" t="n">
        <v>57.84</v>
      </c>
      <c r="Q4" t="n">
        <v>198.1</v>
      </c>
      <c r="R4" t="n">
        <v>45.29</v>
      </c>
      <c r="S4" t="n">
        <v>21.27</v>
      </c>
      <c r="T4" t="n">
        <v>9186.82</v>
      </c>
      <c r="U4" t="n">
        <v>0.47</v>
      </c>
      <c r="V4" t="n">
        <v>0.72</v>
      </c>
      <c r="W4" t="n">
        <v>0.16</v>
      </c>
      <c r="X4" t="n">
        <v>0.58</v>
      </c>
      <c r="Y4" t="n">
        <v>1</v>
      </c>
      <c r="Z4" t="n">
        <v>10</v>
      </c>
      <c r="AA4" t="n">
        <v>185.5464522750399</v>
      </c>
      <c r="AB4" t="n">
        <v>253.8728417343478</v>
      </c>
      <c r="AC4" t="n">
        <v>229.6435740320668</v>
      </c>
      <c r="AD4" t="n">
        <v>185546.4522750399</v>
      </c>
      <c r="AE4" t="n">
        <v>253872.8417343478</v>
      </c>
      <c r="AF4" t="n">
        <v>4.915779037437673e-06</v>
      </c>
      <c r="AG4" t="n">
        <v>9.314236111111111</v>
      </c>
      <c r="AH4" t="n">
        <v>229643.5740320668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9.452999999999999</v>
      </c>
      <c r="E5" t="n">
        <v>10.58</v>
      </c>
      <c r="F5" t="n">
        <v>8.35</v>
      </c>
      <c r="G5" t="n">
        <v>20.03</v>
      </c>
      <c r="H5" t="n">
        <v>0.42</v>
      </c>
      <c r="I5" t="n">
        <v>25</v>
      </c>
      <c r="J5" t="n">
        <v>72.40000000000001</v>
      </c>
      <c r="K5" t="n">
        <v>32.27</v>
      </c>
      <c r="L5" t="n">
        <v>1.75</v>
      </c>
      <c r="M5" t="n">
        <v>23</v>
      </c>
      <c r="N5" t="n">
        <v>8.380000000000001</v>
      </c>
      <c r="O5" t="n">
        <v>9163.799999999999</v>
      </c>
      <c r="P5" t="n">
        <v>56.64</v>
      </c>
      <c r="Q5" t="n">
        <v>198.05</v>
      </c>
      <c r="R5" t="n">
        <v>42.64</v>
      </c>
      <c r="S5" t="n">
        <v>21.27</v>
      </c>
      <c r="T5" t="n">
        <v>7883.26</v>
      </c>
      <c r="U5" t="n">
        <v>0.5</v>
      </c>
      <c r="V5" t="n">
        <v>0.73</v>
      </c>
      <c r="W5" t="n">
        <v>0.15</v>
      </c>
      <c r="X5" t="n">
        <v>0.49</v>
      </c>
      <c r="Y5" t="n">
        <v>1</v>
      </c>
      <c r="Z5" t="n">
        <v>10</v>
      </c>
      <c r="AA5" t="n">
        <v>175.2294160533701</v>
      </c>
      <c r="AB5" t="n">
        <v>239.7566176203516</v>
      </c>
      <c r="AC5" t="n">
        <v>216.8745825352609</v>
      </c>
      <c r="AD5" t="n">
        <v>175229.4160533701</v>
      </c>
      <c r="AE5" t="n">
        <v>239756.6176203515</v>
      </c>
      <c r="AF5" t="n">
        <v>4.98598260076807e-06</v>
      </c>
      <c r="AG5" t="n">
        <v>9.184027777777779</v>
      </c>
      <c r="AH5" t="n">
        <v>216874.5825352609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9.5928</v>
      </c>
      <c r="E6" t="n">
        <v>10.42</v>
      </c>
      <c r="F6" t="n">
        <v>8.25</v>
      </c>
      <c r="G6" t="n">
        <v>23.58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19</v>
      </c>
      <c r="N6" t="n">
        <v>8.43</v>
      </c>
      <c r="O6" t="n">
        <v>9200.25</v>
      </c>
      <c r="P6" t="n">
        <v>55.44</v>
      </c>
      <c r="Q6" t="n">
        <v>198.05</v>
      </c>
      <c r="R6" t="n">
        <v>39.68</v>
      </c>
      <c r="S6" t="n">
        <v>21.27</v>
      </c>
      <c r="T6" t="n">
        <v>6420.75</v>
      </c>
      <c r="U6" t="n">
        <v>0.54</v>
      </c>
      <c r="V6" t="n">
        <v>0.74</v>
      </c>
      <c r="W6" t="n">
        <v>0.14</v>
      </c>
      <c r="X6" t="n">
        <v>0.4</v>
      </c>
      <c r="Y6" t="n">
        <v>1</v>
      </c>
      <c r="Z6" t="n">
        <v>10</v>
      </c>
      <c r="AA6" t="n">
        <v>173.6838266928493</v>
      </c>
      <c r="AB6" t="n">
        <v>237.6418740706978</v>
      </c>
      <c r="AC6" t="n">
        <v>214.9616671419242</v>
      </c>
      <c r="AD6" t="n">
        <v>173683.8266928493</v>
      </c>
      <c r="AE6" t="n">
        <v>237641.8740706978</v>
      </c>
      <c r="AF6" t="n">
        <v>5.059720077504278e-06</v>
      </c>
      <c r="AG6" t="n">
        <v>9.045138888888889</v>
      </c>
      <c r="AH6" t="n">
        <v>214961.6671419242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9.710599999999999</v>
      </c>
      <c r="E7" t="n">
        <v>10.3</v>
      </c>
      <c r="F7" t="n">
        <v>8.16</v>
      </c>
      <c r="G7" t="n">
        <v>25.76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17</v>
      </c>
      <c r="N7" t="n">
        <v>8.48</v>
      </c>
      <c r="O7" t="n">
        <v>9236.709999999999</v>
      </c>
      <c r="P7" t="n">
        <v>54.24</v>
      </c>
      <c r="Q7" t="n">
        <v>198.05</v>
      </c>
      <c r="R7" t="n">
        <v>36.47</v>
      </c>
      <c r="S7" t="n">
        <v>21.27</v>
      </c>
      <c r="T7" t="n">
        <v>4827.6</v>
      </c>
      <c r="U7" t="n">
        <v>0.58</v>
      </c>
      <c r="V7" t="n">
        <v>0.74</v>
      </c>
      <c r="W7" t="n">
        <v>0.14</v>
      </c>
      <c r="X7" t="n">
        <v>0.31</v>
      </c>
      <c r="Y7" t="n">
        <v>1</v>
      </c>
      <c r="Z7" t="n">
        <v>10</v>
      </c>
      <c r="AA7" t="n">
        <v>172.1297099026634</v>
      </c>
      <c r="AB7" t="n">
        <v>235.5154629155727</v>
      </c>
      <c r="AC7" t="n">
        <v>213.0381976830068</v>
      </c>
      <c r="AD7" t="n">
        <v>172129.7099026635</v>
      </c>
      <c r="AE7" t="n">
        <v>235515.4629155727</v>
      </c>
      <c r="AF7" t="n">
        <v>5.12185365947513e-06</v>
      </c>
      <c r="AG7" t="n">
        <v>8.940972222222221</v>
      </c>
      <c r="AH7" t="n">
        <v>213038.1976830068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9.709300000000001</v>
      </c>
      <c r="E8" t="n">
        <v>10.3</v>
      </c>
      <c r="F8" t="n">
        <v>8.19</v>
      </c>
      <c r="G8" t="n">
        <v>28.91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15</v>
      </c>
      <c r="N8" t="n">
        <v>8.52</v>
      </c>
      <c r="O8" t="n">
        <v>9273.200000000001</v>
      </c>
      <c r="P8" t="n">
        <v>53.95</v>
      </c>
      <c r="Q8" t="n">
        <v>198.05</v>
      </c>
      <c r="R8" t="n">
        <v>37.91</v>
      </c>
      <c r="S8" t="n">
        <v>21.27</v>
      </c>
      <c r="T8" t="n">
        <v>5556.11</v>
      </c>
      <c r="U8" t="n">
        <v>0.5600000000000001</v>
      </c>
      <c r="V8" t="n">
        <v>0.74</v>
      </c>
      <c r="W8" t="n">
        <v>0.13</v>
      </c>
      <c r="X8" t="n">
        <v>0.34</v>
      </c>
      <c r="Y8" t="n">
        <v>1</v>
      </c>
      <c r="Z8" t="n">
        <v>10</v>
      </c>
      <c r="AA8" t="n">
        <v>172.0247956344977</v>
      </c>
      <c r="AB8" t="n">
        <v>235.3719145853775</v>
      </c>
      <c r="AC8" t="n">
        <v>212.9083494039741</v>
      </c>
      <c r="AD8" t="n">
        <v>172024.7956344977</v>
      </c>
      <c r="AE8" t="n">
        <v>235371.9145853775</v>
      </c>
      <c r="AF8" t="n">
        <v>5.121167974784452e-06</v>
      </c>
      <c r="AG8" t="n">
        <v>8.940972222222221</v>
      </c>
      <c r="AH8" t="n">
        <v>212908.349403974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9.7935</v>
      </c>
      <c r="E9" t="n">
        <v>10.21</v>
      </c>
      <c r="F9" t="n">
        <v>8.130000000000001</v>
      </c>
      <c r="G9" t="n">
        <v>32.53</v>
      </c>
      <c r="H9" t="n">
        <v>0.65</v>
      </c>
      <c r="I9" t="n">
        <v>15</v>
      </c>
      <c r="J9" t="n">
        <v>73.59</v>
      </c>
      <c r="K9" t="n">
        <v>32.27</v>
      </c>
      <c r="L9" t="n">
        <v>2.75</v>
      </c>
      <c r="M9" t="n">
        <v>13</v>
      </c>
      <c r="N9" t="n">
        <v>8.57</v>
      </c>
      <c r="O9" t="n">
        <v>9309.700000000001</v>
      </c>
      <c r="P9" t="n">
        <v>52.9</v>
      </c>
      <c r="Q9" t="n">
        <v>198.05</v>
      </c>
      <c r="R9" t="n">
        <v>36.01</v>
      </c>
      <c r="S9" t="n">
        <v>21.27</v>
      </c>
      <c r="T9" t="n">
        <v>4617.45</v>
      </c>
      <c r="U9" t="n">
        <v>0.59</v>
      </c>
      <c r="V9" t="n">
        <v>0.75</v>
      </c>
      <c r="W9" t="n">
        <v>0.13</v>
      </c>
      <c r="X9" t="n">
        <v>0.28</v>
      </c>
      <c r="Y9" t="n">
        <v>1</v>
      </c>
      <c r="Z9" t="n">
        <v>10</v>
      </c>
      <c r="AA9" t="n">
        <v>170.9576122462502</v>
      </c>
      <c r="AB9" t="n">
        <v>233.9117471927698</v>
      </c>
      <c r="AC9" t="n">
        <v>211.5875383379585</v>
      </c>
      <c r="AD9" t="n">
        <v>170957.6122462502</v>
      </c>
      <c r="AE9" t="n">
        <v>233911.7471927698</v>
      </c>
      <c r="AF9" t="n">
        <v>5.165579244750035e-06</v>
      </c>
      <c r="AG9" t="n">
        <v>8.862847222222221</v>
      </c>
      <c r="AH9" t="n">
        <v>211587.5383379585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9.8194</v>
      </c>
      <c r="E10" t="n">
        <v>10.18</v>
      </c>
      <c r="F10" t="n">
        <v>8.119999999999999</v>
      </c>
      <c r="G10" t="n">
        <v>34.81</v>
      </c>
      <c r="H10" t="n">
        <v>0.71</v>
      </c>
      <c r="I10" t="n">
        <v>14</v>
      </c>
      <c r="J10" t="n">
        <v>73.88</v>
      </c>
      <c r="K10" t="n">
        <v>32.27</v>
      </c>
      <c r="L10" t="n">
        <v>3</v>
      </c>
      <c r="M10" t="n">
        <v>12</v>
      </c>
      <c r="N10" t="n">
        <v>8.609999999999999</v>
      </c>
      <c r="O10" t="n">
        <v>9346.23</v>
      </c>
      <c r="P10" t="n">
        <v>52.34</v>
      </c>
      <c r="Q10" t="n">
        <v>198.05</v>
      </c>
      <c r="R10" t="n">
        <v>35.63</v>
      </c>
      <c r="S10" t="n">
        <v>21.27</v>
      </c>
      <c r="T10" t="n">
        <v>4430.87</v>
      </c>
      <c r="U10" t="n">
        <v>0.6</v>
      </c>
      <c r="V10" t="n">
        <v>0.75</v>
      </c>
      <c r="W10" t="n">
        <v>0.13</v>
      </c>
      <c r="X10" t="n">
        <v>0.27</v>
      </c>
      <c r="Y10" t="n">
        <v>1</v>
      </c>
      <c r="Z10" t="n">
        <v>10</v>
      </c>
      <c r="AA10" t="n">
        <v>170.5160717631335</v>
      </c>
      <c r="AB10" t="n">
        <v>233.3076120243784</v>
      </c>
      <c r="AC10" t="n">
        <v>211.0410609821292</v>
      </c>
      <c r="AD10" t="n">
        <v>170516.0717631335</v>
      </c>
      <c r="AE10" t="n">
        <v>233307.6120243784</v>
      </c>
      <c r="AF10" t="n">
        <v>5.179240193587431e-06</v>
      </c>
      <c r="AG10" t="n">
        <v>8.836805555555555</v>
      </c>
      <c r="AH10" t="n">
        <v>211041.0609821292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9.8964</v>
      </c>
      <c r="E11" t="n">
        <v>10.1</v>
      </c>
      <c r="F11" t="n">
        <v>8.06</v>
      </c>
      <c r="G11" t="n">
        <v>37.19</v>
      </c>
      <c r="H11" t="n">
        <v>0.77</v>
      </c>
      <c r="I11" t="n">
        <v>13</v>
      </c>
      <c r="J11" t="n">
        <v>74.18000000000001</v>
      </c>
      <c r="K11" t="n">
        <v>32.27</v>
      </c>
      <c r="L11" t="n">
        <v>3.25</v>
      </c>
      <c r="M11" t="n">
        <v>11</v>
      </c>
      <c r="N11" t="n">
        <v>8.66</v>
      </c>
      <c r="O11" t="n">
        <v>9382.780000000001</v>
      </c>
      <c r="P11" t="n">
        <v>51.08</v>
      </c>
      <c r="Q11" t="n">
        <v>198.05</v>
      </c>
      <c r="R11" t="n">
        <v>33.7</v>
      </c>
      <c r="S11" t="n">
        <v>21.27</v>
      </c>
      <c r="T11" t="n">
        <v>3472.47</v>
      </c>
      <c r="U11" t="n">
        <v>0.63</v>
      </c>
      <c r="V11" t="n">
        <v>0.75</v>
      </c>
      <c r="W11" t="n">
        <v>0.12</v>
      </c>
      <c r="X11" t="n">
        <v>0.21</v>
      </c>
      <c r="Y11" t="n">
        <v>1</v>
      </c>
      <c r="Z11" t="n">
        <v>10</v>
      </c>
      <c r="AA11" t="n">
        <v>169.3885092882244</v>
      </c>
      <c r="AB11" t="n">
        <v>231.7648313016631</v>
      </c>
      <c r="AC11" t="n">
        <v>209.645521086283</v>
      </c>
      <c r="AD11" t="n">
        <v>169388.5092882244</v>
      </c>
      <c r="AE11" t="n">
        <v>231764.8313016631</v>
      </c>
      <c r="AF11" t="n">
        <v>5.219853825266171e-06</v>
      </c>
      <c r="AG11" t="n">
        <v>8.767361111111111</v>
      </c>
      <c r="AH11" t="n">
        <v>209645.521086283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9.887700000000001</v>
      </c>
      <c r="E12" t="n">
        <v>10.11</v>
      </c>
      <c r="F12" t="n">
        <v>8.08</v>
      </c>
      <c r="G12" t="n">
        <v>40.42</v>
      </c>
      <c r="H12" t="n">
        <v>0.82</v>
      </c>
      <c r="I12" t="n">
        <v>12</v>
      </c>
      <c r="J12" t="n">
        <v>74.48</v>
      </c>
      <c r="K12" t="n">
        <v>32.27</v>
      </c>
      <c r="L12" t="n">
        <v>3.5</v>
      </c>
      <c r="M12" t="n">
        <v>10</v>
      </c>
      <c r="N12" t="n">
        <v>8.710000000000001</v>
      </c>
      <c r="O12" t="n">
        <v>9419.35</v>
      </c>
      <c r="P12" t="n">
        <v>50.89</v>
      </c>
      <c r="Q12" t="n">
        <v>198.05</v>
      </c>
      <c r="R12" t="n">
        <v>34.47</v>
      </c>
      <c r="S12" t="n">
        <v>21.27</v>
      </c>
      <c r="T12" t="n">
        <v>3864.43</v>
      </c>
      <c r="U12" t="n">
        <v>0.62</v>
      </c>
      <c r="V12" t="n">
        <v>0.75</v>
      </c>
      <c r="W12" t="n">
        <v>0.13</v>
      </c>
      <c r="X12" t="n">
        <v>0.23</v>
      </c>
      <c r="Y12" t="n">
        <v>1</v>
      </c>
      <c r="Z12" t="n">
        <v>10</v>
      </c>
      <c r="AA12" t="n">
        <v>169.3544663598738</v>
      </c>
      <c r="AB12" t="n">
        <v>231.7182522652257</v>
      </c>
      <c r="AC12" t="n">
        <v>209.6033874877091</v>
      </c>
      <c r="AD12" t="n">
        <v>169354.4663598738</v>
      </c>
      <c r="AE12" t="n">
        <v>231718.2522652257</v>
      </c>
      <c r="AF12" t="n">
        <v>5.215265012336236e-06</v>
      </c>
      <c r="AG12" t="n">
        <v>8.776041666666666</v>
      </c>
      <c r="AH12" t="n">
        <v>209603.3874877091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9.930999999999999</v>
      </c>
      <c r="E13" t="n">
        <v>10.07</v>
      </c>
      <c r="F13" t="n">
        <v>8.050000000000001</v>
      </c>
      <c r="G13" t="n">
        <v>43.93</v>
      </c>
      <c r="H13" t="n">
        <v>0.88</v>
      </c>
      <c r="I13" t="n">
        <v>11</v>
      </c>
      <c r="J13" t="n">
        <v>74.77</v>
      </c>
      <c r="K13" t="n">
        <v>32.27</v>
      </c>
      <c r="L13" t="n">
        <v>3.75</v>
      </c>
      <c r="M13" t="n">
        <v>9</v>
      </c>
      <c r="N13" t="n">
        <v>8.75</v>
      </c>
      <c r="O13" t="n">
        <v>9455.940000000001</v>
      </c>
      <c r="P13" t="n">
        <v>49.91</v>
      </c>
      <c r="Q13" t="n">
        <v>198.05</v>
      </c>
      <c r="R13" t="n">
        <v>33.48</v>
      </c>
      <c r="S13" t="n">
        <v>21.27</v>
      </c>
      <c r="T13" t="n">
        <v>3374.54</v>
      </c>
      <c r="U13" t="n">
        <v>0.64</v>
      </c>
      <c r="V13" t="n">
        <v>0.75</v>
      </c>
      <c r="W13" t="n">
        <v>0.13</v>
      </c>
      <c r="X13" t="n">
        <v>0.2</v>
      </c>
      <c r="Y13" t="n">
        <v>1</v>
      </c>
      <c r="Z13" t="n">
        <v>10</v>
      </c>
      <c r="AA13" t="n">
        <v>168.5852174141863</v>
      </c>
      <c r="AB13" t="n">
        <v>230.6657319208683</v>
      </c>
      <c r="AC13" t="n">
        <v>208.6513182077953</v>
      </c>
      <c r="AD13" t="n">
        <v>168585.2174141863</v>
      </c>
      <c r="AE13" t="n">
        <v>230665.7319208683</v>
      </c>
      <c r="AF13" t="n">
        <v>5.238103587033501e-06</v>
      </c>
      <c r="AG13" t="n">
        <v>8.741319444444445</v>
      </c>
      <c r="AH13" t="n">
        <v>208651.3182077953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9.964600000000001</v>
      </c>
      <c r="E14" t="n">
        <v>10.04</v>
      </c>
      <c r="F14" t="n">
        <v>8.039999999999999</v>
      </c>
      <c r="G14" t="n">
        <v>48.22</v>
      </c>
      <c r="H14" t="n">
        <v>0.93</v>
      </c>
      <c r="I14" t="n">
        <v>10</v>
      </c>
      <c r="J14" t="n">
        <v>75.06999999999999</v>
      </c>
      <c r="K14" t="n">
        <v>32.27</v>
      </c>
      <c r="L14" t="n">
        <v>4</v>
      </c>
      <c r="M14" t="n">
        <v>8</v>
      </c>
      <c r="N14" t="n">
        <v>8.800000000000001</v>
      </c>
      <c r="O14" t="n">
        <v>9492.549999999999</v>
      </c>
      <c r="P14" t="n">
        <v>49.46</v>
      </c>
      <c r="Q14" t="n">
        <v>198.06</v>
      </c>
      <c r="R14" t="n">
        <v>32.97</v>
      </c>
      <c r="S14" t="n">
        <v>21.27</v>
      </c>
      <c r="T14" t="n">
        <v>3123.17</v>
      </c>
      <c r="U14" t="n">
        <v>0.65</v>
      </c>
      <c r="V14" t="n">
        <v>0.76</v>
      </c>
      <c r="W14" t="n">
        <v>0.12</v>
      </c>
      <c r="X14" t="n">
        <v>0.18</v>
      </c>
      <c r="Y14" t="n">
        <v>1</v>
      </c>
      <c r="Z14" t="n">
        <v>10</v>
      </c>
      <c r="AA14" t="n">
        <v>168.18474161303</v>
      </c>
      <c r="AB14" t="n">
        <v>230.117783261981</v>
      </c>
      <c r="AC14" t="n">
        <v>208.1556649998612</v>
      </c>
      <c r="AD14" t="n">
        <v>168184.74161303</v>
      </c>
      <c r="AE14" t="n">
        <v>230117.783261981</v>
      </c>
      <c r="AF14" t="n">
        <v>5.255825899038772e-06</v>
      </c>
      <c r="AG14" t="n">
        <v>8.715277777777779</v>
      </c>
      <c r="AH14" t="n">
        <v>208155.6649998612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9.962400000000001</v>
      </c>
      <c r="E15" t="n">
        <v>10.04</v>
      </c>
      <c r="F15" t="n">
        <v>8.039999999999999</v>
      </c>
      <c r="G15" t="n">
        <v>48.23</v>
      </c>
      <c r="H15" t="n">
        <v>0.99</v>
      </c>
      <c r="I15" t="n">
        <v>10</v>
      </c>
      <c r="J15" t="n">
        <v>75.37</v>
      </c>
      <c r="K15" t="n">
        <v>32.27</v>
      </c>
      <c r="L15" t="n">
        <v>4.25</v>
      </c>
      <c r="M15" t="n">
        <v>8</v>
      </c>
      <c r="N15" t="n">
        <v>8.85</v>
      </c>
      <c r="O15" t="n">
        <v>9529.18</v>
      </c>
      <c r="P15" t="n">
        <v>48.48</v>
      </c>
      <c r="Q15" t="n">
        <v>198.05</v>
      </c>
      <c r="R15" t="n">
        <v>33.16</v>
      </c>
      <c r="S15" t="n">
        <v>21.27</v>
      </c>
      <c r="T15" t="n">
        <v>3216.41</v>
      </c>
      <c r="U15" t="n">
        <v>0.64</v>
      </c>
      <c r="V15" t="n">
        <v>0.76</v>
      </c>
      <c r="W15" t="n">
        <v>0.12</v>
      </c>
      <c r="X15" t="n">
        <v>0.19</v>
      </c>
      <c r="Y15" t="n">
        <v>1</v>
      </c>
      <c r="Z15" t="n">
        <v>10</v>
      </c>
      <c r="AA15" t="n">
        <v>167.6583617811038</v>
      </c>
      <c r="AB15" t="n">
        <v>229.3975671537007</v>
      </c>
      <c r="AC15" t="n">
        <v>207.5041853061253</v>
      </c>
      <c r="AD15" t="n">
        <v>167658.3617811038</v>
      </c>
      <c r="AE15" t="n">
        <v>229397.5671537007</v>
      </c>
      <c r="AF15" t="n">
        <v>5.254665509562236e-06</v>
      </c>
      <c r="AG15" t="n">
        <v>8.715277777777779</v>
      </c>
      <c r="AH15" t="n">
        <v>207504.1853061253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9.995799999999999</v>
      </c>
      <c r="E16" t="n">
        <v>10</v>
      </c>
      <c r="F16" t="n">
        <v>8.02</v>
      </c>
      <c r="G16" t="n">
        <v>53.47</v>
      </c>
      <c r="H16" t="n">
        <v>1.04</v>
      </c>
      <c r="I16" t="n">
        <v>9</v>
      </c>
      <c r="J16" t="n">
        <v>75.66</v>
      </c>
      <c r="K16" t="n">
        <v>32.27</v>
      </c>
      <c r="L16" t="n">
        <v>4.5</v>
      </c>
      <c r="M16" t="n">
        <v>6</v>
      </c>
      <c r="N16" t="n">
        <v>8.890000000000001</v>
      </c>
      <c r="O16" t="n">
        <v>9565.83</v>
      </c>
      <c r="P16" t="n">
        <v>48.09</v>
      </c>
      <c r="Q16" t="n">
        <v>198.05</v>
      </c>
      <c r="R16" t="n">
        <v>32.42</v>
      </c>
      <c r="S16" t="n">
        <v>21.27</v>
      </c>
      <c r="T16" t="n">
        <v>2854.89</v>
      </c>
      <c r="U16" t="n">
        <v>0.66</v>
      </c>
      <c r="V16" t="n">
        <v>0.76</v>
      </c>
      <c r="W16" t="n">
        <v>0.12</v>
      </c>
      <c r="X16" t="n">
        <v>0.17</v>
      </c>
      <c r="Y16" t="n">
        <v>1</v>
      </c>
      <c r="Z16" t="n">
        <v>10</v>
      </c>
      <c r="AA16" t="n">
        <v>167.2789853105413</v>
      </c>
      <c r="AB16" t="n">
        <v>228.8784875297688</v>
      </c>
      <c r="AC16" t="n">
        <v>207.0346459129684</v>
      </c>
      <c r="AD16" t="n">
        <v>167278.9853105413</v>
      </c>
      <c r="AE16" t="n">
        <v>228878.4875297688</v>
      </c>
      <c r="AF16" t="n">
        <v>5.272282331615091e-06</v>
      </c>
      <c r="AG16" t="n">
        <v>8.680555555555555</v>
      </c>
      <c r="AH16" t="n">
        <v>207034.6459129684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10.0025</v>
      </c>
      <c r="E17" t="n">
        <v>10</v>
      </c>
      <c r="F17" t="n">
        <v>8.01</v>
      </c>
      <c r="G17" t="n">
        <v>53.42</v>
      </c>
      <c r="H17" t="n">
        <v>1.09</v>
      </c>
      <c r="I17" t="n">
        <v>9</v>
      </c>
      <c r="J17" t="n">
        <v>75.95999999999999</v>
      </c>
      <c r="K17" t="n">
        <v>32.27</v>
      </c>
      <c r="L17" t="n">
        <v>4.75</v>
      </c>
      <c r="M17" t="n">
        <v>5</v>
      </c>
      <c r="N17" t="n">
        <v>8.94</v>
      </c>
      <c r="O17" t="n">
        <v>9602.5</v>
      </c>
      <c r="P17" t="n">
        <v>47.04</v>
      </c>
      <c r="Q17" t="n">
        <v>198.08</v>
      </c>
      <c r="R17" t="n">
        <v>32.12</v>
      </c>
      <c r="S17" t="n">
        <v>21.27</v>
      </c>
      <c r="T17" t="n">
        <v>2702.74</v>
      </c>
      <c r="U17" t="n">
        <v>0.66</v>
      </c>
      <c r="V17" t="n">
        <v>0.76</v>
      </c>
      <c r="W17" t="n">
        <v>0.13</v>
      </c>
      <c r="X17" t="n">
        <v>0.16</v>
      </c>
      <c r="Y17" t="n">
        <v>1</v>
      </c>
      <c r="Z17" t="n">
        <v>10</v>
      </c>
      <c r="AA17" t="n">
        <v>166.6644766064405</v>
      </c>
      <c r="AB17" t="n">
        <v>228.0376896106079</v>
      </c>
      <c r="AC17" t="n">
        <v>206.2740925671446</v>
      </c>
      <c r="AD17" t="n">
        <v>166664.4766064405</v>
      </c>
      <c r="AE17" t="n">
        <v>228037.6896106079</v>
      </c>
      <c r="AF17" t="n">
        <v>5.275816245020905e-06</v>
      </c>
      <c r="AG17" t="n">
        <v>8.680555555555555</v>
      </c>
      <c r="AH17" t="n">
        <v>206274.0925671446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10.0371</v>
      </c>
      <c r="E18" t="n">
        <v>9.960000000000001</v>
      </c>
      <c r="F18" t="n">
        <v>7.99</v>
      </c>
      <c r="G18" t="n">
        <v>59.96</v>
      </c>
      <c r="H18" t="n">
        <v>1.15</v>
      </c>
      <c r="I18" t="n">
        <v>8</v>
      </c>
      <c r="J18" t="n">
        <v>76.26000000000001</v>
      </c>
      <c r="K18" t="n">
        <v>32.27</v>
      </c>
      <c r="L18" t="n">
        <v>5</v>
      </c>
      <c r="M18" t="n">
        <v>2</v>
      </c>
      <c r="N18" t="n">
        <v>8.99</v>
      </c>
      <c r="O18" t="n">
        <v>9639.200000000001</v>
      </c>
      <c r="P18" t="n">
        <v>46.82</v>
      </c>
      <c r="Q18" t="n">
        <v>198.05</v>
      </c>
      <c r="R18" t="n">
        <v>31.47</v>
      </c>
      <c r="S18" t="n">
        <v>21.27</v>
      </c>
      <c r="T18" t="n">
        <v>2385.36</v>
      </c>
      <c r="U18" t="n">
        <v>0.68</v>
      </c>
      <c r="V18" t="n">
        <v>0.76</v>
      </c>
      <c r="W18" t="n">
        <v>0.13</v>
      </c>
      <c r="X18" t="n">
        <v>0.14</v>
      </c>
      <c r="Y18" t="n">
        <v>1</v>
      </c>
      <c r="Z18" t="n">
        <v>10</v>
      </c>
      <c r="AA18" t="n">
        <v>166.377478832856</v>
      </c>
      <c r="AB18" t="n">
        <v>227.6450065953416</v>
      </c>
      <c r="AC18" t="n">
        <v>205.9188866677212</v>
      </c>
      <c r="AD18" t="n">
        <v>166377.478832856</v>
      </c>
      <c r="AE18" t="n">
        <v>227645.0065953415</v>
      </c>
      <c r="AF18" t="n">
        <v>5.294066006788236e-06</v>
      </c>
      <c r="AG18" t="n">
        <v>8.645833333333334</v>
      </c>
      <c r="AH18" t="n">
        <v>205918.8866677212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10.0522</v>
      </c>
      <c r="E19" t="n">
        <v>9.949999999999999</v>
      </c>
      <c r="F19" t="n">
        <v>7.98</v>
      </c>
      <c r="G19" t="n">
        <v>59.85</v>
      </c>
      <c r="H19" t="n">
        <v>1.2</v>
      </c>
      <c r="I19" t="n">
        <v>8</v>
      </c>
      <c r="J19" t="n">
        <v>76.56</v>
      </c>
      <c r="K19" t="n">
        <v>32.27</v>
      </c>
      <c r="L19" t="n">
        <v>5.25</v>
      </c>
      <c r="M19" t="n">
        <v>1</v>
      </c>
      <c r="N19" t="n">
        <v>9.039999999999999</v>
      </c>
      <c r="O19" t="n">
        <v>9675.91</v>
      </c>
      <c r="P19" t="n">
        <v>46.79</v>
      </c>
      <c r="Q19" t="n">
        <v>198.05</v>
      </c>
      <c r="R19" t="n">
        <v>30.89</v>
      </c>
      <c r="S19" t="n">
        <v>21.27</v>
      </c>
      <c r="T19" t="n">
        <v>2095.13</v>
      </c>
      <c r="U19" t="n">
        <v>0.6899999999999999</v>
      </c>
      <c r="V19" t="n">
        <v>0.76</v>
      </c>
      <c r="W19" t="n">
        <v>0.13</v>
      </c>
      <c r="X19" t="n">
        <v>0.13</v>
      </c>
      <c r="Y19" t="n">
        <v>1</v>
      </c>
      <c r="Z19" t="n">
        <v>10</v>
      </c>
      <c r="AA19" t="n">
        <v>166.2864685117461</v>
      </c>
      <c r="AB19" t="n">
        <v>227.5204822589071</v>
      </c>
      <c r="AC19" t="n">
        <v>205.8062467591849</v>
      </c>
      <c r="AD19" t="n">
        <v>166286.4685117461</v>
      </c>
      <c r="AE19" t="n">
        <v>227520.4822589071</v>
      </c>
      <c r="AF19" t="n">
        <v>5.302030498195365e-06</v>
      </c>
      <c r="AG19" t="n">
        <v>8.637152777777779</v>
      </c>
      <c r="AH19" t="n">
        <v>205806.2467591849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10.0477</v>
      </c>
      <c r="E20" t="n">
        <v>9.949999999999999</v>
      </c>
      <c r="F20" t="n">
        <v>7.98</v>
      </c>
      <c r="G20" t="n">
        <v>59.88</v>
      </c>
      <c r="H20" t="n">
        <v>1.25</v>
      </c>
      <c r="I20" t="n">
        <v>8</v>
      </c>
      <c r="J20" t="n">
        <v>76.84999999999999</v>
      </c>
      <c r="K20" t="n">
        <v>32.27</v>
      </c>
      <c r="L20" t="n">
        <v>5.5</v>
      </c>
      <c r="M20" t="n">
        <v>0</v>
      </c>
      <c r="N20" t="n">
        <v>9.08</v>
      </c>
      <c r="O20" t="n">
        <v>9712.65</v>
      </c>
      <c r="P20" t="n">
        <v>46.94</v>
      </c>
      <c r="Q20" t="n">
        <v>198.05</v>
      </c>
      <c r="R20" t="n">
        <v>31.03</v>
      </c>
      <c r="S20" t="n">
        <v>21.27</v>
      </c>
      <c r="T20" t="n">
        <v>2161.17</v>
      </c>
      <c r="U20" t="n">
        <v>0.6899999999999999</v>
      </c>
      <c r="V20" t="n">
        <v>0.76</v>
      </c>
      <c r="W20" t="n">
        <v>0.13</v>
      </c>
      <c r="X20" t="n">
        <v>0.13</v>
      </c>
      <c r="Y20" t="n">
        <v>1</v>
      </c>
      <c r="Z20" t="n">
        <v>10</v>
      </c>
      <c r="AA20" t="n">
        <v>166.3850013163845</v>
      </c>
      <c r="AB20" t="n">
        <v>227.6552991891738</v>
      </c>
      <c r="AC20" t="n">
        <v>205.9281969508438</v>
      </c>
      <c r="AD20" t="n">
        <v>166385.0013163845</v>
      </c>
      <c r="AE20" t="n">
        <v>227655.2991891738</v>
      </c>
      <c r="AF20" t="n">
        <v>5.299656974266088e-06</v>
      </c>
      <c r="AG20" t="n">
        <v>8.637152777777779</v>
      </c>
      <c r="AH20" t="n">
        <v>205928.1969508438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9.632400000000001</v>
      </c>
      <c r="E2" t="n">
        <v>10.38</v>
      </c>
      <c r="F2" t="n">
        <v>8.380000000000001</v>
      </c>
      <c r="G2" t="n">
        <v>18.63</v>
      </c>
      <c r="H2" t="n">
        <v>0.43</v>
      </c>
      <c r="I2" t="n">
        <v>27</v>
      </c>
      <c r="J2" t="n">
        <v>39.78</v>
      </c>
      <c r="K2" t="n">
        <v>19.54</v>
      </c>
      <c r="L2" t="n">
        <v>1</v>
      </c>
      <c r="M2" t="n">
        <v>25</v>
      </c>
      <c r="N2" t="n">
        <v>4.24</v>
      </c>
      <c r="O2" t="n">
        <v>5140</v>
      </c>
      <c r="P2" t="n">
        <v>36.18</v>
      </c>
      <c r="Q2" t="n">
        <v>198.09</v>
      </c>
      <c r="R2" t="n">
        <v>43.76</v>
      </c>
      <c r="S2" t="n">
        <v>21.27</v>
      </c>
      <c r="T2" t="n">
        <v>8430.9</v>
      </c>
      <c r="U2" t="n">
        <v>0.49</v>
      </c>
      <c r="V2" t="n">
        <v>0.72</v>
      </c>
      <c r="W2" t="n">
        <v>0.15</v>
      </c>
      <c r="X2" t="n">
        <v>0.53</v>
      </c>
      <c r="Y2" t="n">
        <v>1</v>
      </c>
      <c r="Z2" t="n">
        <v>10</v>
      </c>
      <c r="AA2" t="n">
        <v>151.3844338434778</v>
      </c>
      <c r="AB2" t="n">
        <v>207.1308609944222</v>
      </c>
      <c r="AC2" t="n">
        <v>187.3625823311628</v>
      </c>
      <c r="AD2" t="n">
        <v>151384.4338434778</v>
      </c>
      <c r="AE2" t="n">
        <v>207130.8609944222</v>
      </c>
      <c r="AF2" t="n">
        <v>5.848789544625417e-06</v>
      </c>
      <c r="AG2" t="n">
        <v>9.010416666666666</v>
      </c>
      <c r="AH2" t="n">
        <v>187362.5823311628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9.8202</v>
      </c>
      <c r="E3" t="n">
        <v>10.18</v>
      </c>
      <c r="F3" t="n">
        <v>8.25</v>
      </c>
      <c r="G3" t="n">
        <v>23.57</v>
      </c>
      <c r="H3" t="n">
        <v>0.53</v>
      </c>
      <c r="I3" t="n">
        <v>21</v>
      </c>
      <c r="J3" t="n">
        <v>40.06</v>
      </c>
      <c r="K3" t="n">
        <v>19.54</v>
      </c>
      <c r="L3" t="n">
        <v>1.25</v>
      </c>
      <c r="M3" t="n">
        <v>19</v>
      </c>
      <c r="N3" t="n">
        <v>4.26</v>
      </c>
      <c r="O3" t="n">
        <v>5174.29</v>
      </c>
      <c r="P3" t="n">
        <v>34.51</v>
      </c>
      <c r="Q3" t="n">
        <v>198.12</v>
      </c>
      <c r="R3" t="n">
        <v>39.79</v>
      </c>
      <c r="S3" t="n">
        <v>21.27</v>
      </c>
      <c r="T3" t="n">
        <v>6478.22</v>
      </c>
      <c r="U3" t="n">
        <v>0.53</v>
      </c>
      <c r="V3" t="n">
        <v>0.74</v>
      </c>
      <c r="W3" t="n">
        <v>0.14</v>
      </c>
      <c r="X3" t="n">
        <v>0.4</v>
      </c>
      <c r="Y3" t="n">
        <v>1</v>
      </c>
      <c r="Z3" t="n">
        <v>10</v>
      </c>
      <c r="AA3" t="n">
        <v>149.5197122829424</v>
      </c>
      <c r="AB3" t="n">
        <v>204.5794666895897</v>
      </c>
      <c r="AC3" t="n">
        <v>185.0546895178784</v>
      </c>
      <c r="AD3" t="n">
        <v>149519.7122829424</v>
      </c>
      <c r="AE3" t="n">
        <v>204579.4666895897</v>
      </c>
      <c r="AF3" t="n">
        <v>5.962821631797944e-06</v>
      </c>
      <c r="AG3" t="n">
        <v>8.836805555555555</v>
      </c>
      <c r="AH3" t="n">
        <v>185054.6895178784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9.9094</v>
      </c>
      <c r="E4" t="n">
        <v>10.09</v>
      </c>
      <c r="F4" t="n">
        <v>8.199999999999999</v>
      </c>
      <c r="G4" t="n">
        <v>28.95</v>
      </c>
      <c r="H4" t="n">
        <v>0.64</v>
      </c>
      <c r="I4" t="n">
        <v>17</v>
      </c>
      <c r="J4" t="n">
        <v>40.34</v>
      </c>
      <c r="K4" t="n">
        <v>19.54</v>
      </c>
      <c r="L4" t="n">
        <v>1.5</v>
      </c>
      <c r="M4" t="n">
        <v>14</v>
      </c>
      <c r="N4" t="n">
        <v>4.29</v>
      </c>
      <c r="O4" t="n">
        <v>5208.6</v>
      </c>
      <c r="P4" t="n">
        <v>32.97</v>
      </c>
      <c r="Q4" t="n">
        <v>198.05</v>
      </c>
      <c r="R4" t="n">
        <v>38.24</v>
      </c>
      <c r="S4" t="n">
        <v>21.27</v>
      </c>
      <c r="T4" t="n">
        <v>5724.21</v>
      </c>
      <c r="U4" t="n">
        <v>0.5600000000000001</v>
      </c>
      <c r="V4" t="n">
        <v>0.74</v>
      </c>
      <c r="W4" t="n">
        <v>0.14</v>
      </c>
      <c r="X4" t="n">
        <v>0.35</v>
      </c>
      <c r="Y4" t="n">
        <v>1</v>
      </c>
      <c r="Z4" t="n">
        <v>10</v>
      </c>
      <c r="AA4" t="n">
        <v>148.3424105392368</v>
      </c>
      <c r="AB4" t="n">
        <v>202.9686305049653</v>
      </c>
      <c r="AC4" t="n">
        <v>183.5975892778912</v>
      </c>
      <c r="AD4" t="n">
        <v>148342.4105392368</v>
      </c>
      <c r="AE4" t="n">
        <v>202968.6305049653</v>
      </c>
      <c r="AF4" t="n">
        <v>6.016983837206834e-06</v>
      </c>
      <c r="AG4" t="n">
        <v>8.758680555555555</v>
      </c>
      <c r="AH4" t="n">
        <v>183597.5892778912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9.975099999999999</v>
      </c>
      <c r="E5" t="n">
        <v>10.02</v>
      </c>
      <c r="F5" t="n">
        <v>8.16</v>
      </c>
      <c r="G5" t="n">
        <v>32.64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5</v>
      </c>
      <c r="N5" t="n">
        <v>4.32</v>
      </c>
      <c r="O5" t="n">
        <v>5242.92</v>
      </c>
      <c r="P5" t="n">
        <v>31.99</v>
      </c>
      <c r="Q5" t="n">
        <v>198.08</v>
      </c>
      <c r="R5" t="n">
        <v>36.49</v>
      </c>
      <c r="S5" t="n">
        <v>21.27</v>
      </c>
      <c r="T5" t="n">
        <v>4856.44</v>
      </c>
      <c r="U5" t="n">
        <v>0.58</v>
      </c>
      <c r="V5" t="n">
        <v>0.74</v>
      </c>
      <c r="W5" t="n">
        <v>0.14</v>
      </c>
      <c r="X5" t="n">
        <v>0.31</v>
      </c>
      <c r="Y5" t="n">
        <v>1</v>
      </c>
      <c r="Z5" t="n">
        <v>10</v>
      </c>
      <c r="AA5" t="n">
        <v>147.5688854310067</v>
      </c>
      <c r="AB5" t="n">
        <v>201.910259326366</v>
      </c>
      <c r="AC5" t="n">
        <v>182.6402275591438</v>
      </c>
      <c r="AD5" t="n">
        <v>147568.8854310067</v>
      </c>
      <c r="AE5" t="n">
        <v>201910.259326366</v>
      </c>
      <c r="AF5" t="n">
        <v>6.056876851728853e-06</v>
      </c>
      <c r="AG5" t="n">
        <v>8.697916666666666</v>
      </c>
      <c r="AH5" t="n">
        <v>182640.2275591438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9.9781</v>
      </c>
      <c r="E6" t="n">
        <v>10.02</v>
      </c>
      <c r="F6" t="n">
        <v>8.16</v>
      </c>
      <c r="G6" t="n">
        <v>32.63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31.98</v>
      </c>
      <c r="Q6" t="n">
        <v>198.06</v>
      </c>
      <c r="R6" t="n">
        <v>36.2</v>
      </c>
      <c r="S6" t="n">
        <v>21.27</v>
      </c>
      <c r="T6" t="n">
        <v>4715.03</v>
      </c>
      <c r="U6" t="n">
        <v>0.59</v>
      </c>
      <c r="V6" t="n">
        <v>0.74</v>
      </c>
      <c r="W6" t="n">
        <v>0.15</v>
      </c>
      <c r="X6" t="n">
        <v>0.3</v>
      </c>
      <c r="Y6" t="n">
        <v>1</v>
      </c>
      <c r="Z6" t="n">
        <v>10</v>
      </c>
      <c r="AA6" t="n">
        <v>147.5550742410182</v>
      </c>
      <c r="AB6" t="n">
        <v>201.8913622469171</v>
      </c>
      <c r="AC6" t="n">
        <v>182.6231339904353</v>
      </c>
      <c r="AD6" t="n">
        <v>147555.0742410182</v>
      </c>
      <c r="AE6" t="n">
        <v>201891.3622469171</v>
      </c>
      <c r="AF6" t="n">
        <v>6.058698450565473e-06</v>
      </c>
      <c r="AG6" t="n">
        <v>8.697916666666666</v>
      </c>
      <c r="AH6" t="n">
        <v>182623.1339904353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7.2228</v>
      </c>
      <c r="E2" t="n">
        <v>13.84</v>
      </c>
      <c r="F2" t="n">
        <v>9.390000000000001</v>
      </c>
      <c r="G2" t="n">
        <v>7.32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105.89</v>
      </c>
      <c r="Q2" t="n">
        <v>198.05</v>
      </c>
      <c r="R2" t="n">
        <v>75.38</v>
      </c>
      <c r="S2" t="n">
        <v>21.27</v>
      </c>
      <c r="T2" t="n">
        <v>23991.89</v>
      </c>
      <c r="U2" t="n">
        <v>0.28</v>
      </c>
      <c r="V2" t="n">
        <v>0.65</v>
      </c>
      <c r="W2" t="n">
        <v>0.23</v>
      </c>
      <c r="X2" t="n">
        <v>1.54</v>
      </c>
      <c r="Y2" t="n">
        <v>1</v>
      </c>
      <c r="Z2" t="n">
        <v>10</v>
      </c>
      <c r="AA2" t="n">
        <v>301.1620078190806</v>
      </c>
      <c r="AB2" t="n">
        <v>412.0631454281499</v>
      </c>
      <c r="AC2" t="n">
        <v>372.7364171627434</v>
      </c>
      <c r="AD2" t="n">
        <v>301162.0078190806</v>
      </c>
      <c r="AE2" t="n">
        <v>412063.1454281499</v>
      </c>
      <c r="AF2" t="n">
        <v>3.124214100917414e-06</v>
      </c>
      <c r="AG2" t="n">
        <v>12.01388888888889</v>
      </c>
      <c r="AH2" t="n">
        <v>372736.4171627434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7.6871</v>
      </c>
      <c r="E3" t="n">
        <v>13.01</v>
      </c>
      <c r="F3" t="n">
        <v>9.050000000000001</v>
      </c>
      <c r="G3" t="n">
        <v>9.050000000000001</v>
      </c>
      <c r="H3" t="n">
        <v>0.16</v>
      </c>
      <c r="I3" t="n">
        <v>60</v>
      </c>
      <c r="J3" t="n">
        <v>142.15</v>
      </c>
      <c r="K3" t="n">
        <v>47.83</v>
      </c>
      <c r="L3" t="n">
        <v>1.25</v>
      </c>
      <c r="M3" t="n">
        <v>58</v>
      </c>
      <c r="N3" t="n">
        <v>23.07</v>
      </c>
      <c r="O3" t="n">
        <v>17765.46</v>
      </c>
      <c r="P3" t="n">
        <v>101.69</v>
      </c>
      <c r="Q3" t="n">
        <v>198.06</v>
      </c>
      <c r="R3" t="n">
        <v>64.59999999999999</v>
      </c>
      <c r="S3" t="n">
        <v>21.27</v>
      </c>
      <c r="T3" t="n">
        <v>18685.52</v>
      </c>
      <c r="U3" t="n">
        <v>0.33</v>
      </c>
      <c r="V3" t="n">
        <v>0.67</v>
      </c>
      <c r="W3" t="n">
        <v>0.2</v>
      </c>
      <c r="X3" t="n">
        <v>1.19</v>
      </c>
      <c r="Y3" t="n">
        <v>1</v>
      </c>
      <c r="Z3" t="n">
        <v>10</v>
      </c>
      <c r="AA3" t="n">
        <v>280.399673997364</v>
      </c>
      <c r="AB3" t="n">
        <v>383.6552043237551</v>
      </c>
      <c r="AC3" t="n">
        <v>347.0396900865563</v>
      </c>
      <c r="AD3" t="n">
        <v>280399.673997364</v>
      </c>
      <c r="AE3" t="n">
        <v>383655.2043237551</v>
      </c>
      <c r="AF3" t="n">
        <v>3.325046549144688e-06</v>
      </c>
      <c r="AG3" t="n">
        <v>11.29340277777778</v>
      </c>
      <c r="AH3" t="n">
        <v>347039.6900865562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8.0219</v>
      </c>
      <c r="E4" t="n">
        <v>12.47</v>
      </c>
      <c r="F4" t="n">
        <v>8.82</v>
      </c>
      <c r="G4" t="n">
        <v>10.8</v>
      </c>
      <c r="H4" t="n">
        <v>0.19</v>
      </c>
      <c r="I4" t="n">
        <v>49</v>
      </c>
      <c r="J4" t="n">
        <v>142.49</v>
      </c>
      <c r="K4" t="n">
        <v>47.83</v>
      </c>
      <c r="L4" t="n">
        <v>1.5</v>
      </c>
      <c r="M4" t="n">
        <v>47</v>
      </c>
      <c r="N4" t="n">
        <v>23.16</v>
      </c>
      <c r="O4" t="n">
        <v>17807.56</v>
      </c>
      <c r="P4" t="n">
        <v>98.97</v>
      </c>
      <c r="Q4" t="n">
        <v>198.06</v>
      </c>
      <c r="R4" t="n">
        <v>57.43</v>
      </c>
      <c r="S4" t="n">
        <v>21.27</v>
      </c>
      <c r="T4" t="n">
        <v>15160.32</v>
      </c>
      <c r="U4" t="n">
        <v>0.37</v>
      </c>
      <c r="V4" t="n">
        <v>0.6899999999999999</v>
      </c>
      <c r="W4" t="n">
        <v>0.19</v>
      </c>
      <c r="X4" t="n">
        <v>0.97</v>
      </c>
      <c r="Y4" t="n">
        <v>1</v>
      </c>
      <c r="Z4" t="n">
        <v>10</v>
      </c>
      <c r="AA4" t="n">
        <v>263.8082887627015</v>
      </c>
      <c r="AB4" t="n">
        <v>360.9541390854324</v>
      </c>
      <c r="AC4" t="n">
        <v>326.505182653434</v>
      </c>
      <c r="AD4" t="n">
        <v>263808.2887627015</v>
      </c>
      <c r="AE4" t="n">
        <v>360954.1390854324</v>
      </c>
      <c r="AF4" t="n">
        <v>3.469863916507366e-06</v>
      </c>
      <c r="AG4" t="n">
        <v>10.82465277777778</v>
      </c>
      <c r="AH4" t="n">
        <v>326505.182653434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8.298400000000001</v>
      </c>
      <c r="E5" t="n">
        <v>12.05</v>
      </c>
      <c r="F5" t="n">
        <v>8.640000000000001</v>
      </c>
      <c r="G5" t="n">
        <v>12.64</v>
      </c>
      <c r="H5" t="n">
        <v>0.22</v>
      </c>
      <c r="I5" t="n">
        <v>41</v>
      </c>
      <c r="J5" t="n">
        <v>142.83</v>
      </c>
      <c r="K5" t="n">
        <v>47.83</v>
      </c>
      <c r="L5" t="n">
        <v>1.75</v>
      </c>
      <c r="M5" t="n">
        <v>39</v>
      </c>
      <c r="N5" t="n">
        <v>23.25</v>
      </c>
      <c r="O5" t="n">
        <v>17849.7</v>
      </c>
      <c r="P5" t="n">
        <v>96.62</v>
      </c>
      <c r="Q5" t="n">
        <v>198.06</v>
      </c>
      <c r="R5" t="n">
        <v>51.66</v>
      </c>
      <c r="S5" t="n">
        <v>21.27</v>
      </c>
      <c r="T5" t="n">
        <v>12314.16</v>
      </c>
      <c r="U5" t="n">
        <v>0.41</v>
      </c>
      <c r="V5" t="n">
        <v>0.7</v>
      </c>
      <c r="W5" t="n">
        <v>0.17</v>
      </c>
      <c r="X5" t="n">
        <v>0.78</v>
      </c>
      <c r="Y5" t="n">
        <v>1</v>
      </c>
      <c r="Z5" t="n">
        <v>10</v>
      </c>
      <c r="AA5" t="n">
        <v>248.7470572344667</v>
      </c>
      <c r="AB5" t="n">
        <v>340.3466976537007</v>
      </c>
      <c r="AC5" t="n">
        <v>307.8644865093233</v>
      </c>
      <c r="AD5" t="n">
        <v>248747.0572344667</v>
      </c>
      <c r="AE5" t="n">
        <v>340346.6976537008</v>
      </c>
      <c r="AF5" t="n">
        <v>3.589463683758802e-06</v>
      </c>
      <c r="AG5" t="n">
        <v>10.46006944444444</v>
      </c>
      <c r="AH5" t="n">
        <v>307864.4865093233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8.5578</v>
      </c>
      <c r="E6" t="n">
        <v>11.69</v>
      </c>
      <c r="F6" t="n">
        <v>8.449999999999999</v>
      </c>
      <c r="G6" t="n">
        <v>14.48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94.18000000000001</v>
      </c>
      <c r="Q6" t="n">
        <v>198.05</v>
      </c>
      <c r="R6" t="n">
        <v>45.84</v>
      </c>
      <c r="S6" t="n">
        <v>21.27</v>
      </c>
      <c r="T6" t="n">
        <v>9432.530000000001</v>
      </c>
      <c r="U6" t="n">
        <v>0.46</v>
      </c>
      <c r="V6" t="n">
        <v>0.72</v>
      </c>
      <c r="W6" t="n">
        <v>0.15</v>
      </c>
      <c r="X6" t="n">
        <v>0.59</v>
      </c>
      <c r="Y6" t="n">
        <v>1</v>
      </c>
      <c r="Z6" t="n">
        <v>10</v>
      </c>
      <c r="AA6" t="n">
        <v>244.0093719984411</v>
      </c>
      <c r="AB6" t="n">
        <v>333.8643877018524</v>
      </c>
      <c r="AC6" t="n">
        <v>302.0008391212981</v>
      </c>
      <c r="AD6" t="n">
        <v>244009.3719984411</v>
      </c>
      <c r="AE6" t="n">
        <v>333864.3877018524</v>
      </c>
      <c r="AF6" t="n">
        <v>3.701666865042787e-06</v>
      </c>
      <c r="AG6" t="n">
        <v>10.14756944444444</v>
      </c>
      <c r="AH6" t="n">
        <v>302000.8391212981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8.572900000000001</v>
      </c>
      <c r="E7" t="n">
        <v>11.66</v>
      </c>
      <c r="F7" t="n">
        <v>8.51</v>
      </c>
      <c r="G7" t="n">
        <v>15.96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30</v>
      </c>
      <c r="N7" t="n">
        <v>23.44</v>
      </c>
      <c r="O7" t="n">
        <v>17934.06</v>
      </c>
      <c r="P7" t="n">
        <v>94.75</v>
      </c>
      <c r="Q7" t="n">
        <v>198.07</v>
      </c>
      <c r="R7" t="n">
        <v>47.96</v>
      </c>
      <c r="S7" t="n">
        <v>21.27</v>
      </c>
      <c r="T7" t="n">
        <v>10508.52</v>
      </c>
      <c r="U7" t="n">
        <v>0.44</v>
      </c>
      <c r="V7" t="n">
        <v>0.71</v>
      </c>
      <c r="W7" t="n">
        <v>0.16</v>
      </c>
      <c r="X7" t="n">
        <v>0.66</v>
      </c>
      <c r="Y7" t="n">
        <v>1</v>
      </c>
      <c r="Z7" t="n">
        <v>10</v>
      </c>
      <c r="AA7" t="n">
        <v>244.3895181819299</v>
      </c>
      <c r="AB7" t="n">
        <v>334.3845204809676</v>
      </c>
      <c r="AC7" t="n">
        <v>302.4713311579857</v>
      </c>
      <c r="AD7" t="n">
        <v>244389.5181819299</v>
      </c>
      <c r="AE7" t="n">
        <v>334384.5204809676</v>
      </c>
      <c r="AF7" t="n">
        <v>3.708198353236266e-06</v>
      </c>
      <c r="AG7" t="n">
        <v>10.12152777777778</v>
      </c>
      <c r="AH7" t="n">
        <v>302471.3311579857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8.7372</v>
      </c>
      <c r="E8" t="n">
        <v>11.45</v>
      </c>
      <c r="F8" t="n">
        <v>8.41</v>
      </c>
      <c r="G8" t="n">
        <v>18.02</v>
      </c>
      <c r="H8" t="n">
        <v>0.31</v>
      </c>
      <c r="I8" t="n">
        <v>28</v>
      </c>
      <c r="J8" t="n">
        <v>143.86</v>
      </c>
      <c r="K8" t="n">
        <v>47.83</v>
      </c>
      <c r="L8" t="n">
        <v>2.5</v>
      </c>
      <c r="M8" t="n">
        <v>26</v>
      </c>
      <c r="N8" t="n">
        <v>23.53</v>
      </c>
      <c r="O8" t="n">
        <v>17976.29</v>
      </c>
      <c r="P8" t="n">
        <v>93.34</v>
      </c>
      <c r="Q8" t="n">
        <v>198.05</v>
      </c>
      <c r="R8" t="n">
        <v>44.65</v>
      </c>
      <c r="S8" t="n">
        <v>21.27</v>
      </c>
      <c r="T8" t="n">
        <v>8871.9</v>
      </c>
      <c r="U8" t="n">
        <v>0.48</v>
      </c>
      <c r="V8" t="n">
        <v>0.72</v>
      </c>
      <c r="W8" t="n">
        <v>0.15</v>
      </c>
      <c r="X8" t="n">
        <v>0.5600000000000001</v>
      </c>
      <c r="Y8" t="n">
        <v>1</v>
      </c>
      <c r="Z8" t="n">
        <v>10</v>
      </c>
      <c r="AA8" t="n">
        <v>241.5008818050858</v>
      </c>
      <c r="AB8" t="n">
        <v>330.4321607525287</v>
      </c>
      <c r="AC8" t="n">
        <v>298.8961790948559</v>
      </c>
      <c r="AD8" t="n">
        <v>241500.8818050858</v>
      </c>
      <c r="AE8" t="n">
        <v>330432.1607525287</v>
      </c>
      <c r="AF8" t="n">
        <v>3.779266135367949e-06</v>
      </c>
      <c r="AG8" t="n">
        <v>9.939236111111111</v>
      </c>
      <c r="AH8" t="n">
        <v>298896.179094856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8.810600000000001</v>
      </c>
      <c r="E9" t="n">
        <v>11.35</v>
      </c>
      <c r="F9" t="n">
        <v>8.369999999999999</v>
      </c>
      <c r="G9" t="n">
        <v>19.32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24</v>
      </c>
      <c r="N9" t="n">
        <v>23.62</v>
      </c>
      <c r="O9" t="n">
        <v>18018.55</v>
      </c>
      <c r="P9" t="n">
        <v>92.66</v>
      </c>
      <c r="Q9" t="n">
        <v>198.08</v>
      </c>
      <c r="R9" t="n">
        <v>43.39</v>
      </c>
      <c r="S9" t="n">
        <v>21.27</v>
      </c>
      <c r="T9" t="n">
        <v>8251.049999999999</v>
      </c>
      <c r="U9" t="n">
        <v>0.49</v>
      </c>
      <c r="V9" t="n">
        <v>0.73</v>
      </c>
      <c r="W9" t="n">
        <v>0.15</v>
      </c>
      <c r="X9" t="n">
        <v>0.52</v>
      </c>
      <c r="Y9" t="n">
        <v>1</v>
      </c>
      <c r="Z9" t="n">
        <v>10</v>
      </c>
      <c r="AA9" t="n">
        <v>230.5613767772613</v>
      </c>
      <c r="AB9" t="n">
        <v>315.4642473565663</v>
      </c>
      <c r="AC9" t="n">
        <v>285.356782345801</v>
      </c>
      <c r="AD9" t="n">
        <v>230561.3767772613</v>
      </c>
      <c r="AE9" t="n">
        <v>315464.2473565663</v>
      </c>
      <c r="AF9" t="n">
        <v>3.811015223672671e-06</v>
      </c>
      <c r="AG9" t="n">
        <v>9.852430555555555</v>
      </c>
      <c r="AH9" t="n">
        <v>285356.782345801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8.941000000000001</v>
      </c>
      <c r="E10" t="n">
        <v>11.18</v>
      </c>
      <c r="F10" t="n">
        <v>8.289999999999999</v>
      </c>
      <c r="G10" t="n">
        <v>21.63</v>
      </c>
      <c r="H10" t="n">
        <v>0.37</v>
      </c>
      <c r="I10" t="n">
        <v>23</v>
      </c>
      <c r="J10" t="n">
        <v>144.54</v>
      </c>
      <c r="K10" t="n">
        <v>47.83</v>
      </c>
      <c r="L10" t="n">
        <v>3</v>
      </c>
      <c r="M10" t="n">
        <v>21</v>
      </c>
      <c r="N10" t="n">
        <v>23.71</v>
      </c>
      <c r="O10" t="n">
        <v>18060.85</v>
      </c>
      <c r="P10" t="n">
        <v>91.52</v>
      </c>
      <c r="Q10" t="n">
        <v>198.05</v>
      </c>
      <c r="R10" t="n">
        <v>40.95</v>
      </c>
      <c r="S10" t="n">
        <v>21.27</v>
      </c>
      <c r="T10" t="n">
        <v>7046.83</v>
      </c>
      <c r="U10" t="n">
        <v>0.52</v>
      </c>
      <c r="V10" t="n">
        <v>0.73</v>
      </c>
      <c r="W10" t="n">
        <v>0.14</v>
      </c>
      <c r="X10" t="n">
        <v>0.44</v>
      </c>
      <c r="Y10" t="n">
        <v>1</v>
      </c>
      <c r="Z10" t="n">
        <v>10</v>
      </c>
      <c r="AA10" t="n">
        <v>228.496057520075</v>
      </c>
      <c r="AB10" t="n">
        <v>312.6383864334302</v>
      </c>
      <c r="AC10" t="n">
        <v>282.8006176230476</v>
      </c>
      <c r="AD10" t="n">
        <v>228496.057520075</v>
      </c>
      <c r="AE10" t="n">
        <v>312638.3864334302</v>
      </c>
      <c r="AF10" t="n">
        <v>3.867419598535554e-06</v>
      </c>
      <c r="AG10" t="n">
        <v>9.704861111111111</v>
      </c>
      <c r="AH10" t="n">
        <v>282800.6176230476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8.9679</v>
      </c>
      <c r="E11" t="n">
        <v>11.15</v>
      </c>
      <c r="F11" t="n">
        <v>8.289999999999999</v>
      </c>
      <c r="G11" t="n">
        <v>22.6</v>
      </c>
      <c r="H11" t="n">
        <v>0.4</v>
      </c>
      <c r="I11" t="n">
        <v>22</v>
      </c>
      <c r="J11" t="n">
        <v>144.89</v>
      </c>
      <c r="K11" t="n">
        <v>47.83</v>
      </c>
      <c r="L11" t="n">
        <v>3.25</v>
      </c>
      <c r="M11" t="n">
        <v>20</v>
      </c>
      <c r="N11" t="n">
        <v>23.81</v>
      </c>
      <c r="O11" t="n">
        <v>18103.18</v>
      </c>
      <c r="P11" t="n">
        <v>91.29000000000001</v>
      </c>
      <c r="Q11" t="n">
        <v>198.05</v>
      </c>
      <c r="R11" t="n">
        <v>40.71</v>
      </c>
      <c r="S11" t="n">
        <v>21.27</v>
      </c>
      <c r="T11" t="n">
        <v>6933.06</v>
      </c>
      <c r="U11" t="n">
        <v>0.52</v>
      </c>
      <c r="V11" t="n">
        <v>0.73</v>
      </c>
      <c r="W11" t="n">
        <v>0.15</v>
      </c>
      <c r="X11" t="n">
        <v>0.43</v>
      </c>
      <c r="Y11" t="n">
        <v>1</v>
      </c>
      <c r="Z11" t="n">
        <v>10</v>
      </c>
      <c r="AA11" t="n">
        <v>228.1239329405138</v>
      </c>
      <c r="AB11" t="n">
        <v>312.1292291666971</v>
      </c>
      <c r="AC11" t="n">
        <v>282.3400536112445</v>
      </c>
      <c r="AD11" t="n">
        <v>228123.9329405138</v>
      </c>
      <c r="AE11" t="n">
        <v>312129.2291666971</v>
      </c>
      <c r="AF11" t="n">
        <v>3.879055163595459e-06</v>
      </c>
      <c r="AG11" t="n">
        <v>9.678819444444445</v>
      </c>
      <c r="AH11" t="n">
        <v>282340.0536112445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9.0639</v>
      </c>
      <c r="E12" t="n">
        <v>11.03</v>
      </c>
      <c r="F12" t="n">
        <v>8.23</v>
      </c>
      <c r="G12" t="n">
        <v>24.68</v>
      </c>
      <c r="H12" t="n">
        <v>0.43</v>
      </c>
      <c r="I12" t="n">
        <v>20</v>
      </c>
      <c r="J12" t="n">
        <v>145.23</v>
      </c>
      <c r="K12" t="n">
        <v>47.83</v>
      </c>
      <c r="L12" t="n">
        <v>3.5</v>
      </c>
      <c r="M12" t="n">
        <v>18</v>
      </c>
      <c r="N12" t="n">
        <v>23.9</v>
      </c>
      <c r="O12" t="n">
        <v>18145.54</v>
      </c>
      <c r="P12" t="n">
        <v>90.45</v>
      </c>
      <c r="Q12" t="n">
        <v>198.06</v>
      </c>
      <c r="R12" t="n">
        <v>38.83</v>
      </c>
      <c r="S12" t="n">
        <v>21.27</v>
      </c>
      <c r="T12" t="n">
        <v>6000.78</v>
      </c>
      <c r="U12" t="n">
        <v>0.55</v>
      </c>
      <c r="V12" t="n">
        <v>0.74</v>
      </c>
      <c r="W12" t="n">
        <v>0.14</v>
      </c>
      <c r="X12" t="n">
        <v>0.37</v>
      </c>
      <c r="Y12" t="n">
        <v>1</v>
      </c>
      <c r="Z12" t="n">
        <v>10</v>
      </c>
      <c r="AA12" t="n">
        <v>226.6465753844874</v>
      </c>
      <c r="AB12" t="n">
        <v>310.1078433821273</v>
      </c>
      <c r="AC12" t="n">
        <v>280.5115860489207</v>
      </c>
      <c r="AD12" t="n">
        <v>226646.5753844874</v>
      </c>
      <c r="AE12" t="n">
        <v>310107.8433821274</v>
      </c>
      <c r="AF12" t="n">
        <v>3.920579856746047e-06</v>
      </c>
      <c r="AG12" t="n">
        <v>9.574652777777779</v>
      </c>
      <c r="AH12" t="n">
        <v>280511.5860489207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9.2095</v>
      </c>
      <c r="E13" t="n">
        <v>10.86</v>
      </c>
      <c r="F13" t="n">
        <v>8.109999999999999</v>
      </c>
      <c r="G13" t="n">
        <v>27.03</v>
      </c>
      <c r="H13" t="n">
        <v>0.46</v>
      </c>
      <c r="I13" t="n">
        <v>18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88.79000000000001</v>
      </c>
      <c r="Q13" t="n">
        <v>198.06</v>
      </c>
      <c r="R13" t="n">
        <v>34.98</v>
      </c>
      <c r="S13" t="n">
        <v>21.27</v>
      </c>
      <c r="T13" t="n">
        <v>4087.09</v>
      </c>
      <c r="U13" t="n">
        <v>0.61</v>
      </c>
      <c r="V13" t="n">
        <v>0.75</v>
      </c>
      <c r="W13" t="n">
        <v>0.13</v>
      </c>
      <c r="X13" t="n">
        <v>0.26</v>
      </c>
      <c r="Y13" t="n">
        <v>1</v>
      </c>
      <c r="Z13" t="n">
        <v>10</v>
      </c>
      <c r="AA13" t="n">
        <v>223.9918929827723</v>
      </c>
      <c r="AB13" t="n">
        <v>306.4755898037807</v>
      </c>
      <c r="AC13" t="n">
        <v>277.2259896541902</v>
      </c>
      <c r="AD13" t="n">
        <v>223991.8929827723</v>
      </c>
      <c r="AE13" t="n">
        <v>306475.5898037807</v>
      </c>
      <c r="AF13" t="n">
        <v>3.983558974691107e-06</v>
      </c>
      <c r="AG13" t="n">
        <v>9.427083333333334</v>
      </c>
      <c r="AH13" t="n">
        <v>277225.9896541903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9.1135</v>
      </c>
      <c r="E14" t="n">
        <v>10.97</v>
      </c>
      <c r="F14" t="n">
        <v>8.220000000000001</v>
      </c>
      <c r="G14" t="n">
        <v>27.41</v>
      </c>
      <c r="H14" t="n">
        <v>0.49</v>
      </c>
      <c r="I14" t="n">
        <v>18</v>
      </c>
      <c r="J14" t="n">
        <v>145.92</v>
      </c>
      <c r="K14" t="n">
        <v>47.83</v>
      </c>
      <c r="L14" t="n">
        <v>4</v>
      </c>
      <c r="M14" t="n">
        <v>16</v>
      </c>
      <c r="N14" t="n">
        <v>24.09</v>
      </c>
      <c r="O14" t="n">
        <v>18230.35</v>
      </c>
      <c r="P14" t="n">
        <v>89.84999999999999</v>
      </c>
      <c r="Q14" t="n">
        <v>198.05</v>
      </c>
      <c r="R14" t="n">
        <v>39.15</v>
      </c>
      <c r="S14" t="n">
        <v>21.27</v>
      </c>
      <c r="T14" t="n">
        <v>6171.65</v>
      </c>
      <c r="U14" t="n">
        <v>0.54</v>
      </c>
      <c r="V14" t="n">
        <v>0.74</v>
      </c>
      <c r="W14" t="n">
        <v>0.13</v>
      </c>
      <c r="X14" t="n">
        <v>0.37</v>
      </c>
      <c r="Y14" t="n">
        <v>1</v>
      </c>
      <c r="Z14" t="n">
        <v>10</v>
      </c>
      <c r="AA14" t="n">
        <v>225.850584873191</v>
      </c>
      <c r="AB14" t="n">
        <v>309.0187340479492</v>
      </c>
      <c r="AC14" t="n">
        <v>279.5264197810216</v>
      </c>
      <c r="AD14" t="n">
        <v>225850.584873191</v>
      </c>
      <c r="AE14" t="n">
        <v>309018.7340479492</v>
      </c>
      <c r="AF14" t="n">
        <v>3.942034281540518e-06</v>
      </c>
      <c r="AG14" t="n">
        <v>9.522569444444445</v>
      </c>
      <c r="AH14" t="n">
        <v>279526.4197810216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9.2178</v>
      </c>
      <c r="E15" t="n">
        <v>10.85</v>
      </c>
      <c r="F15" t="n">
        <v>8.16</v>
      </c>
      <c r="G15" t="n">
        <v>30.59</v>
      </c>
      <c r="H15" t="n">
        <v>0.51</v>
      </c>
      <c r="I15" t="n">
        <v>16</v>
      </c>
      <c r="J15" t="n">
        <v>146.26</v>
      </c>
      <c r="K15" t="n">
        <v>47.83</v>
      </c>
      <c r="L15" t="n">
        <v>4.25</v>
      </c>
      <c r="M15" t="n">
        <v>14</v>
      </c>
      <c r="N15" t="n">
        <v>24.18</v>
      </c>
      <c r="O15" t="n">
        <v>18272.81</v>
      </c>
      <c r="P15" t="n">
        <v>89</v>
      </c>
      <c r="Q15" t="n">
        <v>198.06</v>
      </c>
      <c r="R15" t="n">
        <v>36.8</v>
      </c>
      <c r="S15" t="n">
        <v>21.27</v>
      </c>
      <c r="T15" t="n">
        <v>5006.62</v>
      </c>
      <c r="U15" t="n">
        <v>0.58</v>
      </c>
      <c r="V15" t="n">
        <v>0.74</v>
      </c>
      <c r="W15" t="n">
        <v>0.13</v>
      </c>
      <c r="X15" t="n">
        <v>0.3</v>
      </c>
      <c r="Y15" t="n">
        <v>1</v>
      </c>
      <c r="Z15" t="n">
        <v>10</v>
      </c>
      <c r="AA15" t="n">
        <v>224.1776459960201</v>
      </c>
      <c r="AB15" t="n">
        <v>306.7297452713509</v>
      </c>
      <c r="AC15" t="n">
        <v>277.4558888806451</v>
      </c>
      <c r="AD15" t="n">
        <v>224177.6459960201</v>
      </c>
      <c r="AE15" t="n">
        <v>306729.7452713508</v>
      </c>
      <c r="AF15" t="n">
        <v>3.987149130453085e-06</v>
      </c>
      <c r="AG15" t="n">
        <v>9.418402777777779</v>
      </c>
      <c r="AH15" t="n">
        <v>277455.8888806451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9.2149</v>
      </c>
      <c r="E16" t="n">
        <v>10.85</v>
      </c>
      <c r="F16" t="n">
        <v>8.16</v>
      </c>
      <c r="G16" t="n">
        <v>30.61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88.67</v>
      </c>
      <c r="Q16" t="n">
        <v>198.05</v>
      </c>
      <c r="R16" t="n">
        <v>37</v>
      </c>
      <c r="S16" t="n">
        <v>21.27</v>
      </c>
      <c r="T16" t="n">
        <v>5109.34</v>
      </c>
      <c r="U16" t="n">
        <v>0.57</v>
      </c>
      <c r="V16" t="n">
        <v>0.74</v>
      </c>
      <c r="W16" t="n">
        <v>0.13</v>
      </c>
      <c r="X16" t="n">
        <v>0.31</v>
      </c>
      <c r="Y16" t="n">
        <v>1</v>
      </c>
      <c r="Z16" t="n">
        <v>10</v>
      </c>
      <c r="AA16" t="n">
        <v>224.0058545067998</v>
      </c>
      <c r="AB16" t="n">
        <v>306.4946925768941</v>
      </c>
      <c r="AC16" t="n">
        <v>277.2432692854487</v>
      </c>
      <c r="AD16" t="n">
        <v>224005.8545067998</v>
      </c>
      <c r="AE16" t="n">
        <v>306494.6925768941</v>
      </c>
      <c r="AF16" t="n">
        <v>3.985894738680827e-06</v>
      </c>
      <c r="AG16" t="n">
        <v>9.418402777777779</v>
      </c>
      <c r="AH16" t="n">
        <v>277243.2692854487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9.2552</v>
      </c>
      <c r="E17" t="n">
        <v>10.8</v>
      </c>
      <c r="F17" t="n">
        <v>8.140000000000001</v>
      </c>
      <c r="G17" t="n">
        <v>32.57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88.17</v>
      </c>
      <c r="Q17" t="n">
        <v>198.05</v>
      </c>
      <c r="R17" t="n">
        <v>36.32</v>
      </c>
      <c r="S17" t="n">
        <v>21.27</v>
      </c>
      <c r="T17" t="n">
        <v>4774.24</v>
      </c>
      <c r="U17" t="n">
        <v>0.59</v>
      </c>
      <c r="V17" t="n">
        <v>0.75</v>
      </c>
      <c r="W17" t="n">
        <v>0.13</v>
      </c>
      <c r="X17" t="n">
        <v>0.29</v>
      </c>
      <c r="Y17" t="n">
        <v>1</v>
      </c>
      <c r="Z17" t="n">
        <v>10</v>
      </c>
      <c r="AA17" t="n">
        <v>223.3422180392346</v>
      </c>
      <c r="AB17" t="n">
        <v>305.5866758843971</v>
      </c>
      <c r="AC17" t="n">
        <v>276.4219124316739</v>
      </c>
      <c r="AD17" t="n">
        <v>223342.2180392345</v>
      </c>
      <c r="AE17" t="n">
        <v>305586.6758843971</v>
      </c>
      <c r="AF17" t="n">
        <v>4.003326458826334e-06</v>
      </c>
      <c r="AG17" t="n">
        <v>9.375</v>
      </c>
      <c r="AH17" t="n">
        <v>276421.9124316739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9.303800000000001</v>
      </c>
      <c r="E18" t="n">
        <v>10.75</v>
      </c>
      <c r="F18" t="n">
        <v>8.119999999999999</v>
      </c>
      <c r="G18" t="n">
        <v>34.78</v>
      </c>
      <c r="H18" t="n">
        <v>0.6</v>
      </c>
      <c r="I18" t="n">
        <v>14</v>
      </c>
      <c r="J18" t="n">
        <v>147.3</v>
      </c>
      <c r="K18" t="n">
        <v>47.83</v>
      </c>
      <c r="L18" t="n">
        <v>5</v>
      </c>
      <c r="M18" t="n">
        <v>12</v>
      </c>
      <c r="N18" t="n">
        <v>24.47</v>
      </c>
      <c r="O18" t="n">
        <v>18400.38</v>
      </c>
      <c r="P18" t="n">
        <v>87.91</v>
      </c>
      <c r="Q18" t="n">
        <v>198.06</v>
      </c>
      <c r="R18" t="n">
        <v>35.51</v>
      </c>
      <c r="S18" t="n">
        <v>21.27</v>
      </c>
      <c r="T18" t="n">
        <v>4371.55</v>
      </c>
      <c r="U18" t="n">
        <v>0.6</v>
      </c>
      <c r="V18" t="n">
        <v>0.75</v>
      </c>
      <c r="W18" t="n">
        <v>0.13</v>
      </c>
      <c r="X18" t="n">
        <v>0.26</v>
      </c>
      <c r="Y18" t="n">
        <v>1</v>
      </c>
      <c r="Z18" t="n">
        <v>10</v>
      </c>
      <c r="AA18" t="n">
        <v>222.7605845162081</v>
      </c>
      <c r="AB18" t="n">
        <v>304.7908592383327</v>
      </c>
      <c r="AC18" t="n">
        <v>275.702047409374</v>
      </c>
      <c r="AD18" t="n">
        <v>222760.5845162081</v>
      </c>
      <c r="AE18" t="n">
        <v>304790.8592383327</v>
      </c>
      <c r="AF18" t="n">
        <v>4.02434833473382e-06</v>
      </c>
      <c r="AG18" t="n">
        <v>9.331597222222221</v>
      </c>
      <c r="AH18" t="n">
        <v>275702.047409374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9.3575</v>
      </c>
      <c r="E19" t="n">
        <v>10.69</v>
      </c>
      <c r="F19" t="n">
        <v>8.08</v>
      </c>
      <c r="G19" t="n">
        <v>37.31</v>
      </c>
      <c r="H19" t="n">
        <v>0.63</v>
      </c>
      <c r="I19" t="n">
        <v>13</v>
      </c>
      <c r="J19" t="n">
        <v>147.64</v>
      </c>
      <c r="K19" t="n">
        <v>47.83</v>
      </c>
      <c r="L19" t="n">
        <v>5.25</v>
      </c>
      <c r="M19" t="n">
        <v>11</v>
      </c>
      <c r="N19" t="n">
        <v>24.56</v>
      </c>
      <c r="O19" t="n">
        <v>18442.97</v>
      </c>
      <c r="P19" t="n">
        <v>87.22</v>
      </c>
      <c r="Q19" t="n">
        <v>198.06</v>
      </c>
      <c r="R19" t="n">
        <v>34.42</v>
      </c>
      <c r="S19" t="n">
        <v>21.27</v>
      </c>
      <c r="T19" t="n">
        <v>3831.13</v>
      </c>
      <c r="U19" t="n">
        <v>0.62</v>
      </c>
      <c r="V19" t="n">
        <v>0.75</v>
      </c>
      <c r="W19" t="n">
        <v>0.13</v>
      </c>
      <c r="X19" t="n">
        <v>0.23</v>
      </c>
      <c r="Y19" t="n">
        <v>1</v>
      </c>
      <c r="Z19" t="n">
        <v>10</v>
      </c>
      <c r="AA19" t="n">
        <v>221.8457065788121</v>
      </c>
      <c r="AB19" t="n">
        <v>303.5390828828221</v>
      </c>
      <c r="AC19" t="n">
        <v>274.5697388323537</v>
      </c>
      <c r="AD19" t="n">
        <v>221845.7065788121</v>
      </c>
      <c r="AE19" t="n">
        <v>303539.0828828221</v>
      </c>
      <c r="AF19" t="n">
        <v>4.04757620996493e-06</v>
      </c>
      <c r="AG19" t="n">
        <v>9.279513888888889</v>
      </c>
      <c r="AH19" t="n">
        <v>274569.7388323537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9.3902</v>
      </c>
      <c r="E20" t="n">
        <v>10.65</v>
      </c>
      <c r="F20" t="n">
        <v>8.050000000000001</v>
      </c>
      <c r="G20" t="n">
        <v>37.13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86.40000000000001</v>
      </c>
      <c r="Q20" t="n">
        <v>198.05</v>
      </c>
      <c r="R20" t="n">
        <v>33.21</v>
      </c>
      <c r="S20" t="n">
        <v>21.27</v>
      </c>
      <c r="T20" t="n">
        <v>3228.91</v>
      </c>
      <c r="U20" t="n">
        <v>0.64</v>
      </c>
      <c r="V20" t="n">
        <v>0.75</v>
      </c>
      <c r="W20" t="n">
        <v>0.12</v>
      </c>
      <c r="X20" t="n">
        <v>0.19</v>
      </c>
      <c r="Y20" t="n">
        <v>1</v>
      </c>
      <c r="Z20" t="n">
        <v>10</v>
      </c>
      <c r="AA20" t="n">
        <v>221.0478666220868</v>
      </c>
      <c r="AB20" t="n">
        <v>302.4474430558164</v>
      </c>
      <c r="AC20" t="n">
        <v>273.582283578311</v>
      </c>
      <c r="AD20" t="n">
        <v>221047.8666220868</v>
      </c>
      <c r="AE20" t="n">
        <v>302447.4430558165</v>
      </c>
      <c r="AF20" t="n">
        <v>4.06172055856935e-06</v>
      </c>
      <c r="AG20" t="n">
        <v>9.244791666666666</v>
      </c>
      <c r="AH20" t="n">
        <v>273582.283578311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9.392899999999999</v>
      </c>
      <c r="E21" t="n">
        <v>10.65</v>
      </c>
      <c r="F21" t="n">
        <v>8.07</v>
      </c>
      <c r="G21" t="n">
        <v>40.36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86.48</v>
      </c>
      <c r="Q21" t="n">
        <v>198.05</v>
      </c>
      <c r="R21" t="n">
        <v>34.18</v>
      </c>
      <c r="S21" t="n">
        <v>21.27</v>
      </c>
      <c r="T21" t="n">
        <v>3720</v>
      </c>
      <c r="U21" t="n">
        <v>0.62</v>
      </c>
      <c r="V21" t="n">
        <v>0.75</v>
      </c>
      <c r="W21" t="n">
        <v>0.12</v>
      </c>
      <c r="X21" t="n">
        <v>0.22</v>
      </c>
      <c r="Y21" t="n">
        <v>1</v>
      </c>
      <c r="Z21" t="n">
        <v>10</v>
      </c>
      <c r="AA21" t="n">
        <v>221.124142931567</v>
      </c>
      <c r="AB21" t="n">
        <v>302.5518076675205</v>
      </c>
      <c r="AC21" t="n">
        <v>273.6766877779506</v>
      </c>
      <c r="AD21" t="n">
        <v>221124.142931567</v>
      </c>
      <c r="AE21" t="n">
        <v>302551.8076675205</v>
      </c>
      <c r="AF21" t="n">
        <v>4.06288844056421e-06</v>
      </c>
      <c r="AG21" t="n">
        <v>9.244791666666666</v>
      </c>
      <c r="AH21" t="n">
        <v>273676.6877779507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8.09</v>
      </c>
      <c r="G22" t="n">
        <v>40.42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86.55</v>
      </c>
      <c r="Q22" t="n">
        <v>198.05</v>
      </c>
      <c r="R22" t="n">
        <v>34.56</v>
      </c>
      <c r="S22" t="n">
        <v>21.27</v>
      </c>
      <c r="T22" t="n">
        <v>3909.71</v>
      </c>
      <c r="U22" t="n">
        <v>0.62</v>
      </c>
      <c r="V22" t="n">
        <v>0.75</v>
      </c>
      <c r="W22" t="n">
        <v>0.13</v>
      </c>
      <c r="X22" t="n">
        <v>0.23</v>
      </c>
      <c r="Y22" t="n">
        <v>1</v>
      </c>
      <c r="Z22" t="n">
        <v>10</v>
      </c>
      <c r="AA22" t="n">
        <v>221.3048979324992</v>
      </c>
      <c r="AB22" t="n">
        <v>302.7991246341437</v>
      </c>
      <c r="AC22" t="n">
        <v>273.900401160391</v>
      </c>
      <c r="AD22" t="n">
        <v>221304.8979324992</v>
      </c>
      <c r="AE22" t="n">
        <v>302799.1246341437</v>
      </c>
      <c r="AF22" t="n">
        <v>4.057697853920387e-06</v>
      </c>
      <c r="AG22" t="n">
        <v>9.253472222222221</v>
      </c>
      <c r="AH22" t="n">
        <v>273900.401160391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9.432499999999999</v>
      </c>
      <c r="E23" t="n">
        <v>10.6</v>
      </c>
      <c r="F23" t="n">
        <v>8.06</v>
      </c>
      <c r="G23" t="n">
        <v>43.94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85.84999999999999</v>
      </c>
      <c r="Q23" t="n">
        <v>198.05</v>
      </c>
      <c r="R23" t="n">
        <v>33.57</v>
      </c>
      <c r="S23" t="n">
        <v>21.27</v>
      </c>
      <c r="T23" t="n">
        <v>3419.11</v>
      </c>
      <c r="U23" t="n">
        <v>0.63</v>
      </c>
      <c r="V23" t="n">
        <v>0.75</v>
      </c>
      <c r="W23" t="n">
        <v>0.13</v>
      </c>
      <c r="X23" t="n">
        <v>0.2</v>
      </c>
      <c r="Y23" t="n">
        <v>1</v>
      </c>
      <c r="Z23" t="n">
        <v>10</v>
      </c>
      <c r="AA23" t="n">
        <v>210.7009207567389</v>
      </c>
      <c r="AB23" t="n">
        <v>288.2902952478193</v>
      </c>
      <c r="AC23" t="n">
        <v>260.7762740874229</v>
      </c>
      <c r="AD23" t="n">
        <v>210700.9207567389</v>
      </c>
      <c r="AE23" t="n">
        <v>288290.2952478193</v>
      </c>
      <c r="AF23" t="n">
        <v>4.080017376488827e-06</v>
      </c>
      <c r="AG23" t="n">
        <v>9.201388888888889</v>
      </c>
      <c r="AH23" t="n">
        <v>260776.2740874229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9.4322</v>
      </c>
      <c r="E24" t="n">
        <v>10.6</v>
      </c>
      <c r="F24" t="n">
        <v>8.06</v>
      </c>
      <c r="G24" t="n">
        <v>43.94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85.75</v>
      </c>
      <c r="Q24" t="n">
        <v>198.05</v>
      </c>
      <c r="R24" t="n">
        <v>33.57</v>
      </c>
      <c r="S24" t="n">
        <v>21.27</v>
      </c>
      <c r="T24" t="n">
        <v>3417.54</v>
      </c>
      <c r="U24" t="n">
        <v>0.63</v>
      </c>
      <c r="V24" t="n">
        <v>0.75</v>
      </c>
      <c r="W24" t="n">
        <v>0.13</v>
      </c>
      <c r="X24" t="n">
        <v>0.2</v>
      </c>
      <c r="Y24" t="n">
        <v>1</v>
      </c>
      <c r="Z24" t="n">
        <v>10</v>
      </c>
      <c r="AA24" t="n">
        <v>210.6454403059886</v>
      </c>
      <c r="AB24" t="n">
        <v>288.214384447478</v>
      </c>
      <c r="AC24" t="n">
        <v>260.7076081073247</v>
      </c>
      <c r="AD24" t="n">
        <v>210645.4403059886</v>
      </c>
      <c r="AE24" t="n">
        <v>288214.384447478</v>
      </c>
      <c r="AF24" t="n">
        <v>4.079887611822732e-06</v>
      </c>
      <c r="AG24" t="n">
        <v>9.201388888888889</v>
      </c>
      <c r="AH24" t="n">
        <v>260707.6081073247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9.427</v>
      </c>
      <c r="E25" t="n">
        <v>10.61</v>
      </c>
      <c r="F25" t="n">
        <v>8.06</v>
      </c>
      <c r="G25" t="n">
        <v>43.97</v>
      </c>
      <c r="H25" t="n">
        <v>0.8</v>
      </c>
      <c r="I25" t="n">
        <v>11</v>
      </c>
      <c r="J25" t="n">
        <v>149.72</v>
      </c>
      <c r="K25" t="n">
        <v>47.83</v>
      </c>
      <c r="L25" t="n">
        <v>6.75</v>
      </c>
      <c r="M25" t="n">
        <v>9</v>
      </c>
      <c r="N25" t="n">
        <v>25.14</v>
      </c>
      <c r="O25" t="n">
        <v>18699.2</v>
      </c>
      <c r="P25" t="n">
        <v>85.61</v>
      </c>
      <c r="Q25" t="n">
        <v>198.05</v>
      </c>
      <c r="R25" t="n">
        <v>33.78</v>
      </c>
      <c r="S25" t="n">
        <v>21.27</v>
      </c>
      <c r="T25" t="n">
        <v>3523.89</v>
      </c>
      <c r="U25" t="n">
        <v>0.63</v>
      </c>
      <c r="V25" t="n">
        <v>0.75</v>
      </c>
      <c r="W25" t="n">
        <v>0.13</v>
      </c>
      <c r="X25" t="n">
        <v>0.21</v>
      </c>
      <c r="Y25" t="n">
        <v>1</v>
      </c>
      <c r="Z25" t="n">
        <v>10</v>
      </c>
      <c r="AA25" t="n">
        <v>210.6030074238957</v>
      </c>
      <c r="AB25" t="n">
        <v>288.156325906192</v>
      </c>
      <c r="AC25" t="n">
        <v>260.6550905917333</v>
      </c>
      <c r="AD25" t="n">
        <v>210603.0074238958</v>
      </c>
      <c r="AE25" t="n">
        <v>288156.325906192</v>
      </c>
      <c r="AF25" t="n">
        <v>4.077638357610409e-06</v>
      </c>
      <c r="AG25" t="n">
        <v>9.210069444444445</v>
      </c>
      <c r="AH25" t="n">
        <v>260655.0905917333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9.4839</v>
      </c>
      <c r="E26" t="n">
        <v>10.54</v>
      </c>
      <c r="F26" t="n">
        <v>8.029999999999999</v>
      </c>
      <c r="G26" t="n">
        <v>48.16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85.19</v>
      </c>
      <c r="Q26" t="n">
        <v>198.05</v>
      </c>
      <c r="R26" t="n">
        <v>32.56</v>
      </c>
      <c r="S26" t="n">
        <v>21.27</v>
      </c>
      <c r="T26" t="n">
        <v>2919.92</v>
      </c>
      <c r="U26" t="n">
        <v>0.65</v>
      </c>
      <c r="V26" t="n">
        <v>0.76</v>
      </c>
      <c r="W26" t="n">
        <v>0.13</v>
      </c>
      <c r="X26" t="n">
        <v>0.17</v>
      </c>
      <c r="Y26" t="n">
        <v>1</v>
      </c>
      <c r="Z26" t="n">
        <v>10</v>
      </c>
      <c r="AA26" t="n">
        <v>209.8702971081451</v>
      </c>
      <c r="AB26" t="n">
        <v>287.1537993272847</v>
      </c>
      <c r="AC26" t="n">
        <v>259.7482437424617</v>
      </c>
      <c r="AD26" t="n">
        <v>209870.2971081451</v>
      </c>
      <c r="AE26" t="n">
        <v>287153.7993272847</v>
      </c>
      <c r="AF26" t="n">
        <v>4.102250389279872e-06</v>
      </c>
      <c r="AG26" t="n">
        <v>9.149305555555555</v>
      </c>
      <c r="AH26" t="n">
        <v>259748.2437424617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9.4932</v>
      </c>
      <c r="E27" t="n">
        <v>10.53</v>
      </c>
      <c r="F27" t="n">
        <v>8.02</v>
      </c>
      <c r="G27" t="n">
        <v>48.1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84.77</v>
      </c>
      <c r="Q27" t="n">
        <v>198.05</v>
      </c>
      <c r="R27" t="n">
        <v>32.46</v>
      </c>
      <c r="S27" t="n">
        <v>21.27</v>
      </c>
      <c r="T27" t="n">
        <v>2866.82</v>
      </c>
      <c r="U27" t="n">
        <v>0.66</v>
      </c>
      <c r="V27" t="n">
        <v>0.76</v>
      </c>
      <c r="W27" t="n">
        <v>0.12</v>
      </c>
      <c r="X27" t="n">
        <v>0.16</v>
      </c>
      <c r="Y27" t="n">
        <v>1</v>
      </c>
      <c r="Z27" t="n">
        <v>10</v>
      </c>
      <c r="AA27" t="n">
        <v>209.5373246525557</v>
      </c>
      <c r="AB27" t="n">
        <v>286.6982117238395</v>
      </c>
      <c r="AC27" t="n">
        <v>259.336136780468</v>
      </c>
      <c r="AD27" t="n">
        <v>209537.3246525557</v>
      </c>
      <c r="AE27" t="n">
        <v>286698.2117238395</v>
      </c>
      <c r="AF27" t="n">
        <v>4.106273093928836e-06</v>
      </c>
      <c r="AG27" t="n">
        <v>9.140625</v>
      </c>
      <c r="AH27" t="n">
        <v>259336.136780468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9.467000000000001</v>
      </c>
      <c r="E28" t="n">
        <v>10.56</v>
      </c>
      <c r="F28" t="n">
        <v>8.050000000000001</v>
      </c>
      <c r="G28" t="n">
        <v>48.27</v>
      </c>
      <c r="H28" t="n">
        <v>0.88</v>
      </c>
      <c r="I28" t="n">
        <v>10</v>
      </c>
      <c r="J28" t="n">
        <v>150.76</v>
      </c>
      <c r="K28" t="n">
        <v>47.83</v>
      </c>
      <c r="L28" t="n">
        <v>7.5</v>
      </c>
      <c r="M28" t="n">
        <v>8</v>
      </c>
      <c r="N28" t="n">
        <v>25.43</v>
      </c>
      <c r="O28" t="n">
        <v>18827.77</v>
      </c>
      <c r="P28" t="n">
        <v>84.54000000000001</v>
      </c>
      <c r="Q28" t="n">
        <v>198.05</v>
      </c>
      <c r="R28" t="n">
        <v>33.43</v>
      </c>
      <c r="S28" t="n">
        <v>21.27</v>
      </c>
      <c r="T28" t="n">
        <v>3353.32</v>
      </c>
      <c r="U28" t="n">
        <v>0.64</v>
      </c>
      <c r="V28" t="n">
        <v>0.75</v>
      </c>
      <c r="W28" t="n">
        <v>0.12</v>
      </c>
      <c r="X28" t="n">
        <v>0.19</v>
      </c>
      <c r="Y28" t="n">
        <v>1</v>
      </c>
      <c r="Z28" t="n">
        <v>10</v>
      </c>
      <c r="AA28" t="n">
        <v>209.6692247002555</v>
      </c>
      <c r="AB28" t="n">
        <v>286.8786831881217</v>
      </c>
      <c r="AC28" t="n">
        <v>259.4993843014924</v>
      </c>
      <c r="AD28" t="n">
        <v>209669.2247002555</v>
      </c>
      <c r="AE28" t="n">
        <v>286878.6831881217</v>
      </c>
      <c r="AF28" t="n">
        <v>4.094940313089821e-06</v>
      </c>
      <c r="AG28" t="n">
        <v>9.166666666666666</v>
      </c>
      <c r="AH28" t="n">
        <v>259499.3843014924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9.5215</v>
      </c>
      <c r="E29" t="n">
        <v>10.5</v>
      </c>
      <c r="F29" t="n">
        <v>8.01</v>
      </c>
      <c r="G29" t="n">
        <v>53.43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84.05</v>
      </c>
      <c r="Q29" t="n">
        <v>198.05</v>
      </c>
      <c r="R29" t="n">
        <v>32.36</v>
      </c>
      <c r="S29" t="n">
        <v>21.27</v>
      </c>
      <c r="T29" t="n">
        <v>2822.36</v>
      </c>
      <c r="U29" t="n">
        <v>0.66</v>
      </c>
      <c r="V29" t="n">
        <v>0.76</v>
      </c>
      <c r="W29" t="n">
        <v>0.12</v>
      </c>
      <c r="X29" t="n">
        <v>0.16</v>
      </c>
      <c r="Y29" t="n">
        <v>1</v>
      </c>
      <c r="Z29" t="n">
        <v>10</v>
      </c>
      <c r="AA29" t="n">
        <v>208.8975526109848</v>
      </c>
      <c r="AB29" t="n">
        <v>285.8228473918123</v>
      </c>
      <c r="AC29" t="n">
        <v>258.5443159917075</v>
      </c>
      <c r="AD29" t="n">
        <v>208897.5526109848</v>
      </c>
      <c r="AE29" t="n">
        <v>285822.8473918122</v>
      </c>
      <c r="AF29" t="n">
        <v>4.118514227430519e-06</v>
      </c>
      <c r="AG29" t="n">
        <v>9.114583333333334</v>
      </c>
      <c r="AH29" t="n">
        <v>258544.3159917076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9.513199999999999</v>
      </c>
      <c r="E30" t="n">
        <v>10.51</v>
      </c>
      <c r="F30" t="n">
        <v>8.02</v>
      </c>
      <c r="G30" t="n">
        <v>53.49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84.15000000000001</v>
      </c>
      <c r="Q30" t="n">
        <v>198.05</v>
      </c>
      <c r="R30" t="n">
        <v>32.61</v>
      </c>
      <c r="S30" t="n">
        <v>21.27</v>
      </c>
      <c r="T30" t="n">
        <v>2945.66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209.0386891778465</v>
      </c>
      <c r="AB30" t="n">
        <v>286.0159566690981</v>
      </c>
      <c r="AC30" t="n">
        <v>258.7189951905999</v>
      </c>
      <c r="AD30" t="n">
        <v>209038.6891778465</v>
      </c>
      <c r="AE30" t="n">
        <v>286015.9566690981</v>
      </c>
      <c r="AF30" t="n">
        <v>4.114924071668541e-06</v>
      </c>
      <c r="AG30" t="n">
        <v>9.123263888888889</v>
      </c>
      <c r="AH30" t="n">
        <v>258718.9951905999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9.516500000000001</v>
      </c>
      <c r="E31" t="n">
        <v>10.51</v>
      </c>
      <c r="F31" t="n">
        <v>8.02</v>
      </c>
      <c r="G31" t="n">
        <v>53.46</v>
      </c>
      <c r="H31" t="n">
        <v>0.96</v>
      </c>
      <c r="I31" t="n">
        <v>9</v>
      </c>
      <c r="J31" t="n">
        <v>151.81</v>
      </c>
      <c r="K31" t="n">
        <v>47.83</v>
      </c>
      <c r="L31" t="n">
        <v>8.25</v>
      </c>
      <c r="M31" t="n">
        <v>7</v>
      </c>
      <c r="N31" t="n">
        <v>25.73</v>
      </c>
      <c r="O31" t="n">
        <v>18956.65</v>
      </c>
      <c r="P31" t="n">
        <v>83.7</v>
      </c>
      <c r="Q31" t="n">
        <v>198.05</v>
      </c>
      <c r="R31" t="n">
        <v>32.48</v>
      </c>
      <c r="S31" t="n">
        <v>21.27</v>
      </c>
      <c r="T31" t="n">
        <v>2883.73</v>
      </c>
      <c r="U31" t="n">
        <v>0.65</v>
      </c>
      <c r="V31" t="n">
        <v>0.76</v>
      </c>
      <c r="W31" t="n">
        <v>0.12</v>
      </c>
      <c r="X31" t="n">
        <v>0.17</v>
      </c>
      <c r="Y31" t="n">
        <v>1</v>
      </c>
      <c r="Z31" t="n">
        <v>10</v>
      </c>
      <c r="AA31" t="n">
        <v>208.7577854179205</v>
      </c>
      <c r="AB31" t="n">
        <v>285.6316117521683</v>
      </c>
      <c r="AC31" t="n">
        <v>258.3713316131103</v>
      </c>
      <c r="AD31" t="n">
        <v>208757.7854179205</v>
      </c>
      <c r="AE31" t="n">
        <v>285631.6117521683</v>
      </c>
      <c r="AF31" t="n">
        <v>4.116351482995594e-06</v>
      </c>
      <c r="AG31" t="n">
        <v>9.123263888888889</v>
      </c>
      <c r="AH31" t="n">
        <v>258371.3316131103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9.5717</v>
      </c>
      <c r="E32" t="n">
        <v>10.45</v>
      </c>
      <c r="F32" t="n">
        <v>7.99</v>
      </c>
      <c r="G32" t="n">
        <v>59.91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6</v>
      </c>
      <c r="N32" t="n">
        <v>25.83</v>
      </c>
      <c r="O32" t="n">
        <v>18999.67</v>
      </c>
      <c r="P32" t="n">
        <v>82.91</v>
      </c>
      <c r="Q32" t="n">
        <v>198.05</v>
      </c>
      <c r="R32" t="n">
        <v>31.42</v>
      </c>
      <c r="S32" t="n">
        <v>21.27</v>
      </c>
      <c r="T32" t="n">
        <v>2355.9</v>
      </c>
      <c r="U32" t="n">
        <v>0.68</v>
      </c>
      <c r="V32" t="n">
        <v>0.76</v>
      </c>
      <c r="W32" t="n">
        <v>0.12</v>
      </c>
      <c r="X32" t="n">
        <v>0.14</v>
      </c>
      <c r="Y32" t="n">
        <v>1</v>
      </c>
      <c r="Z32" t="n">
        <v>10</v>
      </c>
      <c r="AA32" t="n">
        <v>207.8444271096232</v>
      </c>
      <c r="AB32" t="n">
        <v>284.3819146202319</v>
      </c>
      <c r="AC32" t="n">
        <v>257.2409038214846</v>
      </c>
      <c r="AD32" t="n">
        <v>207844.4271096232</v>
      </c>
      <c r="AE32" t="n">
        <v>284381.9146202319</v>
      </c>
      <c r="AF32" t="n">
        <v>4.140228181557181e-06</v>
      </c>
      <c r="AG32" t="n">
        <v>9.071180555555555</v>
      </c>
      <c r="AH32" t="n">
        <v>257240.9038214845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9.598699999999999</v>
      </c>
      <c r="E33" t="n">
        <v>10.42</v>
      </c>
      <c r="F33" t="n">
        <v>7.96</v>
      </c>
      <c r="G33" t="n">
        <v>59.69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6</v>
      </c>
      <c r="N33" t="n">
        <v>25.93</v>
      </c>
      <c r="O33" t="n">
        <v>19042.73</v>
      </c>
      <c r="P33" t="n">
        <v>82.59</v>
      </c>
      <c r="Q33" t="n">
        <v>198.05</v>
      </c>
      <c r="R33" t="n">
        <v>30.54</v>
      </c>
      <c r="S33" t="n">
        <v>21.27</v>
      </c>
      <c r="T33" t="n">
        <v>1915.53</v>
      </c>
      <c r="U33" t="n">
        <v>0.7</v>
      </c>
      <c r="V33" t="n">
        <v>0.76</v>
      </c>
      <c r="W33" t="n">
        <v>0.12</v>
      </c>
      <c r="X33" t="n">
        <v>0.11</v>
      </c>
      <c r="Y33" t="n">
        <v>1</v>
      </c>
      <c r="Z33" t="n">
        <v>10</v>
      </c>
      <c r="AA33" t="n">
        <v>207.4015701688707</v>
      </c>
      <c r="AB33" t="n">
        <v>283.7759782164253</v>
      </c>
      <c r="AC33" t="n">
        <v>256.6927971376199</v>
      </c>
      <c r="AD33" t="n">
        <v>207401.5701688707</v>
      </c>
      <c r="AE33" t="n">
        <v>283775.9782164253</v>
      </c>
      <c r="AF33" t="n">
        <v>4.151907001505784e-06</v>
      </c>
      <c r="AG33" t="n">
        <v>9.045138888888889</v>
      </c>
      <c r="AH33" t="n">
        <v>256692.7971376199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9.557399999999999</v>
      </c>
      <c r="E34" t="n">
        <v>10.46</v>
      </c>
      <c r="F34" t="n">
        <v>8</v>
      </c>
      <c r="G34" t="n">
        <v>60.03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6</v>
      </c>
      <c r="N34" t="n">
        <v>26.03</v>
      </c>
      <c r="O34" t="n">
        <v>19085.83</v>
      </c>
      <c r="P34" t="n">
        <v>82.98</v>
      </c>
      <c r="Q34" t="n">
        <v>198.05</v>
      </c>
      <c r="R34" t="n">
        <v>32.02</v>
      </c>
      <c r="S34" t="n">
        <v>21.27</v>
      </c>
      <c r="T34" t="n">
        <v>2656.91</v>
      </c>
      <c r="U34" t="n">
        <v>0.66</v>
      </c>
      <c r="V34" t="n">
        <v>0.76</v>
      </c>
      <c r="W34" t="n">
        <v>0.12</v>
      </c>
      <c r="X34" t="n">
        <v>0.15</v>
      </c>
      <c r="Y34" t="n">
        <v>1</v>
      </c>
      <c r="Z34" t="n">
        <v>10</v>
      </c>
      <c r="AA34" t="n">
        <v>208.0088426106891</v>
      </c>
      <c r="AB34" t="n">
        <v>284.6068751622902</v>
      </c>
      <c r="AC34" t="n">
        <v>257.444394445143</v>
      </c>
      <c r="AD34" t="n">
        <v>208008.8426106891</v>
      </c>
      <c r="AE34" t="n">
        <v>284606.8751622902</v>
      </c>
      <c r="AF34" t="n">
        <v>4.134042732473292e-06</v>
      </c>
      <c r="AG34" t="n">
        <v>9.079861111111111</v>
      </c>
      <c r="AH34" t="n">
        <v>257444.3944451429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9.555199999999999</v>
      </c>
      <c r="E35" t="n">
        <v>10.47</v>
      </c>
      <c r="F35" t="n">
        <v>8.01</v>
      </c>
      <c r="G35" t="n">
        <v>60.05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6</v>
      </c>
      <c r="N35" t="n">
        <v>26.12</v>
      </c>
      <c r="O35" t="n">
        <v>19128.96</v>
      </c>
      <c r="P35" t="n">
        <v>82.87</v>
      </c>
      <c r="Q35" t="n">
        <v>198.05</v>
      </c>
      <c r="R35" t="n">
        <v>32.11</v>
      </c>
      <c r="S35" t="n">
        <v>21.27</v>
      </c>
      <c r="T35" t="n">
        <v>2704.92</v>
      </c>
      <c r="U35" t="n">
        <v>0.66</v>
      </c>
      <c r="V35" t="n">
        <v>0.76</v>
      </c>
      <c r="W35" t="n">
        <v>0.12</v>
      </c>
      <c r="X35" t="n">
        <v>0.15</v>
      </c>
      <c r="Y35" t="n">
        <v>1</v>
      </c>
      <c r="Z35" t="n">
        <v>10</v>
      </c>
      <c r="AA35" t="n">
        <v>207.9862441414662</v>
      </c>
      <c r="AB35" t="n">
        <v>284.5759549397252</v>
      </c>
      <c r="AC35" t="n">
        <v>257.4164252052228</v>
      </c>
      <c r="AD35" t="n">
        <v>207986.2441414662</v>
      </c>
      <c r="AE35" t="n">
        <v>284575.9549397252</v>
      </c>
      <c r="AF35" t="n">
        <v>4.133091124921924e-06</v>
      </c>
      <c r="AG35" t="n">
        <v>9.088541666666666</v>
      </c>
      <c r="AH35" t="n">
        <v>257416.4252052228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9.558199999999999</v>
      </c>
      <c r="E36" t="n">
        <v>10.46</v>
      </c>
      <c r="F36" t="n">
        <v>8</v>
      </c>
      <c r="G36" t="n">
        <v>60.02</v>
      </c>
      <c r="H36" t="n">
        <v>1.1</v>
      </c>
      <c r="I36" t="n">
        <v>8</v>
      </c>
      <c r="J36" t="n">
        <v>153.55</v>
      </c>
      <c r="K36" t="n">
        <v>47.83</v>
      </c>
      <c r="L36" t="n">
        <v>9.5</v>
      </c>
      <c r="M36" t="n">
        <v>6</v>
      </c>
      <c r="N36" t="n">
        <v>26.22</v>
      </c>
      <c r="O36" t="n">
        <v>19172.12</v>
      </c>
      <c r="P36" t="n">
        <v>82.25</v>
      </c>
      <c r="Q36" t="n">
        <v>198.05</v>
      </c>
      <c r="R36" t="n">
        <v>31.93</v>
      </c>
      <c r="S36" t="n">
        <v>21.27</v>
      </c>
      <c r="T36" t="n">
        <v>2610.71</v>
      </c>
      <c r="U36" t="n">
        <v>0.67</v>
      </c>
      <c r="V36" t="n">
        <v>0.76</v>
      </c>
      <c r="W36" t="n">
        <v>0.12</v>
      </c>
      <c r="X36" t="n">
        <v>0.15</v>
      </c>
      <c r="Y36" t="n">
        <v>1</v>
      </c>
      <c r="Z36" t="n">
        <v>10</v>
      </c>
      <c r="AA36" t="n">
        <v>207.5876135973074</v>
      </c>
      <c r="AB36" t="n">
        <v>284.030531042869</v>
      </c>
      <c r="AC36" t="n">
        <v>256.9230557995751</v>
      </c>
      <c r="AD36" t="n">
        <v>207587.6135973074</v>
      </c>
      <c r="AE36" t="n">
        <v>284030.531042869</v>
      </c>
      <c r="AF36" t="n">
        <v>4.13438877158288e-06</v>
      </c>
      <c r="AG36" t="n">
        <v>9.079861111111111</v>
      </c>
      <c r="AH36" t="n">
        <v>256923.0557995751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9.616199999999999</v>
      </c>
      <c r="E37" t="n">
        <v>10.4</v>
      </c>
      <c r="F37" t="n">
        <v>7.97</v>
      </c>
      <c r="G37" t="n">
        <v>68.3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81.31</v>
      </c>
      <c r="Q37" t="n">
        <v>198.05</v>
      </c>
      <c r="R37" t="n">
        <v>30.79</v>
      </c>
      <c r="S37" t="n">
        <v>21.27</v>
      </c>
      <c r="T37" t="n">
        <v>2046.92</v>
      </c>
      <c r="U37" t="n">
        <v>0.6899999999999999</v>
      </c>
      <c r="V37" t="n">
        <v>0.76</v>
      </c>
      <c r="W37" t="n">
        <v>0.12</v>
      </c>
      <c r="X37" t="n">
        <v>0.12</v>
      </c>
      <c r="Y37" t="n">
        <v>1</v>
      </c>
      <c r="Z37" t="n">
        <v>10</v>
      </c>
      <c r="AA37" t="n">
        <v>206.5809397047897</v>
      </c>
      <c r="AB37" t="n">
        <v>282.6531554118092</v>
      </c>
      <c r="AC37" t="n">
        <v>255.6771349655843</v>
      </c>
      <c r="AD37" t="n">
        <v>206580.9397047897</v>
      </c>
      <c r="AE37" t="n">
        <v>282653.1554118092</v>
      </c>
      <c r="AF37" t="n">
        <v>4.159476607028028e-06</v>
      </c>
      <c r="AG37" t="n">
        <v>9.027777777777779</v>
      </c>
      <c r="AH37" t="n">
        <v>255677.1349655843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9.614100000000001</v>
      </c>
      <c r="E38" t="n">
        <v>10.4</v>
      </c>
      <c r="F38" t="n">
        <v>7.97</v>
      </c>
      <c r="G38" t="n">
        <v>68.31999999999999</v>
      </c>
      <c r="H38" t="n">
        <v>1.15</v>
      </c>
      <c r="I38" t="n">
        <v>7</v>
      </c>
      <c r="J38" t="n">
        <v>154.25</v>
      </c>
      <c r="K38" t="n">
        <v>47.83</v>
      </c>
      <c r="L38" t="n">
        <v>10</v>
      </c>
      <c r="M38" t="n">
        <v>5</v>
      </c>
      <c r="N38" t="n">
        <v>26.43</v>
      </c>
      <c r="O38" t="n">
        <v>19258.55</v>
      </c>
      <c r="P38" t="n">
        <v>81.37</v>
      </c>
      <c r="Q38" t="n">
        <v>198.05</v>
      </c>
      <c r="R38" t="n">
        <v>30.92</v>
      </c>
      <c r="S38" t="n">
        <v>21.27</v>
      </c>
      <c r="T38" t="n">
        <v>2115.2</v>
      </c>
      <c r="U38" t="n">
        <v>0.6899999999999999</v>
      </c>
      <c r="V38" t="n">
        <v>0.76</v>
      </c>
      <c r="W38" t="n">
        <v>0.12</v>
      </c>
      <c r="X38" t="n">
        <v>0.12</v>
      </c>
      <c r="Y38" t="n">
        <v>1</v>
      </c>
      <c r="Z38" t="n">
        <v>10</v>
      </c>
      <c r="AA38" t="n">
        <v>206.6292143844485</v>
      </c>
      <c r="AB38" t="n">
        <v>282.719206958247</v>
      </c>
      <c r="AC38" t="n">
        <v>255.736882645134</v>
      </c>
      <c r="AD38" t="n">
        <v>206629.2143844485</v>
      </c>
      <c r="AE38" t="n">
        <v>282719.206958247</v>
      </c>
      <c r="AF38" t="n">
        <v>4.158568254365358e-06</v>
      </c>
      <c r="AG38" t="n">
        <v>9.027777777777779</v>
      </c>
      <c r="AH38" t="n">
        <v>255736.8826451341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9.6365</v>
      </c>
      <c r="E39" t="n">
        <v>10.38</v>
      </c>
      <c r="F39" t="n">
        <v>7.95</v>
      </c>
      <c r="G39" t="n">
        <v>68.11</v>
      </c>
      <c r="H39" t="n">
        <v>1.17</v>
      </c>
      <c r="I39" t="n">
        <v>7</v>
      </c>
      <c r="J39" t="n">
        <v>154.6</v>
      </c>
      <c r="K39" t="n">
        <v>47.83</v>
      </c>
      <c r="L39" t="n">
        <v>10.25</v>
      </c>
      <c r="M39" t="n">
        <v>5</v>
      </c>
      <c r="N39" t="n">
        <v>26.53</v>
      </c>
      <c r="O39" t="n">
        <v>19301.82</v>
      </c>
      <c r="P39" t="n">
        <v>81.08</v>
      </c>
      <c r="Q39" t="n">
        <v>198.05</v>
      </c>
      <c r="R39" t="n">
        <v>30.14</v>
      </c>
      <c r="S39" t="n">
        <v>21.27</v>
      </c>
      <c r="T39" t="n">
        <v>1725.24</v>
      </c>
      <c r="U39" t="n">
        <v>0.71</v>
      </c>
      <c r="V39" t="n">
        <v>0.76</v>
      </c>
      <c r="W39" t="n">
        <v>0.12</v>
      </c>
      <c r="X39" t="n">
        <v>0.09</v>
      </c>
      <c r="Y39" t="n">
        <v>1</v>
      </c>
      <c r="Z39" t="n">
        <v>10</v>
      </c>
      <c r="AA39" t="n">
        <v>206.2641688853846</v>
      </c>
      <c r="AB39" t="n">
        <v>282.2197356017572</v>
      </c>
      <c r="AC39" t="n">
        <v>255.285080133895</v>
      </c>
      <c r="AD39" t="n">
        <v>206264.1688853846</v>
      </c>
      <c r="AE39" t="n">
        <v>282219.7356017572</v>
      </c>
      <c r="AF39" t="n">
        <v>4.168257349433829e-06</v>
      </c>
      <c r="AG39" t="n">
        <v>9.010416666666666</v>
      </c>
      <c r="AH39" t="n">
        <v>255285.080133895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9.5946</v>
      </c>
      <c r="E40" t="n">
        <v>10.42</v>
      </c>
      <c r="F40" t="n">
        <v>7.99</v>
      </c>
      <c r="G40" t="n">
        <v>68.5</v>
      </c>
      <c r="H40" t="n">
        <v>1.2</v>
      </c>
      <c r="I40" t="n">
        <v>7</v>
      </c>
      <c r="J40" t="n">
        <v>154.95</v>
      </c>
      <c r="K40" t="n">
        <v>47.83</v>
      </c>
      <c r="L40" t="n">
        <v>10.5</v>
      </c>
      <c r="M40" t="n">
        <v>5</v>
      </c>
      <c r="N40" t="n">
        <v>26.63</v>
      </c>
      <c r="O40" t="n">
        <v>19345.12</v>
      </c>
      <c r="P40" t="n">
        <v>81.41</v>
      </c>
      <c r="Q40" t="n">
        <v>198.05</v>
      </c>
      <c r="R40" t="n">
        <v>31.65</v>
      </c>
      <c r="S40" t="n">
        <v>21.27</v>
      </c>
      <c r="T40" t="n">
        <v>2479.49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206.8342372254451</v>
      </c>
      <c r="AB40" t="n">
        <v>282.9997282542678</v>
      </c>
      <c r="AC40" t="n">
        <v>255.9906313823768</v>
      </c>
      <c r="AD40" t="n">
        <v>206834.2372254451</v>
      </c>
      <c r="AE40" t="n">
        <v>282999.7282542678</v>
      </c>
      <c r="AF40" t="n">
        <v>4.150133551069146e-06</v>
      </c>
      <c r="AG40" t="n">
        <v>9.045138888888889</v>
      </c>
      <c r="AH40" t="n">
        <v>255990.6313823769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9.6036</v>
      </c>
      <c r="E41" t="n">
        <v>10.41</v>
      </c>
      <c r="F41" t="n">
        <v>7.98</v>
      </c>
      <c r="G41" t="n">
        <v>68.42</v>
      </c>
      <c r="H41" t="n">
        <v>1.23</v>
      </c>
      <c r="I41" t="n">
        <v>7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80.88</v>
      </c>
      <c r="Q41" t="n">
        <v>198.05</v>
      </c>
      <c r="R41" t="n">
        <v>31.36</v>
      </c>
      <c r="S41" t="n">
        <v>21.27</v>
      </c>
      <c r="T41" t="n">
        <v>2335.25</v>
      </c>
      <c r="U41" t="n">
        <v>0.68</v>
      </c>
      <c r="V41" t="n">
        <v>0.76</v>
      </c>
      <c r="W41" t="n">
        <v>0.12</v>
      </c>
      <c r="X41" t="n">
        <v>0.13</v>
      </c>
      <c r="Y41" t="n">
        <v>1</v>
      </c>
      <c r="Z41" t="n">
        <v>10</v>
      </c>
      <c r="AA41" t="n">
        <v>206.4477549628781</v>
      </c>
      <c r="AB41" t="n">
        <v>282.4709261722298</v>
      </c>
      <c r="AC41" t="n">
        <v>255.51229742887</v>
      </c>
      <c r="AD41" t="n">
        <v>206447.7549628781</v>
      </c>
      <c r="AE41" t="n">
        <v>282470.9261722298</v>
      </c>
      <c r="AF41" t="n">
        <v>4.154026491052013e-06</v>
      </c>
      <c r="AG41" t="n">
        <v>9.036458333333334</v>
      </c>
      <c r="AH41" t="n">
        <v>255512.29742887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9.6031</v>
      </c>
      <c r="E42" t="n">
        <v>10.41</v>
      </c>
      <c r="F42" t="n">
        <v>7.98</v>
      </c>
      <c r="G42" t="n">
        <v>68.42</v>
      </c>
      <c r="H42" t="n">
        <v>1.25</v>
      </c>
      <c r="I42" t="n">
        <v>7</v>
      </c>
      <c r="J42" t="n">
        <v>155.66</v>
      </c>
      <c r="K42" t="n">
        <v>47.83</v>
      </c>
      <c r="L42" t="n">
        <v>11</v>
      </c>
      <c r="M42" t="n">
        <v>5</v>
      </c>
      <c r="N42" t="n">
        <v>26.83</v>
      </c>
      <c r="O42" t="n">
        <v>19431.82</v>
      </c>
      <c r="P42" t="n">
        <v>80.48999999999999</v>
      </c>
      <c r="Q42" t="n">
        <v>198.09</v>
      </c>
      <c r="R42" t="n">
        <v>31.29</v>
      </c>
      <c r="S42" t="n">
        <v>21.27</v>
      </c>
      <c r="T42" t="n">
        <v>2297.62</v>
      </c>
      <c r="U42" t="n">
        <v>0.68</v>
      </c>
      <c r="V42" t="n">
        <v>0.76</v>
      </c>
      <c r="W42" t="n">
        <v>0.12</v>
      </c>
      <c r="X42" t="n">
        <v>0.13</v>
      </c>
      <c r="Y42" t="n">
        <v>1</v>
      </c>
      <c r="Z42" t="n">
        <v>10</v>
      </c>
      <c r="AA42" t="n">
        <v>206.2301514276867</v>
      </c>
      <c r="AB42" t="n">
        <v>282.1731914153906</v>
      </c>
      <c r="AC42" t="n">
        <v>255.2429780593502</v>
      </c>
      <c r="AD42" t="n">
        <v>206230.1514276867</v>
      </c>
      <c r="AE42" t="n">
        <v>282173.1914153906</v>
      </c>
      <c r="AF42" t="n">
        <v>4.15381021660852e-06</v>
      </c>
      <c r="AG42" t="n">
        <v>9.036458333333334</v>
      </c>
      <c r="AH42" t="n">
        <v>255242.9780593502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9.607900000000001</v>
      </c>
      <c r="E43" t="n">
        <v>10.41</v>
      </c>
      <c r="F43" t="n">
        <v>7.98</v>
      </c>
      <c r="G43" t="n">
        <v>68.38</v>
      </c>
      <c r="H43" t="n">
        <v>1.28</v>
      </c>
      <c r="I43" t="n">
        <v>7</v>
      </c>
      <c r="J43" t="n">
        <v>156.01</v>
      </c>
      <c r="K43" t="n">
        <v>47.83</v>
      </c>
      <c r="L43" t="n">
        <v>11.25</v>
      </c>
      <c r="M43" t="n">
        <v>5</v>
      </c>
      <c r="N43" t="n">
        <v>26.93</v>
      </c>
      <c r="O43" t="n">
        <v>19475.23</v>
      </c>
      <c r="P43" t="n">
        <v>80.02</v>
      </c>
      <c r="Q43" t="n">
        <v>198.06</v>
      </c>
      <c r="R43" t="n">
        <v>31.19</v>
      </c>
      <c r="S43" t="n">
        <v>21.27</v>
      </c>
      <c r="T43" t="n">
        <v>2245.8</v>
      </c>
      <c r="U43" t="n">
        <v>0.68</v>
      </c>
      <c r="V43" t="n">
        <v>0.76</v>
      </c>
      <c r="W43" t="n">
        <v>0.12</v>
      </c>
      <c r="X43" t="n">
        <v>0.12</v>
      </c>
      <c r="Y43" t="n">
        <v>1</v>
      </c>
      <c r="Z43" t="n">
        <v>10</v>
      </c>
      <c r="AA43" t="n">
        <v>205.931381538351</v>
      </c>
      <c r="AB43" t="n">
        <v>281.7644012720045</v>
      </c>
      <c r="AC43" t="n">
        <v>254.8732022735081</v>
      </c>
      <c r="AD43" t="n">
        <v>205931.381538351</v>
      </c>
      <c r="AE43" t="n">
        <v>281764.4012720045</v>
      </c>
      <c r="AF43" t="n">
        <v>4.155886451266049e-06</v>
      </c>
      <c r="AG43" t="n">
        <v>9.036458333333334</v>
      </c>
      <c r="AH43" t="n">
        <v>254873.2022735081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9.6624</v>
      </c>
      <c r="E44" t="n">
        <v>10.35</v>
      </c>
      <c r="F44" t="n">
        <v>7.95</v>
      </c>
      <c r="G44" t="n">
        <v>79.48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79.16</v>
      </c>
      <c r="Q44" t="n">
        <v>198.05</v>
      </c>
      <c r="R44" t="n">
        <v>30.12</v>
      </c>
      <c r="S44" t="n">
        <v>21.27</v>
      </c>
      <c r="T44" t="n">
        <v>1718.14</v>
      </c>
      <c r="U44" t="n">
        <v>0.71</v>
      </c>
      <c r="V44" t="n">
        <v>0.76</v>
      </c>
      <c r="W44" t="n">
        <v>0.12</v>
      </c>
      <c r="X44" t="n">
        <v>0.1</v>
      </c>
      <c r="Y44" t="n">
        <v>1</v>
      </c>
      <c r="Z44" t="n">
        <v>10</v>
      </c>
      <c r="AA44" t="n">
        <v>204.837426682392</v>
      </c>
      <c r="AB44" t="n">
        <v>280.2676039762</v>
      </c>
      <c r="AC44" t="n">
        <v>253.5192572108465</v>
      </c>
      <c r="AD44" t="n">
        <v>204837.426682392</v>
      </c>
      <c r="AE44" t="n">
        <v>280267.6039761999</v>
      </c>
      <c r="AF44" t="n">
        <v>4.179460365606748e-06</v>
      </c>
      <c r="AG44" t="n">
        <v>8.984375</v>
      </c>
      <c r="AH44" t="n">
        <v>253519.2572108465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9.672000000000001</v>
      </c>
      <c r="E45" t="n">
        <v>10.34</v>
      </c>
      <c r="F45" t="n">
        <v>7.94</v>
      </c>
      <c r="G45" t="n">
        <v>79.38</v>
      </c>
      <c r="H45" t="n">
        <v>1.33</v>
      </c>
      <c r="I45" t="n">
        <v>6</v>
      </c>
      <c r="J45" t="n">
        <v>156.71</v>
      </c>
      <c r="K45" t="n">
        <v>47.83</v>
      </c>
      <c r="L45" t="n">
        <v>11.75</v>
      </c>
      <c r="M45" t="n">
        <v>4</v>
      </c>
      <c r="N45" t="n">
        <v>27.14</v>
      </c>
      <c r="O45" t="n">
        <v>19562.15</v>
      </c>
      <c r="P45" t="n">
        <v>79.11</v>
      </c>
      <c r="Q45" t="n">
        <v>198.05</v>
      </c>
      <c r="R45" t="n">
        <v>29.89</v>
      </c>
      <c r="S45" t="n">
        <v>21.27</v>
      </c>
      <c r="T45" t="n">
        <v>1605.46</v>
      </c>
      <c r="U45" t="n">
        <v>0.71</v>
      </c>
      <c r="V45" t="n">
        <v>0.77</v>
      </c>
      <c r="W45" t="n">
        <v>0.12</v>
      </c>
      <c r="X45" t="n">
        <v>0.08</v>
      </c>
      <c r="Y45" t="n">
        <v>1</v>
      </c>
      <c r="Z45" t="n">
        <v>10</v>
      </c>
      <c r="AA45" t="n">
        <v>204.7214821479938</v>
      </c>
      <c r="AB45" t="n">
        <v>280.1089635491246</v>
      </c>
      <c r="AC45" t="n">
        <v>253.3757572034778</v>
      </c>
      <c r="AD45" t="n">
        <v>204721.4821479938</v>
      </c>
      <c r="AE45" t="n">
        <v>280108.9635491245</v>
      </c>
      <c r="AF45" t="n">
        <v>4.183612834921807e-06</v>
      </c>
      <c r="AG45" t="n">
        <v>8.975694444444445</v>
      </c>
      <c r="AH45" t="n">
        <v>253375.7572034778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9.655099999999999</v>
      </c>
      <c r="E46" t="n">
        <v>10.36</v>
      </c>
      <c r="F46" t="n">
        <v>7.96</v>
      </c>
      <c r="G46" t="n">
        <v>79.56</v>
      </c>
      <c r="H46" t="n">
        <v>1.35</v>
      </c>
      <c r="I46" t="n">
        <v>6</v>
      </c>
      <c r="J46" t="n">
        <v>157.07</v>
      </c>
      <c r="K46" t="n">
        <v>47.83</v>
      </c>
      <c r="L46" t="n">
        <v>12</v>
      </c>
      <c r="M46" t="n">
        <v>4</v>
      </c>
      <c r="N46" t="n">
        <v>27.24</v>
      </c>
      <c r="O46" t="n">
        <v>19605.66</v>
      </c>
      <c r="P46" t="n">
        <v>79.25</v>
      </c>
      <c r="Q46" t="n">
        <v>198.05</v>
      </c>
      <c r="R46" t="n">
        <v>30.49</v>
      </c>
      <c r="S46" t="n">
        <v>21.27</v>
      </c>
      <c r="T46" t="n">
        <v>1902.99</v>
      </c>
      <c r="U46" t="n">
        <v>0.7</v>
      </c>
      <c r="V46" t="n">
        <v>0.76</v>
      </c>
      <c r="W46" t="n">
        <v>0.12</v>
      </c>
      <c r="X46" t="n">
        <v>0.1</v>
      </c>
      <c r="Y46" t="n">
        <v>1</v>
      </c>
      <c r="Z46" t="n">
        <v>10</v>
      </c>
      <c r="AA46" t="n">
        <v>204.9608854496446</v>
      </c>
      <c r="AB46" t="n">
        <v>280.4365257081714</v>
      </c>
      <c r="AC46" t="n">
        <v>253.6720572898017</v>
      </c>
      <c r="AD46" t="n">
        <v>204960.8854496446</v>
      </c>
      <c r="AE46" t="n">
        <v>280436.5257081714</v>
      </c>
      <c r="AF46" t="n">
        <v>4.176302758731755e-06</v>
      </c>
      <c r="AG46" t="n">
        <v>8.993055555555555</v>
      </c>
      <c r="AH46" t="n">
        <v>253672.0572898017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9.649699999999999</v>
      </c>
      <c r="E47" t="n">
        <v>10.36</v>
      </c>
      <c r="F47" t="n">
        <v>7.96</v>
      </c>
      <c r="G47" t="n">
        <v>79.61</v>
      </c>
      <c r="H47" t="n">
        <v>1.38</v>
      </c>
      <c r="I47" t="n">
        <v>6</v>
      </c>
      <c r="J47" t="n">
        <v>157.42</v>
      </c>
      <c r="K47" t="n">
        <v>47.83</v>
      </c>
      <c r="L47" t="n">
        <v>12.25</v>
      </c>
      <c r="M47" t="n">
        <v>4</v>
      </c>
      <c r="N47" t="n">
        <v>27.34</v>
      </c>
      <c r="O47" t="n">
        <v>19649.2</v>
      </c>
      <c r="P47" t="n">
        <v>79.3</v>
      </c>
      <c r="Q47" t="n">
        <v>198.07</v>
      </c>
      <c r="R47" t="n">
        <v>30.72</v>
      </c>
      <c r="S47" t="n">
        <v>21.27</v>
      </c>
      <c r="T47" t="n">
        <v>2015.65</v>
      </c>
      <c r="U47" t="n">
        <v>0.6899999999999999</v>
      </c>
      <c r="V47" t="n">
        <v>0.76</v>
      </c>
      <c r="W47" t="n">
        <v>0.12</v>
      </c>
      <c r="X47" t="n">
        <v>0.11</v>
      </c>
      <c r="Y47" t="n">
        <v>1</v>
      </c>
      <c r="Z47" t="n">
        <v>10</v>
      </c>
      <c r="AA47" t="n">
        <v>205.024939215035</v>
      </c>
      <c r="AB47" t="n">
        <v>280.5241668958311</v>
      </c>
      <c r="AC47" t="n">
        <v>253.7513341255165</v>
      </c>
      <c r="AD47" t="n">
        <v>205024.939215035</v>
      </c>
      <c r="AE47" t="n">
        <v>280524.1668958311</v>
      </c>
      <c r="AF47" t="n">
        <v>4.173966994742034e-06</v>
      </c>
      <c r="AG47" t="n">
        <v>8.993055555555555</v>
      </c>
      <c r="AH47" t="n">
        <v>253751.3341255165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9.659800000000001</v>
      </c>
      <c r="E48" t="n">
        <v>10.35</v>
      </c>
      <c r="F48" t="n">
        <v>7.95</v>
      </c>
      <c r="G48" t="n">
        <v>79.51000000000001</v>
      </c>
      <c r="H48" t="n">
        <v>1.4</v>
      </c>
      <c r="I48" t="n">
        <v>6</v>
      </c>
      <c r="J48" t="n">
        <v>157.77</v>
      </c>
      <c r="K48" t="n">
        <v>47.83</v>
      </c>
      <c r="L48" t="n">
        <v>12.5</v>
      </c>
      <c r="M48" t="n">
        <v>4</v>
      </c>
      <c r="N48" t="n">
        <v>27.45</v>
      </c>
      <c r="O48" t="n">
        <v>19692.79</v>
      </c>
      <c r="P48" t="n">
        <v>79.13</v>
      </c>
      <c r="Q48" t="n">
        <v>198.05</v>
      </c>
      <c r="R48" t="n">
        <v>30.29</v>
      </c>
      <c r="S48" t="n">
        <v>21.27</v>
      </c>
      <c r="T48" t="n">
        <v>1803.79</v>
      </c>
      <c r="U48" t="n">
        <v>0.7</v>
      </c>
      <c r="V48" t="n">
        <v>0.76</v>
      </c>
      <c r="W48" t="n">
        <v>0.12</v>
      </c>
      <c r="X48" t="n">
        <v>0.1</v>
      </c>
      <c r="Y48" t="n">
        <v>1</v>
      </c>
      <c r="Z48" t="n">
        <v>10</v>
      </c>
      <c r="AA48" t="n">
        <v>204.8377386616497</v>
      </c>
      <c r="AB48" t="n">
        <v>280.268030839984</v>
      </c>
      <c r="AC48" t="n">
        <v>253.51964333535</v>
      </c>
      <c r="AD48" t="n">
        <v>204837.7386616497</v>
      </c>
      <c r="AE48" t="n">
        <v>280268.030839984</v>
      </c>
      <c r="AF48" t="n">
        <v>4.178335738500586e-06</v>
      </c>
      <c r="AG48" t="n">
        <v>8.984375</v>
      </c>
      <c r="AH48" t="n">
        <v>253519.64333535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9.649900000000001</v>
      </c>
      <c r="E49" t="n">
        <v>10.36</v>
      </c>
      <c r="F49" t="n">
        <v>7.96</v>
      </c>
      <c r="G49" t="n">
        <v>79.61</v>
      </c>
      <c r="H49" t="n">
        <v>1.43</v>
      </c>
      <c r="I49" t="n">
        <v>6</v>
      </c>
      <c r="J49" t="n">
        <v>158.13</v>
      </c>
      <c r="K49" t="n">
        <v>47.83</v>
      </c>
      <c r="L49" t="n">
        <v>12.75</v>
      </c>
      <c r="M49" t="n">
        <v>4</v>
      </c>
      <c r="N49" t="n">
        <v>27.55</v>
      </c>
      <c r="O49" t="n">
        <v>19736.4</v>
      </c>
      <c r="P49" t="n">
        <v>78.68000000000001</v>
      </c>
      <c r="Q49" t="n">
        <v>198.05</v>
      </c>
      <c r="R49" t="n">
        <v>30.64</v>
      </c>
      <c r="S49" t="n">
        <v>21.27</v>
      </c>
      <c r="T49" t="n">
        <v>1980.43</v>
      </c>
      <c r="U49" t="n">
        <v>0.6899999999999999</v>
      </c>
      <c r="V49" t="n">
        <v>0.76</v>
      </c>
      <c r="W49" t="n">
        <v>0.12</v>
      </c>
      <c r="X49" t="n">
        <v>0.11</v>
      </c>
      <c r="Y49" t="n">
        <v>1</v>
      </c>
      <c r="Z49" t="n">
        <v>10</v>
      </c>
      <c r="AA49" t="n">
        <v>204.6739674951486</v>
      </c>
      <c r="AB49" t="n">
        <v>280.0439519049033</v>
      </c>
      <c r="AC49" t="n">
        <v>253.3169501793367</v>
      </c>
      <c r="AD49" t="n">
        <v>204673.9674951486</v>
      </c>
      <c r="AE49" t="n">
        <v>280043.9519049033</v>
      </c>
      <c r="AF49" t="n">
        <v>4.174053504519432e-06</v>
      </c>
      <c r="AG49" t="n">
        <v>8.993055555555555</v>
      </c>
      <c r="AH49" t="n">
        <v>253316.9501793367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9.6668</v>
      </c>
      <c r="E50" t="n">
        <v>10.34</v>
      </c>
      <c r="F50" t="n">
        <v>7.94</v>
      </c>
      <c r="G50" t="n">
        <v>79.43000000000001</v>
      </c>
      <c r="H50" t="n">
        <v>1.45</v>
      </c>
      <c r="I50" t="n">
        <v>6</v>
      </c>
      <c r="J50" t="n">
        <v>158.48</v>
      </c>
      <c r="K50" t="n">
        <v>47.83</v>
      </c>
      <c r="L50" t="n">
        <v>13</v>
      </c>
      <c r="M50" t="n">
        <v>4</v>
      </c>
      <c r="N50" t="n">
        <v>27.65</v>
      </c>
      <c r="O50" t="n">
        <v>19780.06</v>
      </c>
      <c r="P50" t="n">
        <v>78.18000000000001</v>
      </c>
      <c r="Q50" t="n">
        <v>198.05</v>
      </c>
      <c r="R50" t="n">
        <v>29.93</v>
      </c>
      <c r="S50" t="n">
        <v>21.27</v>
      </c>
      <c r="T50" t="n">
        <v>1625.1</v>
      </c>
      <c r="U50" t="n">
        <v>0.71</v>
      </c>
      <c r="V50" t="n">
        <v>0.76</v>
      </c>
      <c r="W50" t="n">
        <v>0.12</v>
      </c>
      <c r="X50" t="n">
        <v>0.09</v>
      </c>
      <c r="Y50" t="n">
        <v>1</v>
      </c>
      <c r="Z50" t="n">
        <v>10</v>
      </c>
      <c r="AA50" t="n">
        <v>204.2322737697957</v>
      </c>
      <c r="AB50" t="n">
        <v>279.4396070637238</v>
      </c>
      <c r="AC50" t="n">
        <v>252.7702831615959</v>
      </c>
      <c r="AD50" t="n">
        <v>204232.2737697957</v>
      </c>
      <c r="AE50" t="n">
        <v>279439.6070637238</v>
      </c>
      <c r="AF50" t="n">
        <v>4.181363580709484e-06</v>
      </c>
      <c r="AG50" t="n">
        <v>8.975694444444445</v>
      </c>
      <c r="AH50" t="n">
        <v>252770.2831615959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9.660500000000001</v>
      </c>
      <c r="E51" t="n">
        <v>10.35</v>
      </c>
      <c r="F51" t="n">
        <v>7.95</v>
      </c>
      <c r="G51" t="n">
        <v>79.5</v>
      </c>
      <c r="H51" t="n">
        <v>1.48</v>
      </c>
      <c r="I51" t="n">
        <v>6</v>
      </c>
      <c r="J51" t="n">
        <v>158.84</v>
      </c>
      <c r="K51" t="n">
        <v>47.83</v>
      </c>
      <c r="L51" t="n">
        <v>13.25</v>
      </c>
      <c r="M51" t="n">
        <v>4</v>
      </c>
      <c r="N51" t="n">
        <v>27.76</v>
      </c>
      <c r="O51" t="n">
        <v>19823.75</v>
      </c>
      <c r="P51" t="n">
        <v>77.89</v>
      </c>
      <c r="Q51" t="n">
        <v>198.07</v>
      </c>
      <c r="R51" t="n">
        <v>30.34</v>
      </c>
      <c r="S51" t="n">
        <v>21.27</v>
      </c>
      <c r="T51" t="n">
        <v>1830.11</v>
      </c>
      <c r="U51" t="n">
        <v>0.7</v>
      </c>
      <c r="V51" t="n">
        <v>0.76</v>
      </c>
      <c r="W51" t="n">
        <v>0.12</v>
      </c>
      <c r="X51" t="n">
        <v>0.1</v>
      </c>
      <c r="Y51" t="n">
        <v>1</v>
      </c>
      <c r="Z51" t="n">
        <v>10</v>
      </c>
      <c r="AA51" t="n">
        <v>204.1345872211029</v>
      </c>
      <c r="AB51" t="n">
        <v>279.305948018176</v>
      </c>
      <c r="AC51" t="n">
        <v>252.6493803477634</v>
      </c>
      <c r="AD51" t="n">
        <v>204134.5872211029</v>
      </c>
      <c r="AE51" t="n">
        <v>279305.948018176</v>
      </c>
      <c r="AF51" t="n">
        <v>4.178638522721476e-06</v>
      </c>
      <c r="AG51" t="n">
        <v>8.984375</v>
      </c>
      <c r="AH51" t="n">
        <v>252649.3803477634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9.649100000000001</v>
      </c>
      <c r="E52" t="n">
        <v>10.36</v>
      </c>
      <c r="F52" t="n">
        <v>7.96</v>
      </c>
      <c r="G52" t="n">
        <v>79.62</v>
      </c>
      <c r="H52" t="n">
        <v>1.5</v>
      </c>
      <c r="I52" t="n">
        <v>6</v>
      </c>
      <c r="J52" t="n">
        <v>159.19</v>
      </c>
      <c r="K52" t="n">
        <v>47.83</v>
      </c>
      <c r="L52" t="n">
        <v>13.5</v>
      </c>
      <c r="M52" t="n">
        <v>4</v>
      </c>
      <c r="N52" t="n">
        <v>27.86</v>
      </c>
      <c r="O52" t="n">
        <v>19867.59</v>
      </c>
      <c r="P52" t="n">
        <v>77.5</v>
      </c>
      <c r="Q52" t="n">
        <v>198.06</v>
      </c>
      <c r="R52" t="n">
        <v>30.66</v>
      </c>
      <c r="S52" t="n">
        <v>21.27</v>
      </c>
      <c r="T52" t="n">
        <v>1987.91</v>
      </c>
      <c r="U52" t="n">
        <v>0.6899999999999999</v>
      </c>
      <c r="V52" t="n">
        <v>0.76</v>
      </c>
      <c r="W52" t="n">
        <v>0.12</v>
      </c>
      <c r="X52" t="n">
        <v>0.11</v>
      </c>
      <c r="Y52" t="n">
        <v>1</v>
      </c>
      <c r="Z52" t="n">
        <v>10</v>
      </c>
      <c r="AA52" t="n">
        <v>204.0137524353486</v>
      </c>
      <c r="AB52" t="n">
        <v>279.1406165334525</v>
      </c>
      <c r="AC52" t="n">
        <v>252.4998278678977</v>
      </c>
      <c r="AD52" t="n">
        <v>204013.7524353485</v>
      </c>
      <c r="AE52" t="n">
        <v>279140.6165334525</v>
      </c>
      <c r="AF52" t="n">
        <v>4.173707465409844e-06</v>
      </c>
      <c r="AG52" t="n">
        <v>8.993055555555555</v>
      </c>
      <c r="AH52" t="n">
        <v>252499.8278678977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9.6957</v>
      </c>
      <c r="E53" t="n">
        <v>10.31</v>
      </c>
      <c r="F53" t="n">
        <v>7.94</v>
      </c>
      <c r="G53" t="n">
        <v>95.29000000000001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76.53</v>
      </c>
      <c r="Q53" t="n">
        <v>198.05</v>
      </c>
      <c r="R53" t="n">
        <v>30.03</v>
      </c>
      <c r="S53" t="n">
        <v>21.27</v>
      </c>
      <c r="T53" t="n">
        <v>1676.97</v>
      </c>
      <c r="U53" t="n">
        <v>0.71</v>
      </c>
      <c r="V53" t="n">
        <v>0.76</v>
      </c>
      <c r="W53" t="n">
        <v>0.12</v>
      </c>
      <c r="X53" t="n">
        <v>0.09</v>
      </c>
      <c r="Y53" t="n">
        <v>1</v>
      </c>
      <c r="Z53" t="n">
        <v>10</v>
      </c>
      <c r="AA53" t="n">
        <v>203.1173543156517</v>
      </c>
      <c r="AB53" t="n">
        <v>277.91412507979</v>
      </c>
      <c r="AC53" t="n">
        <v>251.3903910371807</v>
      </c>
      <c r="AD53" t="n">
        <v>203117.3543156517</v>
      </c>
      <c r="AE53" t="n">
        <v>277914.12507979</v>
      </c>
      <c r="AF53" t="n">
        <v>4.193864243543359e-06</v>
      </c>
      <c r="AG53" t="n">
        <v>8.949652777777779</v>
      </c>
      <c r="AH53" t="n">
        <v>251390.3910371807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9.710000000000001</v>
      </c>
      <c r="E54" t="n">
        <v>10.3</v>
      </c>
      <c r="F54" t="n">
        <v>7.93</v>
      </c>
      <c r="G54" t="n">
        <v>95.11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76.41</v>
      </c>
      <c r="Q54" t="n">
        <v>198.05</v>
      </c>
      <c r="R54" t="n">
        <v>29.53</v>
      </c>
      <c r="S54" t="n">
        <v>21.27</v>
      </c>
      <c r="T54" t="n">
        <v>1426.93</v>
      </c>
      <c r="U54" t="n">
        <v>0.72</v>
      </c>
      <c r="V54" t="n">
        <v>0.77</v>
      </c>
      <c r="W54" t="n">
        <v>0.12</v>
      </c>
      <c r="X54" t="n">
        <v>0.07000000000000001</v>
      </c>
      <c r="Y54" t="n">
        <v>1</v>
      </c>
      <c r="Z54" t="n">
        <v>10</v>
      </c>
      <c r="AA54" t="n">
        <v>202.9342106528556</v>
      </c>
      <c r="AB54" t="n">
        <v>277.6635398406243</v>
      </c>
      <c r="AC54" t="n">
        <v>251.1637213015423</v>
      </c>
      <c r="AD54" t="n">
        <v>202934.2106528556</v>
      </c>
      <c r="AE54" t="n">
        <v>277663.5398406243</v>
      </c>
      <c r="AF54" t="n">
        <v>4.200049692627248e-06</v>
      </c>
      <c r="AG54" t="n">
        <v>8.940972222222221</v>
      </c>
      <c r="AH54" t="n">
        <v>251163.7213015423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9.7087</v>
      </c>
      <c r="E55" t="n">
        <v>10.3</v>
      </c>
      <c r="F55" t="n">
        <v>7.93</v>
      </c>
      <c r="G55" t="n">
        <v>95.13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3</v>
      </c>
      <c r="N55" t="n">
        <v>28.18</v>
      </c>
      <c r="O55" t="n">
        <v>19998.99</v>
      </c>
      <c r="P55" t="n">
        <v>76.56</v>
      </c>
      <c r="Q55" t="n">
        <v>198.05</v>
      </c>
      <c r="R55" t="n">
        <v>29.48</v>
      </c>
      <c r="S55" t="n">
        <v>21.27</v>
      </c>
      <c r="T55" t="n">
        <v>1403.65</v>
      </c>
      <c r="U55" t="n">
        <v>0.72</v>
      </c>
      <c r="V55" t="n">
        <v>0.77</v>
      </c>
      <c r="W55" t="n">
        <v>0.12</v>
      </c>
      <c r="X55" t="n">
        <v>0.07000000000000001</v>
      </c>
      <c r="Y55" t="n">
        <v>1</v>
      </c>
      <c r="Z55" t="n">
        <v>10</v>
      </c>
      <c r="AA55" t="n">
        <v>203.0265974617309</v>
      </c>
      <c r="AB55" t="n">
        <v>277.7899475483457</v>
      </c>
      <c r="AC55" t="n">
        <v>251.2780648350531</v>
      </c>
      <c r="AD55" t="n">
        <v>203026.5974617309</v>
      </c>
      <c r="AE55" t="n">
        <v>277789.9475483457</v>
      </c>
      <c r="AF55" t="n">
        <v>4.199487379074167e-06</v>
      </c>
      <c r="AG55" t="n">
        <v>8.940972222222221</v>
      </c>
      <c r="AH55" t="n">
        <v>251278.0648350531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9.715</v>
      </c>
      <c r="E56" t="n">
        <v>10.29</v>
      </c>
      <c r="F56" t="n">
        <v>7.92</v>
      </c>
      <c r="G56" t="n">
        <v>95.05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3</v>
      </c>
      <c r="N56" t="n">
        <v>28.28</v>
      </c>
      <c r="O56" t="n">
        <v>20042.86</v>
      </c>
      <c r="P56" t="n">
        <v>76.48999999999999</v>
      </c>
      <c r="Q56" t="n">
        <v>198.05</v>
      </c>
      <c r="R56" t="n">
        <v>29.36</v>
      </c>
      <c r="S56" t="n">
        <v>21.27</v>
      </c>
      <c r="T56" t="n">
        <v>1342.13</v>
      </c>
      <c r="U56" t="n">
        <v>0.72</v>
      </c>
      <c r="V56" t="n">
        <v>0.77</v>
      </c>
      <c r="W56" t="n">
        <v>0.12</v>
      </c>
      <c r="X56" t="n">
        <v>0.07000000000000001</v>
      </c>
      <c r="Y56" t="n">
        <v>1</v>
      </c>
      <c r="Z56" t="n">
        <v>10</v>
      </c>
      <c r="AA56" t="n">
        <v>202.922860105095</v>
      </c>
      <c r="AB56" t="n">
        <v>277.6480095204274</v>
      </c>
      <c r="AC56" t="n">
        <v>251.1496731733081</v>
      </c>
      <c r="AD56" t="n">
        <v>202922.860105095</v>
      </c>
      <c r="AE56" t="n">
        <v>277648.0095204274</v>
      </c>
      <c r="AF56" t="n">
        <v>4.202212437062174e-06</v>
      </c>
      <c r="AG56" t="n">
        <v>8.932291666666666</v>
      </c>
      <c r="AH56" t="n">
        <v>251149.6731733081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9.6951</v>
      </c>
      <c r="E57" t="n">
        <v>10.31</v>
      </c>
      <c r="F57" t="n">
        <v>7.94</v>
      </c>
      <c r="G57" t="n">
        <v>95.3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76.53</v>
      </c>
      <c r="Q57" t="n">
        <v>198.05</v>
      </c>
      <c r="R57" t="n">
        <v>30.05</v>
      </c>
      <c r="S57" t="n">
        <v>21.27</v>
      </c>
      <c r="T57" t="n">
        <v>1686.35</v>
      </c>
      <c r="U57" t="n">
        <v>0.71</v>
      </c>
      <c r="V57" t="n">
        <v>0.76</v>
      </c>
      <c r="W57" t="n">
        <v>0.12</v>
      </c>
      <c r="X57" t="n">
        <v>0.09</v>
      </c>
      <c r="Y57" t="n">
        <v>1</v>
      </c>
      <c r="Z57" t="n">
        <v>10</v>
      </c>
      <c r="AA57" t="n">
        <v>203.1212055924527</v>
      </c>
      <c r="AB57" t="n">
        <v>277.9193945666153</v>
      </c>
      <c r="AC57" t="n">
        <v>251.3951576115792</v>
      </c>
      <c r="AD57" t="n">
        <v>203121.2055924527</v>
      </c>
      <c r="AE57" t="n">
        <v>277919.3945666153</v>
      </c>
      <c r="AF57" t="n">
        <v>4.193604714211168e-06</v>
      </c>
      <c r="AG57" t="n">
        <v>8.949652777777779</v>
      </c>
      <c r="AH57" t="n">
        <v>251395.1576115792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9.700900000000001</v>
      </c>
      <c r="E58" t="n">
        <v>10.31</v>
      </c>
      <c r="F58" t="n">
        <v>7.94</v>
      </c>
      <c r="G58" t="n">
        <v>95.23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3</v>
      </c>
      <c r="N58" t="n">
        <v>28.5</v>
      </c>
      <c r="O58" t="n">
        <v>20130.71</v>
      </c>
      <c r="P58" t="n">
        <v>76.44</v>
      </c>
      <c r="Q58" t="n">
        <v>198.05</v>
      </c>
      <c r="R58" t="n">
        <v>29.87</v>
      </c>
      <c r="S58" t="n">
        <v>21.27</v>
      </c>
      <c r="T58" t="n">
        <v>1599.03</v>
      </c>
      <c r="U58" t="n">
        <v>0.71</v>
      </c>
      <c r="V58" t="n">
        <v>0.77</v>
      </c>
      <c r="W58" t="n">
        <v>0.12</v>
      </c>
      <c r="X58" t="n">
        <v>0.08</v>
      </c>
      <c r="Y58" t="n">
        <v>1</v>
      </c>
      <c r="Z58" t="n">
        <v>10</v>
      </c>
      <c r="AA58" t="n">
        <v>203.0335088246968</v>
      </c>
      <c r="AB58" t="n">
        <v>277.7994039800635</v>
      </c>
      <c r="AC58" t="n">
        <v>251.2866187582</v>
      </c>
      <c r="AD58" t="n">
        <v>203033.5088246968</v>
      </c>
      <c r="AE58" t="n">
        <v>277799.4039800634</v>
      </c>
      <c r="AF58" t="n">
        <v>4.196113497755683e-06</v>
      </c>
      <c r="AG58" t="n">
        <v>8.949652777777779</v>
      </c>
      <c r="AH58" t="n">
        <v>251286.6187582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9.700100000000001</v>
      </c>
      <c r="E59" t="n">
        <v>10.31</v>
      </c>
      <c r="F59" t="n">
        <v>7.94</v>
      </c>
      <c r="G59" t="n">
        <v>95.23999999999999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3</v>
      </c>
      <c r="N59" t="n">
        <v>28.6</v>
      </c>
      <c r="O59" t="n">
        <v>20174.69</v>
      </c>
      <c r="P59" t="n">
        <v>76.43000000000001</v>
      </c>
      <c r="Q59" t="n">
        <v>198.05</v>
      </c>
      <c r="R59" t="n">
        <v>29.87</v>
      </c>
      <c r="S59" t="n">
        <v>21.27</v>
      </c>
      <c r="T59" t="n">
        <v>1597.29</v>
      </c>
      <c r="U59" t="n">
        <v>0.71</v>
      </c>
      <c r="V59" t="n">
        <v>0.77</v>
      </c>
      <c r="W59" t="n">
        <v>0.12</v>
      </c>
      <c r="X59" t="n">
        <v>0.08</v>
      </c>
      <c r="Y59" t="n">
        <v>1</v>
      </c>
      <c r="Z59" t="n">
        <v>10</v>
      </c>
      <c r="AA59" t="n">
        <v>203.0330240897856</v>
      </c>
      <c r="AB59" t="n">
        <v>277.798740744373</v>
      </c>
      <c r="AC59" t="n">
        <v>251.2860188207929</v>
      </c>
      <c r="AD59" t="n">
        <v>203033.0240897856</v>
      </c>
      <c r="AE59" t="n">
        <v>277798.740744373</v>
      </c>
      <c r="AF59" t="n">
        <v>4.195767458646094e-06</v>
      </c>
      <c r="AG59" t="n">
        <v>8.949652777777779</v>
      </c>
      <c r="AH59" t="n">
        <v>251286.018820793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9.709300000000001</v>
      </c>
      <c r="E60" t="n">
        <v>10.3</v>
      </c>
      <c r="F60" t="n">
        <v>7.93</v>
      </c>
      <c r="G60" t="n">
        <v>95.12</v>
      </c>
      <c r="H60" t="n">
        <v>1.69</v>
      </c>
      <c r="I60" t="n">
        <v>5</v>
      </c>
      <c r="J60" t="n">
        <v>162.04</v>
      </c>
      <c r="K60" t="n">
        <v>47.83</v>
      </c>
      <c r="L60" t="n">
        <v>15.5</v>
      </c>
      <c r="M60" t="n">
        <v>3</v>
      </c>
      <c r="N60" t="n">
        <v>28.71</v>
      </c>
      <c r="O60" t="n">
        <v>20218.71</v>
      </c>
      <c r="P60" t="n">
        <v>76.15000000000001</v>
      </c>
      <c r="Q60" t="n">
        <v>198.05</v>
      </c>
      <c r="R60" t="n">
        <v>29.52</v>
      </c>
      <c r="S60" t="n">
        <v>21.27</v>
      </c>
      <c r="T60" t="n">
        <v>1423.63</v>
      </c>
      <c r="U60" t="n">
        <v>0.72</v>
      </c>
      <c r="V60" t="n">
        <v>0.77</v>
      </c>
      <c r="W60" t="n">
        <v>0.12</v>
      </c>
      <c r="X60" t="n">
        <v>0.07000000000000001</v>
      </c>
      <c r="Y60" t="n">
        <v>1</v>
      </c>
      <c r="Z60" t="n">
        <v>10</v>
      </c>
      <c r="AA60" t="n">
        <v>202.7929568211024</v>
      </c>
      <c r="AB60" t="n">
        <v>277.4702701163404</v>
      </c>
      <c r="AC60" t="n">
        <v>250.9888969684883</v>
      </c>
      <c r="AD60" t="n">
        <v>202792.9568211024</v>
      </c>
      <c r="AE60" t="n">
        <v>277470.2701163404</v>
      </c>
      <c r="AF60" t="n">
        <v>4.19974690840636e-06</v>
      </c>
      <c r="AG60" t="n">
        <v>8.940972222222221</v>
      </c>
      <c r="AH60" t="n">
        <v>250988.8969684883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9.712899999999999</v>
      </c>
      <c r="E61" t="n">
        <v>10.3</v>
      </c>
      <c r="F61" t="n">
        <v>7.92</v>
      </c>
      <c r="G61" t="n">
        <v>95.06999999999999</v>
      </c>
      <c r="H61" t="n">
        <v>1.72</v>
      </c>
      <c r="I61" t="n">
        <v>5</v>
      </c>
      <c r="J61" t="n">
        <v>162.4</v>
      </c>
      <c r="K61" t="n">
        <v>47.83</v>
      </c>
      <c r="L61" t="n">
        <v>15.75</v>
      </c>
      <c r="M61" t="n">
        <v>3</v>
      </c>
      <c r="N61" t="n">
        <v>28.82</v>
      </c>
      <c r="O61" t="n">
        <v>20262.76</v>
      </c>
      <c r="P61" t="n">
        <v>75.83</v>
      </c>
      <c r="Q61" t="n">
        <v>198.05</v>
      </c>
      <c r="R61" t="n">
        <v>29.43</v>
      </c>
      <c r="S61" t="n">
        <v>21.27</v>
      </c>
      <c r="T61" t="n">
        <v>1375.98</v>
      </c>
      <c r="U61" t="n">
        <v>0.72</v>
      </c>
      <c r="V61" t="n">
        <v>0.77</v>
      </c>
      <c r="W61" t="n">
        <v>0.12</v>
      </c>
      <c r="X61" t="n">
        <v>0.07000000000000001</v>
      </c>
      <c r="Y61" t="n">
        <v>1</v>
      </c>
      <c r="Z61" t="n">
        <v>10</v>
      </c>
      <c r="AA61" t="n">
        <v>202.5664870039574</v>
      </c>
      <c r="AB61" t="n">
        <v>277.1604041213795</v>
      </c>
      <c r="AC61" t="n">
        <v>250.7086041491867</v>
      </c>
      <c r="AD61" t="n">
        <v>202566.4870039574</v>
      </c>
      <c r="AE61" t="n">
        <v>277160.4041213795</v>
      </c>
      <c r="AF61" t="n">
        <v>4.201304084399505e-06</v>
      </c>
      <c r="AG61" t="n">
        <v>8.940972222222221</v>
      </c>
      <c r="AH61" t="n">
        <v>250708.6041491867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9.6891</v>
      </c>
      <c r="E62" t="n">
        <v>10.32</v>
      </c>
      <c r="F62" t="n">
        <v>7.95</v>
      </c>
      <c r="G62" t="n">
        <v>95.38</v>
      </c>
      <c r="H62" t="n">
        <v>1.74</v>
      </c>
      <c r="I62" t="n">
        <v>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75.51000000000001</v>
      </c>
      <c r="Q62" t="n">
        <v>198.05</v>
      </c>
      <c r="R62" t="n">
        <v>30.28</v>
      </c>
      <c r="S62" t="n">
        <v>21.27</v>
      </c>
      <c r="T62" t="n">
        <v>1804.39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202.6111478162626</v>
      </c>
      <c r="AB62" t="n">
        <v>277.2215110150714</v>
      </c>
      <c r="AC62" t="n">
        <v>250.7638790867087</v>
      </c>
      <c r="AD62" t="n">
        <v>202611.1478162626</v>
      </c>
      <c r="AE62" t="n">
        <v>277221.5110150714</v>
      </c>
      <c r="AF62" t="n">
        <v>4.191009420889256e-06</v>
      </c>
      <c r="AG62" t="n">
        <v>8.958333333333334</v>
      </c>
      <c r="AH62" t="n">
        <v>250763.8790867087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9.698</v>
      </c>
      <c r="E63" t="n">
        <v>10.31</v>
      </c>
      <c r="F63" t="n">
        <v>7.94</v>
      </c>
      <c r="G63" t="n">
        <v>95.26000000000001</v>
      </c>
      <c r="H63" t="n">
        <v>1.77</v>
      </c>
      <c r="I63" t="n">
        <v>5</v>
      </c>
      <c r="J63" t="n">
        <v>163.11</v>
      </c>
      <c r="K63" t="n">
        <v>47.83</v>
      </c>
      <c r="L63" t="n">
        <v>16.25</v>
      </c>
      <c r="M63" t="n">
        <v>3</v>
      </c>
      <c r="N63" t="n">
        <v>29.03</v>
      </c>
      <c r="O63" t="n">
        <v>20350.97</v>
      </c>
      <c r="P63" t="n">
        <v>74.8</v>
      </c>
      <c r="Q63" t="n">
        <v>198.05</v>
      </c>
      <c r="R63" t="n">
        <v>29.95</v>
      </c>
      <c r="S63" t="n">
        <v>21.27</v>
      </c>
      <c r="T63" t="n">
        <v>1638.25</v>
      </c>
      <c r="U63" t="n">
        <v>0.71</v>
      </c>
      <c r="V63" t="n">
        <v>0.76</v>
      </c>
      <c r="W63" t="n">
        <v>0.12</v>
      </c>
      <c r="X63" t="n">
        <v>0.09</v>
      </c>
      <c r="Y63" t="n">
        <v>1</v>
      </c>
      <c r="Z63" t="n">
        <v>10</v>
      </c>
      <c r="AA63" t="n">
        <v>202.1318192269663</v>
      </c>
      <c r="AB63" t="n">
        <v>276.5656724927117</v>
      </c>
      <c r="AC63" t="n">
        <v>250.1706328724477</v>
      </c>
      <c r="AD63" t="n">
        <v>202131.8192269663</v>
      </c>
      <c r="AE63" t="n">
        <v>276565.6724927117</v>
      </c>
      <c r="AF63" t="n">
        <v>4.194859105983425e-06</v>
      </c>
      <c r="AG63" t="n">
        <v>8.949652777777779</v>
      </c>
      <c r="AH63" t="n">
        <v>250170.6328724477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9.696199999999999</v>
      </c>
      <c r="E64" t="n">
        <v>10.31</v>
      </c>
      <c r="F64" t="n">
        <v>7.94</v>
      </c>
      <c r="G64" t="n">
        <v>95.29000000000001</v>
      </c>
      <c r="H64" t="n">
        <v>1.79</v>
      </c>
      <c r="I64" t="n">
        <v>5</v>
      </c>
      <c r="J64" t="n">
        <v>163.47</v>
      </c>
      <c r="K64" t="n">
        <v>47.83</v>
      </c>
      <c r="L64" t="n">
        <v>16.5</v>
      </c>
      <c r="M64" t="n">
        <v>3</v>
      </c>
      <c r="N64" t="n">
        <v>29.14</v>
      </c>
      <c r="O64" t="n">
        <v>20395.14</v>
      </c>
      <c r="P64" t="n">
        <v>74.58</v>
      </c>
      <c r="Q64" t="n">
        <v>198.05</v>
      </c>
      <c r="R64" t="n">
        <v>30.01</v>
      </c>
      <c r="S64" t="n">
        <v>21.27</v>
      </c>
      <c r="T64" t="n">
        <v>1668.77</v>
      </c>
      <c r="U64" t="n">
        <v>0.71</v>
      </c>
      <c r="V64" t="n">
        <v>0.76</v>
      </c>
      <c r="W64" t="n">
        <v>0.12</v>
      </c>
      <c r="X64" t="n">
        <v>0.09</v>
      </c>
      <c r="Y64" t="n">
        <v>1</v>
      </c>
      <c r="Z64" t="n">
        <v>10</v>
      </c>
      <c r="AA64" t="n">
        <v>202.0197145563993</v>
      </c>
      <c r="AB64" t="n">
        <v>276.412285936733</v>
      </c>
      <c r="AC64" t="n">
        <v>250.0318853140922</v>
      </c>
      <c r="AD64" t="n">
        <v>202019.7145563993</v>
      </c>
      <c r="AE64" t="n">
        <v>276412.285936733</v>
      </c>
      <c r="AF64" t="n">
        <v>4.194080517986851e-06</v>
      </c>
      <c r="AG64" t="n">
        <v>8.949652777777779</v>
      </c>
      <c r="AH64" t="n">
        <v>250031.8853140922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9.7066</v>
      </c>
      <c r="E65" t="n">
        <v>10.3</v>
      </c>
      <c r="F65" t="n">
        <v>7.93</v>
      </c>
      <c r="G65" t="n">
        <v>95.15000000000001</v>
      </c>
      <c r="H65" t="n">
        <v>1.81</v>
      </c>
      <c r="I65" t="n">
        <v>5</v>
      </c>
      <c r="J65" t="n">
        <v>163.83</v>
      </c>
      <c r="K65" t="n">
        <v>47.83</v>
      </c>
      <c r="L65" t="n">
        <v>16.75</v>
      </c>
      <c r="M65" t="n">
        <v>3</v>
      </c>
      <c r="N65" t="n">
        <v>29.25</v>
      </c>
      <c r="O65" t="n">
        <v>20439.33</v>
      </c>
      <c r="P65" t="n">
        <v>73.72</v>
      </c>
      <c r="Q65" t="n">
        <v>198.05</v>
      </c>
      <c r="R65" t="n">
        <v>29.63</v>
      </c>
      <c r="S65" t="n">
        <v>21.27</v>
      </c>
      <c r="T65" t="n">
        <v>1480.12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201.44780899599</v>
      </c>
      <c r="AB65" t="n">
        <v>275.6297795182887</v>
      </c>
      <c r="AC65" t="n">
        <v>249.3240602099693</v>
      </c>
      <c r="AD65" t="n">
        <v>201447.80899599</v>
      </c>
      <c r="AE65" t="n">
        <v>275629.7795182887</v>
      </c>
      <c r="AF65" t="n">
        <v>4.198579026411499e-06</v>
      </c>
      <c r="AG65" t="n">
        <v>8.940972222222221</v>
      </c>
      <c r="AH65" t="n">
        <v>249324.0602099693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9.701700000000001</v>
      </c>
      <c r="E66" t="n">
        <v>10.31</v>
      </c>
      <c r="F66" t="n">
        <v>7.93</v>
      </c>
      <c r="G66" t="n">
        <v>95.22</v>
      </c>
      <c r="H66" t="n">
        <v>1.83</v>
      </c>
      <c r="I66" t="n">
        <v>5</v>
      </c>
      <c r="J66" t="n">
        <v>164.19</v>
      </c>
      <c r="K66" t="n">
        <v>47.83</v>
      </c>
      <c r="L66" t="n">
        <v>17</v>
      </c>
      <c r="M66" t="n">
        <v>3</v>
      </c>
      <c r="N66" t="n">
        <v>29.36</v>
      </c>
      <c r="O66" t="n">
        <v>20483.57</v>
      </c>
      <c r="P66" t="n">
        <v>73.18000000000001</v>
      </c>
      <c r="Q66" t="n">
        <v>198.05</v>
      </c>
      <c r="R66" t="n">
        <v>29.82</v>
      </c>
      <c r="S66" t="n">
        <v>21.27</v>
      </c>
      <c r="T66" t="n">
        <v>1572.57</v>
      </c>
      <c r="U66" t="n">
        <v>0.71</v>
      </c>
      <c r="V66" t="n">
        <v>0.77</v>
      </c>
      <c r="W66" t="n">
        <v>0.12</v>
      </c>
      <c r="X66" t="n">
        <v>0.08</v>
      </c>
      <c r="Y66" t="n">
        <v>1</v>
      </c>
      <c r="Z66" t="n">
        <v>10</v>
      </c>
      <c r="AA66" t="n">
        <v>201.1754951537869</v>
      </c>
      <c r="AB66" t="n">
        <v>275.2571877057478</v>
      </c>
      <c r="AC66" t="n">
        <v>248.9870280370812</v>
      </c>
      <c r="AD66" t="n">
        <v>201175.4951537869</v>
      </c>
      <c r="AE66" t="n">
        <v>275257.1877057478</v>
      </c>
      <c r="AF66" t="n">
        <v>4.196459536865271e-06</v>
      </c>
      <c r="AG66" t="n">
        <v>8.949652777777779</v>
      </c>
      <c r="AH66" t="n">
        <v>248987.0280370812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9.6858</v>
      </c>
      <c r="E67" t="n">
        <v>10.32</v>
      </c>
      <c r="F67" t="n">
        <v>7.95</v>
      </c>
      <c r="G67" t="n">
        <v>95.42</v>
      </c>
      <c r="H67" t="n">
        <v>1.86</v>
      </c>
      <c r="I67" t="n">
        <v>5</v>
      </c>
      <c r="J67" t="n">
        <v>164.54</v>
      </c>
      <c r="K67" t="n">
        <v>47.83</v>
      </c>
      <c r="L67" t="n">
        <v>17.25</v>
      </c>
      <c r="M67" t="n">
        <v>2</v>
      </c>
      <c r="N67" t="n">
        <v>29.47</v>
      </c>
      <c r="O67" t="n">
        <v>20527.85</v>
      </c>
      <c r="P67" t="n">
        <v>72.73</v>
      </c>
      <c r="Q67" t="n">
        <v>198.07</v>
      </c>
      <c r="R67" t="n">
        <v>30.36</v>
      </c>
      <c r="S67" t="n">
        <v>21.27</v>
      </c>
      <c r="T67" t="n">
        <v>1845.47</v>
      </c>
      <c r="U67" t="n">
        <v>0.7</v>
      </c>
      <c r="V67" t="n">
        <v>0.76</v>
      </c>
      <c r="W67" t="n">
        <v>0.12</v>
      </c>
      <c r="X67" t="n">
        <v>0.1</v>
      </c>
      <c r="Y67" t="n">
        <v>1</v>
      </c>
      <c r="Z67" t="n">
        <v>10</v>
      </c>
      <c r="AA67" t="n">
        <v>201.0702370528593</v>
      </c>
      <c r="AB67" t="n">
        <v>275.113168928399</v>
      </c>
      <c r="AC67" t="n">
        <v>248.856754209711</v>
      </c>
      <c r="AD67" t="n">
        <v>201070.2370528593</v>
      </c>
      <c r="AE67" t="n">
        <v>275113.168928399</v>
      </c>
      <c r="AF67" t="n">
        <v>4.189582009562204e-06</v>
      </c>
      <c r="AG67" t="n">
        <v>8.958333333333334</v>
      </c>
      <c r="AH67" t="n">
        <v>248856.754209711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9.750299999999999</v>
      </c>
      <c r="E68" t="n">
        <v>10.26</v>
      </c>
      <c r="F68" t="n">
        <v>7.91</v>
      </c>
      <c r="G68" t="n">
        <v>118.68</v>
      </c>
      <c r="H68" t="n">
        <v>1.88</v>
      </c>
      <c r="I68" t="n">
        <v>4</v>
      </c>
      <c r="J68" t="n">
        <v>164.9</v>
      </c>
      <c r="K68" t="n">
        <v>47.83</v>
      </c>
      <c r="L68" t="n">
        <v>17.5</v>
      </c>
      <c r="M68" t="n">
        <v>1</v>
      </c>
      <c r="N68" t="n">
        <v>29.58</v>
      </c>
      <c r="O68" t="n">
        <v>20572.16</v>
      </c>
      <c r="P68" t="n">
        <v>72.33</v>
      </c>
      <c r="Q68" t="n">
        <v>198.05</v>
      </c>
      <c r="R68" t="n">
        <v>29.04</v>
      </c>
      <c r="S68" t="n">
        <v>21.27</v>
      </c>
      <c r="T68" t="n">
        <v>1189.9</v>
      </c>
      <c r="U68" t="n">
        <v>0.73</v>
      </c>
      <c r="V68" t="n">
        <v>0.77</v>
      </c>
      <c r="W68" t="n">
        <v>0.12</v>
      </c>
      <c r="X68" t="n">
        <v>0.06</v>
      </c>
      <c r="Y68" t="n">
        <v>1</v>
      </c>
      <c r="Z68" t="n">
        <v>10</v>
      </c>
      <c r="AA68" t="n">
        <v>200.3522910035719</v>
      </c>
      <c r="AB68" t="n">
        <v>274.1308434702202</v>
      </c>
      <c r="AC68" t="n">
        <v>247.968180514558</v>
      </c>
      <c r="AD68" t="n">
        <v>200352.2910035719</v>
      </c>
      <c r="AE68" t="n">
        <v>274130.8434702202</v>
      </c>
      <c r="AF68" t="n">
        <v>4.217481412772756e-06</v>
      </c>
      <c r="AG68" t="n">
        <v>8.90625</v>
      </c>
      <c r="AH68" t="n">
        <v>247968.180514558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9.7492</v>
      </c>
      <c r="E69" t="n">
        <v>10.26</v>
      </c>
      <c r="F69" t="n">
        <v>7.91</v>
      </c>
      <c r="G69" t="n">
        <v>118.7</v>
      </c>
      <c r="H69" t="n">
        <v>1.9</v>
      </c>
      <c r="I69" t="n">
        <v>4</v>
      </c>
      <c r="J69" t="n">
        <v>165.26</v>
      </c>
      <c r="K69" t="n">
        <v>47.83</v>
      </c>
      <c r="L69" t="n">
        <v>17.75</v>
      </c>
      <c r="M69" t="n">
        <v>0</v>
      </c>
      <c r="N69" t="n">
        <v>29.69</v>
      </c>
      <c r="O69" t="n">
        <v>20616.5</v>
      </c>
      <c r="P69" t="n">
        <v>72.55</v>
      </c>
      <c r="Q69" t="n">
        <v>198.07</v>
      </c>
      <c r="R69" t="n">
        <v>29.02</v>
      </c>
      <c r="S69" t="n">
        <v>21.27</v>
      </c>
      <c r="T69" t="n">
        <v>1176.9</v>
      </c>
      <c r="U69" t="n">
        <v>0.73</v>
      </c>
      <c r="V69" t="n">
        <v>0.77</v>
      </c>
      <c r="W69" t="n">
        <v>0.12</v>
      </c>
      <c r="X69" t="n">
        <v>0.06</v>
      </c>
      <c r="Y69" t="n">
        <v>1</v>
      </c>
      <c r="Z69" t="n">
        <v>10</v>
      </c>
      <c r="AA69" t="n">
        <v>200.4818035027405</v>
      </c>
      <c r="AB69" t="n">
        <v>274.3080481852708</v>
      </c>
      <c r="AC69" t="n">
        <v>248.1284730603126</v>
      </c>
      <c r="AD69" t="n">
        <v>200481.8035027405</v>
      </c>
      <c r="AE69" t="n">
        <v>274308.0481852707</v>
      </c>
      <c r="AF69" t="n">
        <v>4.217005608997073e-06</v>
      </c>
      <c r="AG69" t="n">
        <v>8.90625</v>
      </c>
      <c r="AH69" t="n">
        <v>248128.4730603126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6.4891</v>
      </c>
      <c r="E2" t="n">
        <v>15.41</v>
      </c>
      <c r="F2" t="n">
        <v>9.720000000000001</v>
      </c>
      <c r="G2" t="n">
        <v>6.34</v>
      </c>
      <c r="H2" t="n">
        <v>0.1</v>
      </c>
      <c r="I2" t="n">
        <v>92</v>
      </c>
      <c r="J2" t="n">
        <v>176.73</v>
      </c>
      <c r="K2" t="n">
        <v>52.44</v>
      </c>
      <c r="L2" t="n">
        <v>1</v>
      </c>
      <c r="M2" t="n">
        <v>90</v>
      </c>
      <c r="N2" t="n">
        <v>33.29</v>
      </c>
      <c r="O2" t="n">
        <v>22031.19</v>
      </c>
      <c r="P2" t="n">
        <v>126.69</v>
      </c>
      <c r="Q2" t="n">
        <v>198.1</v>
      </c>
      <c r="R2" t="n">
        <v>85.31999999999999</v>
      </c>
      <c r="S2" t="n">
        <v>21.27</v>
      </c>
      <c r="T2" t="n">
        <v>28889.63</v>
      </c>
      <c r="U2" t="n">
        <v>0.25</v>
      </c>
      <c r="V2" t="n">
        <v>0.62</v>
      </c>
      <c r="W2" t="n">
        <v>0.26</v>
      </c>
      <c r="X2" t="n">
        <v>1.86</v>
      </c>
      <c r="Y2" t="n">
        <v>1</v>
      </c>
      <c r="Z2" t="n">
        <v>10</v>
      </c>
      <c r="AA2" t="n">
        <v>363.1665557547816</v>
      </c>
      <c r="AB2" t="n">
        <v>496.9005033613727</v>
      </c>
      <c r="AC2" t="n">
        <v>449.4770167247991</v>
      </c>
      <c r="AD2" t="n">
        <v>363166.5557547816</v>
      </c>
      <c r="AE2" t="n">
        <v>496900.5033613727</v>
      </c>
      <c r="AF2" t="n">
        <v>2.632307336657839e-06</v>
      </c>
      <c r="AG2" t="n">
        <v>13.37673611111111</v>
      </c>
      <c r="AH2" t="n">
        <v>449477.0167247991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7.0705</v>
      </c>
      <c r="E3" t="n">
        <v>14.14</v>
      </c>
      <c r="F3" t="n">
        <v>9.23</v>
      </c>
      <c r="G3" t="n">
        <v>7.91</v>
      </c>
      <c r="H3" t="n">
        <v>0.13</v>
      </c>
      <c r="I3" t="n">
        <v>70</v>
      </c>
      <c r="J3" t="n">
        <v>177.1</v>
      </c>
      <c r="K3" t="n">
        <v>52.44</v>
      </c>
      <c r="L3" t="n">
        <v>1.25</v>
      </c>
      <c r="M3" t="n">
        <v>68</v>
      </c>
      <c r="N3" t="n">
        <v>33.41</v>
      </c>
      <c r="O3" t="n">
        <v>22076.81</v>
      </c>
      <c r="P3" t="n">
        <v>120.11</v>
      </c>
      <c r="Q3" t="n">
        <v>198.09</v>
      </c>
      <c r="R3" t="n">
        <v>70.27</v>
      </c>
      <c r="S3" t="n">
        <v>21.27</v>
      </c>
      <c r="T3" t="n">
        <v>21474.57</v>
      </c>
      <c r="U3" t="n">
        <v>0.3</v>
      </c>
      <c r="V3" t="n">
        <v>0.66</v>
      </c>
      <c r="W3" t="n">
        <v>0.22</v>
      </c>
      <c r="X3" t="n">
        <v>1.38</v>
      </c>
      <c r="Y3" t="n">
        <v>1</v>
      </c>
      <c r="Z3" t="n">
        <v>10</v>
      </c>
      <c r="AA3" t="n">
        <v>323.836028827625</v>
      </c>
      <c r="AB3" t="n">
        <v>443.086741279249</v>
      </c>
      <c r="AC3" t="n">
        <v>400.7991645677038</v>
      </c>
      <c r="AD3" t="n">
        <v>323836.028827625</v>
      </c>
      <c r="AE3" t="n">
        <v>443086.741279249</v>
      </c>
      <c r="AF3" t="n">
        <v>2.868152598024264e-06</v>
      </c>
      <c r="AG3" t="n">
        <v>12.27430555555556</v>
      </c>
      <c r="AH3" t="n">
        <v>400799.1645677038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7.446</v>
      </c>
      <c r="E4" t="n">
        <v>13.43</v>
      </c>
      <c r="F4" t="n">
        <v>8.98</v>
      </c>
      <c r="G4" t="n">
        <v>9.460000000000001</v>
      </c>
      <c r="H4" t="n">
        <v>0.15</v>
      </c>
      <c r="I4" t="n">
        <v>57</v>
      </c>
      <c r="J4" t="n">
        <v>177.47</v>
      </c>
      <c r="K4" t="n">
        <v>52.44</v>
      </c>
      <c r="L4" t="n">
        <v>1.5</v>
      </c>
      <c r="M4" t="n">
        <v>55</v>
      </c>
      <c r="N4" t="n">
        <v>33.53</v>
      </c>
      <c r="O4" t="n">
        <v>22122.46</v>
      </c>
      <c r="P4" t="n">
        <v>116.65</v>
      </c>
      <c r="Q4" t="n">
        <v>198.06</v>
      </c>
      <c r="R4" t="n">
        <v>62.39</v>
      </c>
      <c r="S4" t="n">
        <v>21.27</v>
      </c>
      <c r="T4" t="n">
        <v>17600.29</v>
      </c>
      <c r="U4" t="n">
        <v>0.34</v>
      </c>
      <c r="V4" t="n">
        <v>0.68</v>
      </c>
      <c r="W4" t="n">
        <v>0.2</v>
      </c>
      <c r="X4" t="n">
        <v>1.13</v>
      </c>
      <c r="Y4" t="n">
        <v>1</v>
      </c>
      <c r="Z4" t="n">
        <v>10</v>
      </c>
      <c r="AA4" t="n">
        <v>303.7978798868323</v>
      </c>
      <c r="AB4" t="n">
        <v>415.6696618777164</v>
      </c>
      <c r="AC4" t="n">
        <v>375.9987327441409</v>
      </c>
      <c r="AD4" t="n">
        <v>303797.8798868323</v>
      </c>
      <c r="AE4" t="n">
        <v>415669.6618777164</v>
      </c>
      <c r="AF4" t="n">
        <v>3.020474399955968e-06</v>
      </c>
      <c r="AG4" t="n">
        <v>11.65798611111111</v>
      </c>
      <c r="AH4" t="n">
        <v>375998.7327441409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7.7403</v>
      </c>
      <c r="E5" t="n">
        <v>12.92</v>
      </c>
      <c r="F5" t="n">
        <v>8.789999999999999</v>
      </c>
      <c r="G5" t="n">
        <v>10.99</v>
      </c>
      <c r="H5" t="n">
        <v>0.17</v>
      </c>
      <c r="I5" t="n">
        <v>48</v>
      </c>
      <c r="J5" t="n">
        <v>177.84</v>
      </c>
      <c r="K5" t="n">
        <v>52.44</v>
      </c>
      <c r="L5" t="n">
        <v>1.75</v>
      </c>
      <c r="M5" t="n">
        <v>46</v>
      </c>
      <c r="N5" t="n">
        <v>33.65</v>
      </c>
      <c r="O5" t="n">
        <v>22168.15</v>
      </c>
      <c r="P5" t="n">
        <v>113.99</v>
      </c>
      <c r="Q5" t="n">
        <v>198.13</v>
      </c>
      <c r="R5" t="n">
        <v>56.58</v>
      </c>
      <c r="S5" t="n">
        <v>21.27</v>
      </c>
      <c r="T5" t="n">
        <v>14737.63</v>
      </c>
      <c r="U5" t="n">
        <v>0.38</v>
      </c>
      <c r="V5" t="n">
        <v>0.6899999999999999</v>
      </c>
      <c r="W5" t="n">
        <v>0.18</v>
      </c>
      <c r="X5" t="n">
        <v>0.9399999999999999</v>
      </c>
      <c r="Y5" t="n">
        <v>1</v>
      </c>
      <c r="Z5" t="n">
        <v>10</v>
      </c>
      <c r="AA5" t="n">
        <v>286.5943965512625</v>
      </c>
      <c r="AB5" t="n">
        <v>392.13109701387</v>
      </c>
      <c r="AC5" t="n">
        <v>354.7066554743167</v>
      </c>
      <c r="AD5" t="n">
        <v>286594.3965512625</v>
      </c>
      <c r="AE5" t="n">
        <v>392131.09701387</v>
      </c>
      <c r="AF5" t="n">
        <v>3.139857372814824e-06</v>
      </c>
      <c r="AG5" t="n">
        <v>11.21527777777778</v>
      </c>
      <c r="AH5" t="n">
        <v>354706.6554743167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7.9911</v>
      </c>
      <c r="E6" t="n">
        <v>12.51</v>
      </c>
      <c r="F6" t="n">
        <v>8.640000000000001</v>
      </c>
      <c r="G6" t="n">
        <v>12.64</v>
      </c>
      <c r="H6" t="n">
        <v>0.2</v>
      </c>
      <c r="I6" t="n">
        <v>41</v>
      </c>
      <c r="J6" t="n">
        <v>178.21</v>
      </c>
      <c r="K6" t="n">
        <v>52.44</v>
      </c>
      <c r="L6" t="n">
        <v>2</v>
      </c>
      <c r="M6" t="n">
        <v>39</v>
      </c>
      <c r="N6" t="n">
        <v>33.77</v>
      </c>
      <c r="O6" t="n">
        <v>22213.89</v>
      </c>
      <c r="P6" t="n">
        <v>111.71</v>
      </c>
      <c r="Q6" t="n">
        <v>198.05</v>
      </c>
      <c r="R6" t="n">
        <v>51.52</v>
      </c>
      <c r="S6" t="n">
        <v>21.27</v>
      </c>
      <c r="T6" t="n">
        <v>12241.4</v>
      </c>
      <c r="U6" t="n">
        <v>0.41</v>
      </c>
      <c r="V6" t="n">
        <v>0.7</v>
      </c>
      <c r="W6" t="n">
        <v>0.17</v>
      </c>
      <c r="X6" t="n">
        <v>0.78</v>
      </c>
      <c r="Y6" t="n">
        <v>1</v>
      </c>
      <c r="Z6" t="n">
        <v>10</v>
      </c>
      <c r="AA6" t="n">
        <v>280.9384008148327</v>
      </c>
      <c r="AB6" t="n">
        <v>384.3923141223656</v>
      </c>
      <c r="AC6" t="n">
        <v>347.7064511605274</v>
      </c>
      <c r="AD6" t="n">
        <v>280938.4008148327</v>
      </c>
      <c r="AE6" t="n">
        <v>384392.3141223656</v>
      </c>
      <c r="AF6" t="n">
        <v>3.241594544384655e-06</v>
      </c>
      <c r="AG6" t="n">
        <v>10.859375</v>
      </c>
      <c r="AH6" t="n">
        <v>347706.4511605274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8.244999999999999</v>
      </c>
      <c r="E7" t="n">
        <v>12.13</v>
      </c>
      <c r="F7" t="n">
        <v>8.43</v>
      </c>
      <c r="G7" t="n">
        <v>14.05</v>
      </c>
      <c r="H7" t="n">
        <v>0.22</v>
      </c>
      <c r="I7" t="n">
        <v>36</v>
      </c>
      <c r="J7" t="n">
        <v>178.59</v>
      </c>
      <c r="K7" t="n">
        <v>52.44</v>
      </c>
      <c r="L7" t="n">
        <v>2.25</v>
      </c>
      <c r="M7" t="n">
        <v>34</v>
      </c>
      <c r="N7" t="n">
        <v>33.89</v>
      </c>
      <c r="O7" t="n">
        <v>22259.66</v>
      </c>
      <c r="P7" t="n">
        <v>108.83</v>
      </c>
      <c r="Q7" t="n">
        <v>198.07</v>
      </c>
      <c r="R7" t="n">
        <v>44.87</v>
      </c>
      <c r="S7" t="n">
        <v>21.27</v>
      </c>
      <c r="T7" t="n">
        <v>8940.5</v>
      </c>
      <c r="U7" t="n">
        <v>0.47</v>
      </c>
      <c r="V7" t="n">
        <v>0.72</v>
      </c>
      <c r="W7" t="n">
        <v>0.16</v>
      </c>
      <c r="X7" t="n">
        <v>0.57</v>
      </c>
      <c r="Y7" t="n">
        <v>1</v>
      </c>
      <c r="Z7" t="n">
        <v>10</v>
      </c>
      <c r="AA7" t="n">
        <v>265.0767669128844</v>
      </c>
      <c r="AB7" t="n">
        <v>362.6897268518192</v>
      </c>
      <c r="AC7" t="n">
        <v>328.0751283593095</v>
      </c>
      <c r="AD7" t="n">
        <v>265076.7669128844</v>
      </c>
      <c r="AE7" t="n">
        <v>362689.7268518191</v>
      </c>
      <c r="AF7" t="n">
        <v>3.344589232827955e-06</v>
      </c>
      <c r="AG7" t="n">
        <v>10.52951388888889</v>
      </c>
      <c r="AH7" t="n">
        <v>328075.1283593095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8.224600000000001</v>
      </c>
      <c r="E8" t="n">
        <v>12.16</v>
      </c>
      <c r="F8" t="n">
        <v>8.56</v>
      </c>
      <c r="G8" t="n">
        <v>15.57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110.51</v>
      </c>
      <c r="Q8" t="n">
        <v>198.08</v>
      </c>
      <c r="R8" t="n">
        <v>49.45</v>
      </c>
      <c r="S8" t="n">
        <v>21.27</v>
      </c>
      <c r="T8" t="n">
        <v>11250.26</v>
      </c>
      <c r="U8" t="n">
        <v>0.43</v>
      </c>
      <c r="V8" t="n">
        <v>0.71</v>
      </c>
      <c r="W8" t="n">
        <v>0.17</v>
      </c>
      <c r="X8" t="n">
        <v>0.71</v>
      </c>
      <c r="Y8" t="n">
        <v>1</v>
      </c>
      <c r="Z8" t="n">
        <v>10</v>
      </c>
      <c r="AA8" t="n">
        <v>266.8443568929306</v>
      </c>
      <c r="AB8" t="n">
        <v>365.1082214430846</v>
      </c>
      <c r="AC8" t="n">
        <v>330.2628052211631</v>
      </c>
      <c r="AD8" t="n">
        <v>266844.3568929306</v>
      </c>
      <c r="AE8" t="n">
        <v>365108.2214430847</v>
      </c>
      <c r="AF8" t="n">
        <v>3.336313960499309e-06</v>
      </c>
      <c r="AG8" t="n">
        <v>10.55555555555556</v>
      </c>
      <c r="AH8" t="n">
        <v>330262.8052211631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8.3764</v>
      </c>
      <c r="E9" t="n">
        <v>11.94</v>
      </c>
      <c r="F9" t="n">
        <v>8.449999999999999</v>
      </c>
      <c r="G9" t="n">
        <v>16.9</v>
      </c>
      <c r="H9" t="n">
        <v>0.27</v>
      </c>
      <c r="I9" t="n">
        <v>30</v>
      </c>
      <c r="J9" t="n">
        <v>179.33</v>
      </c>
      <c r="K9" t="n">
        <v>52.44</v>
      </c>
      <c r="L9" t="n">
        <v>2.75</v>
      </c>
      <c r="M9" t="n">
        <v>28</v>
      </c>
      <c r="N9" t="n">
        <v>34.14</v>
      </c>
      <c r="O9" t="n">
        <v>22351.34</v>
      </c>
      <c r="P9" t="n">
        <v>108.79</v>
      </c>
      <c r="Q9" t="n">
        <v>198.06</v>
      </c>
      <c r="R9" t="n">
        <v>46.01</v>
      </c>
      <c r="S9" t="n">
        <v>21.27</v>
      </c>
      <c r="T9" t="n">
        <v>9543.49</v>
      </c>
      <c r="U9" t="n">
        <v>0.46</v>
      </c>
      <c r="V9" t="n">
        <v>0.72</v>
      </c>
      <c r="W9" t="n">
        <v>0.15</v>
      </c>
      <c r="X9" t="n">
        <v>0.6</v>
      </c>
      <c r="Y9" t="n">
        <v>1</v>
      </c>
      <c r="Z9" t="n">
        <v>10</v>
      </c>
      <c r="AA9" t="n">
        <v>263.397758669641</v>
      </c>
      <c r="AB9" t="n">
        <v>360.3924337007975</v>
      </c>
      <c r="AC9" t="n">
        <v>325.9970856423502</v>
      </c>
      <c r="AD9" t="n">
        <v>263397.758669641</v>
      </c>
      <c r="AE9" t="n">
        <v>360392.4337007975</v>
      </c>
      <c r="AF9" t="n">
        <v>3.397891722238943e-06</v>
      </c>
      <c r="AG9" t="n">
        <v>10.36458333333333</v>
      </c>
      <c r="AH9" t="n">
        <v>325997.0856423501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8.5032</v>
      </c>
      <c r="E10" t="n">
        <v>11.76</v>
      </c>
      <c r="F10" t="n">
        <v>8.380000000000001</v>
      </c>
      <c r="G10" t="n">
        <v>18.62</v>
      </c>
      <c r="H10" t="n">
        <v>0.3</v>
      </c>
      <c r="I10" t="n">
        <v>27</v>
      </c>
      <c r="J10" t="n">
        <v>179.7</v>
      </c>
      <c r="K10" t="n">
        <v>52.44</v>
      </c>
      <c r="L10" t="n">
        <v>3</v>
      </c>
      <c r="M10" t="n">
        <v>25</v>
      </c>
      <c r="N10" t="n">
        <v>34.26</v>
      </c>
      <c r="O10" t="n">
        <v>22397.24</v>
      </c>
      <c r="P10" t="n">
        <v>107.79</v>
      </c>
      <c r="Q10" t="n">
        <v>198.05</v>
      </c>
      <c r="R10" t="n">
        <v>43.72</v>
      </c>
      <c r="S10" t="n">
        <v>21.27</v>
      </c>
      <c r="T10" t="n">
        <v>8414.049999999999</v>
      </c>
      <c r="U10" t="n">
        <v>0.49</v>
      </c>
      <c r="V10" t="n">
        <v>0.72</v>
      </c>
      <c r="W10" t="n">
        <v>0.15</v>
      </c>
      <c r="X10" t="n">
        <v>0.53</v>
      </c>
      <c r="Y10" t="n">
        <v>1</v>
      </c>
      <c r="Z10" t="n">
        <v>10</v>
      </c>
      <c r="AA10" t="n">
        <v>261.0974854100739</v>
      </c>
      <c r="AB10" t="n">
        <v>357.2450983461638</v>
      </c>
      <c r="AC10" t="n">
        <v>323.1501275566497</v>
      </c>
      <c r="AD10" t="n">
        <v>261097.4854100739</v>
      </c>
      <c r="AE10" t="n">
        <v>357245.0983461639</v>
      </c>
      <c r="AF10" t="n">
        <v>3.449328218869942e-06</v>
      </c>
      <c r="AG10" t="n">
        <v>10.20833333333333</v>
      </c>
      <c r="AH10" t="n">
        <v>323150.1275566497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8.34</v>
      </c>
      <c r="G11" t="n">
        <v>20.01</v>
      </c>
      <c r="H11" t="n">
        <v>0.32</v>
      </c>
      <c r="I11" t="n">
        <v>25</v>
      </c>
      <c r="J11" t="n">
        <v>180.07</v>
      </c>
      <c r="K11" t="n">
        <v>52.44</v>
      </c>
      <c r="L11" t="n">
        <v>3.25</v>
      </c>
      <c r="M11" t="n">
        <v>23</v>
      </c>
      <c r="N11" t="n">
        <v>34.38</v>
      </c>
      <c r="O11" t="n">
        <v>22443.18</v>
      </c>
      <c r="P11" t="n">
        <v>107.01</v>
      </c>
      <c r="Q11" t="n">
        <v>198.06</v>
      </c>
      <c r="R11" t="n">
        <v>42.46</v>
      </c>
      <c r="S11" t="n">
        <v>21.27</v>
      </c>
      <c r="T11" t="n">
        <v>7790.88</v>
      </c>
      <c r="U11" t="n">
        <v>0.5</v>
      </c>
      <c r="V11" t="n">
        <v>0.73</v>
      </c>
      <c r="W11" t="n">
        <v>0.15</v>
      </c>
      <c r="X11" t="n">
        <v>0.48</v>
      </c>
      <c r="Y11" t="n">
        <v>1</v>
      </c>
      <c r="Z11" t="n">
        <v>10</v>
      </c>
      <c r="AA11" t="n">
        <v>259.5645709194075</v>
      </c>
      <c r="AB11" t="n">
        <v>355.1476971126197</v>
      </c>
      <c r="AC11" t="n">
        <v>321.2528993531139</v>
      </c>
      <c r="AD11" t="n">
        <v>259564.5709194075</v>
      </c>
      <c r="AE11" t="n">
        <v>355147.6971126196</v>
      </c>
      <c r="AF11" t="n">
        <v>3.48307834915148e-06</v>
      </c>
      <c r="AG11" t="n">
        <v>10.11284722222222</v>
      </c>
      <c r="AH11" t="n">
        <v>321252.899353114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8.6668</v>
      </c>
      <c r="E12" t="n">
        <v>11.54</v>
      </c>
      <c r="F12" t="n">
        <v>8.300000000000001</v>
      </c>
      <c r="G12" t="n">
        <v>21.65</v>
      </c>
      <c r="H12" t="n">
        <v>0.34</v>
      </c>
      <c r="I12" t="n">
        <v>23</v>
      </c>
      <c r="J12" t="n">
        <v>180.45</v>
      </c>
      <c r="K12" t="n">
        <v>52.44</v>
      </c>
      <c r="L12" t="n">
        <v>3.5</v>
      </c>
      <c r="M12" t="n">
        <v>21</v>
      </c>
      <c r="N12" t="n">
        <v>34.51</v>
      </c>
      <c r="O12" t="n">
        <v>22489.16</v>
      </c>
      <c r="P12" t="n">
        <v>106.36</v>
      </c>
      <c r="Q12" t="n">
        <v>198.05</v>
      </c>
      <c r="R12" t="n">
        <v>41.2</v>
      </c>
      <c r="S12" t="n">
        <v>21.27</v>
      </c>
      <c r="T12" t="n">
        <v>7175.07</v>
      </c>
      <c r="U12" t="n">
        <v>0.52</v>
      </c>
      <c r="V12" t="n">
        <v>0.73</v>
      </c>
      <c r="W12" t="n">
        <v>0.14</v>
      </c>
      <c r="X12" t="n">
        <v>0.45</v>
      </c>
      <c r="Y12" t="n">
        <v>1</v>
      </c>
      <c r="Z12" t="n">
        <v>10</v>
      </c>
      <c r="AA12" t="n">
        <v>258.1723066694192</v>
      </c>
      <c r="AB12" t="n">
        <v>353.2427397434219</v>
      </c>
      <c r="AC12" t="n">
        <v>319.5297484416079</v>
      </c>
      <c r="AD12" t="n">
        <v>258172.3066694192</v>
      </c>
      <c r="AE12" t="n">
        <v>353242.7397434219</v>
      </c>
      <c r="AF12" t="n">
        <v>3.515692657740852e-06</v>
      </c>
      <c r="AG12" t="n">
        <v>10.01736111111111</v>
      </c>
      <c r="AH12" t="n">
        <v>319529.7484416079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8.711</v>
      </c>
      <c r="E13" t="n">
        <v>11.48</v>
      </c>
      <c r="F13" t="n">
        <v>8.279999999999999</v>
      </c>
      <c r="G13" t="n">
        <v>22.57</v>
      </c>
      <c r="H13" t="n">
        <v>0.37</v>
      </c>
      <c r="I13" t="n">
        <v>22</v>
      </c>
      <c r="J13" t="n">
        <v>180.82</v>
      </c>
      <c r="K13" t="n">
        <v>52.44</v>
      </c>
      <c r="L13" t="n">
        <v>3.75</v>
      </c>
      <c r="M13" t="n">
        <v>20</v>
      </c>
      <c r="N13" t="n">
        <v>34.63</v>
      </c>
      <c r="O13" t="n">
        <v>22535.19</v>
      </c>
      <c r="P13" t="n">
        <v>105.99</v>
      </c>
      <c r="Q13" t="n">
        <v>198.05</v>
      </c>
      <c r="R13" t="n">
        <v>40.62</v>
      </c>
      <c r="S13" t="n">
        <v>21.27</v>
      </c>
      <c r="T13" t="n">
        <v>6885.85</v>
      </c>
      <c r="U13" t="n">
        <v>0.52</v>
      </c>
      <c r="V13" t="n">
        <v>0.73</v>
      </c>
      <c r="W13" t="n">
        <v>0.14</v>
      </c>
      <c r="X13" t="n">
        <v>0.42</v>
      </c>
      <c r="Y13" t="n">
        <v>1</v>
      </c>
      <c r="Z13" t="n">
        <v>10</v>
      </c>
      <c r="AA13" t="n">
        <v>257.2453047321813</v>
      </c>
      <c r="AB13" t="n">
        <v>351.9743747962874</v>
      </c>
      <c r="AC13" t="n">
        <v>318.3824344649724</v>
      </c>
      <c r="AD13" t="n">
        <v>257245.3047321813</v>
      </c>
      <c r="AE13" t="n">
        <v>351974.3747962874</v>
      </c>
      <c r="AF13" t="n">
        <v>3.533622414452919e-06</v>
      </c>
      <c r="AG13" t="n">
        <v>9.965277777777779</v>
      </c>
      <c r="AH13" t="n">
        <v>318382.4344649725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8.8032</v>
      </c>
      <c r="E14" t="n">
        <v>11.36</v>
      </c>
      <c r="F14" t="n">
        <v>8.23</v>
      </c>
      <c r="G14" t="n">
        <v>24.68</v>
      </c>
      <c r="H14" t="n">
        <v>0.39</v>
      </c>
      <c r="I14" t="n">
        <v>20</v>
      </c>
      <c r="J14" t="n">
        <v>181.19</v>
      </c>
      <c r="K14" t="n">
        <v>52.44</v>
      </c>
      <c r="L14" t="n">
        <v>4</v>
      </c>
      <c r="M14" t="n">
        <v>18</v>
      </c>
      <c r="N14" t="n">
        <v>34.75</v>
      </c>
      <c r="O14" t="n">
        <v>22581.25</v>
      </c>
      <c r="P14" t="n">
        <v>105.04</v>
      </c>
      <c r="Q14" t="n">
        <v>198.05</v>
      </c>
      <c r="R14" t="n">
        <v>38.93</v>
      </c>
      <c r="S14" t="n">
        <v>21.27</v>
      </c>
      <c r="T14" t="n">
        <v>6055.1</v>
      </c>
      <c r="U14" t="n">
        <v>0.55</v>
      </c>
      <c r="V14" t="n">
        <v>0.74</v>
      </c>
      <c r="W14" t="n">
        <v>0.14</v>
      </c>
      <c r="X14" t="n">
        <v>0.37</v>
      </c>
      <c r="Y14" t="n">
        <v>1</v>
      </c>
      <c r="Z14" t="n">
        <v>10</v>
      </c>
      <c r="AA14" t="n">
        <v>245.4700202699941</v>
      </c>
      <c r="AB14" t="n">
        <v>335.8629111062441</v>
      </c>
      <c r="AC14" t="n">
        <v>303.8086262569205</v>
      </c>
      <c r="AD14" t="n">
        <v>245470.020269994</v>
      </c>
      <c r="AE14" t="n">
        <v>335862.9111062441</v>
      </c>
      <c r="AF14" t="n">
        <v>3.571023400173567e-06</v>
      </c>
      <c r="AG14" t="n">
        <v>9.861111111111111</v>
      </c>
      <c r="AH14" t="n">
        <v>303808.6262569205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8.857799999999999</v>
      </c>
      <c r="E15" t="n">
        <v>11.29</v>
      </c>
      <c r="F15" t="n">
        <v>8.19</v>
      </c>
      <c r="G15" t="n">
        <v>25.87</v>
      </c>
      <c r="H15" t="n">
        <v>0.42</v>
      </c>
      <c r="I15" t="n">
        <v>19</v>
      </c>
      <c r="J15" t="n">
        <v>181.57</v>
      </c>
      <c r="K15" t="n">
        <v>52.44</v>
      </c>
      <c r="L15" t="n">
        <v>4.25</v>
      </c>
      <c r="M15" t="n">
        <v>17</v>
      </c>
      <c r="N15" t="n">
        <v>34.88</v>
      </c>
      <c r="O15" t="n">
        <v>22627.36</v>
      </c>
      <c r="P15" t="n">
        <v>104.58</v>
      </c>
      <c r="Q15" t="n">
        <v>198.05</v>
      </c>
      <c r="R15" t="n">
        <v>37.62</v>
      </c>
      <c r="S15" t="n">
        <v>21.27</v>
      </c>
      <c r="T15" t="n">
        <v>5403.08</v>
      </c>
      <c r="U15" t="n">
        <v>0.57</v>
      </c>
      <c r="V15" t="n">
        <v>0.74</v>
      </c>
      <c r="W15" t="n">
        <v>0.14</v>
      </c>
      <c r="X15" t="n">
        <v>0.34</v>
      </c>
      <c r="Y15" t="n">
        <v>1</v>
      </c>
      <c r="Z15" t="n">
        <v>10</v>
      </c>
      <c r="AA15" t="n">
        <v>244.5193992683288</v>
      </c>
      <c r="AB15" t="n">
        <v>334.5622295133276</v>
      </c>
      <c r="AC15" t="n">
        <v>302.6320798897136</v>
      </c>
      <c r="AD15" t="n">
        <v>244519.3992683288</v>
      </c>
      <c r="AE15" t="n">
        <v>334562.2295133276</v>
      </c>
      <c r="AF15" t="n">
        <v>3.593171923170826e-06</v>
      </c>
      <c r="AG15" t="n">
        <v>9.800347222222221</v>
      </c>
      <c r="AH15" t="n">
        <v>302632.0798897136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8.874599999999999</v>
      </c>
      <c r="E16" t="n">
        <v>11.27</v>
      </c>
      <c r="F16" t="n">
        <v>8.210000000000001</v>
      </c>
      <c r="G16" t="n">
        <v>27.36</v>
      </c>
      <c r="H16" t="n">
        <v>0.44</v>
      </c>
      <c r="I16" t="n">
        <v>18</v>
      </c>
      <c r="J16" t="n">
        <v>181.94</v>
      </c>
      <c r="K16" t="n">
        <v>52.44</v>
      </c>
      <c r="L16" t="n">
        <v>4.5</v>
      </c>
      <c r="M16" t="n">
        <v>16</v>
      </c>
      <c r="N16" t="n">
        <v>35</v>
      </c>
      <c r="O16" t="n">
        <v>22673.63</v>
      </c>
      <c r="P16" t="n">
        <v>104.57</v>
      </c>
      <c r="Q16" t="n">
        <v>198.05</v>
      </c>
      <c r="R16" t="n">
        <v>38.76</v>
      </c>
      <c r="S16" t="n">
        <v>21.27</v>
      </c>
      <c r="T16" t="n">
        <v>5978.03</v>
      </c>
      <c r="U16" t="n">
        <v>0.55</v>
      </c>
      <c r="V16" t="n">
        <v>0.74</v>
      </c>
      <c r="W16" t="n">
        <v>0.13</v>
      </c>
      <c r="X16" t="n">
        <v>0.35</v>
      </c>
      <c r="Y16" t="n">
        <v>1</v>
      </c>
      <c r="Z16" t="n">
        <v>10</v>
      </c>
      <c r="AA16" t="n">
        <v>244.4047488490679</v>
      </c>
      <c r="AB16" t="n">
        <v>334.4053597516754</v>
      </c>
      <c r="AC16" t="n">
        <v>302.4901815579453</v>
      </c>
      <c r="AD16" t="n">
        <v>244404.7488490679</v>
      </c>
      <c r="AE16" t="n">
        <v>334405.3597516754</v>
      </c>
      <c r="AF16" t="n">
        <v>3.599986853323829e-06</v>
      </c>
      <c r="AG16" t="n">
        <v>9.782986111111111</v>
      </c>
      <c r="AH16" t="n">
        <v>302490.1815579453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8.920400000000001</v>
      </c>
      <c r="E17" t="n">
        <v>11.21</v>
      </c>
      <c r="F17" t="n">
        <v>8.19</v>
      </c>
      <c r="G17" t="n">
        <v>28.89</v>
      </c>
      <c r="H17" t="n">
        <v>0.46</v>
      </c>
      <c r="I17" t="n">
        <v>17</v>
      </c>
      <c r="J17" t="n">
        <v>182.32</v>
      </c>
      <c r="K17" t="n">
        <v>52.44</v>
      </c>
      <c r="L17" t="n">
        <v>4.75</v>
      </c>
      <c r="M17" t="n">
        <v>15</v>
      </c>
      <c r="N17" t="n">
        <v>35.12</v>
      </c>
      <c r="O17" t="n">
        <v>22719.83</v>
      </c>
      <c r="P17" t="n">
        <v>104.06</v>
      </c>
      <c r="Q17" t="n">
        <v>198.07</v>
      </c>
      <c r="R17" t="n">
        <v>37.58</v>
      </c>
      <c r="S17" t="n">
        <v>21.27</v>
      </c>
      <c r="T17" t="n">
        <v>5390.73</v>
      </c>
      <c r="U17" t="n">
        <v>0.57</v>
      </c>
      <c r="V17" t="n">
        <v>0.74</v>
      </c>
      <c r="W17" t="n">
        <v>0.14</v>
      </c>
      <c r="X17" t="n">
        <v>0.33</v>
      </c>
      <c r="Y17" t="n">
        <v>1</v>
      </c>
      <c r="Z17" t="n">
        <v>10</v>
      </c>
      <c r="AA17" t="n">
        <v>243.5822538288097</v>
      </c>
      <c r="AB17" t="n">
        <v>333.2799857790392</v>
      </c>
      <c r="AC17" t="n">
        <v>301.4722116977848</v>
      </c>
      <c r="AD17" t="n">
        <v>243582.2538288097</v>
      </c>
      <c r="AE17" t="n">
        <v>333279.9857790392</v>
      </c>
      <c r="AF17" t="n">
        <v>3.61856565100285e-06</v>
      </c>
      <c r="AG17" t="n">
        <v>9.730902777777779</v>
      </c>
      <c r="AH17" t="n">
        <v>301472.2116977848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8.964399999999999</v>
      </c>
      <c r="E18" t="n">
        <v>11.16</v>
      </c>
      <c r="F18" t="n">
        <v>8.17</v>
      </c>
      <c r="G18" t="n">
        <v>30.62</v>
      </c>
      <c r="H18" t="n">
        <v>0.49</v>
      </c>
      <c r="I18" t="n">
        <v>16</v>
      </c>
      <c r="J18" t="n">
        <v>182.69</v>
      </c>
      <c r="K18" t="n">
        <v>52.44</v>
      </c>
      <c r="L18" t="n">
        <v>5</v>
      </c>
      <c r="M18" t="n">
        <v>14</v>
      </c>
      <c r="N18" t="n">
        <v>35.25</v>
      </c>
      <c r="O18" t="n">
        <v>22766.06</v>
      </c>
      <c r="P18" t="n">
        <v>103.75</v>
      </c>
      <c r="Q18" t="n">
        <v>198.05</v>
      </c>
      <c r="R18" t="n">
        <v>37.01</v>
      </c>
      <c r="S18" t="n">
        <v>21.27</v>
      </c>
      <c r="T18" t="n">
        <v>5110.54</v>
      </c>
      <c r="U18" t="n">
        <v>0.57</v>
      </c>
      <c r="V18" t="n">
        <v>0.74</v>
      </c>
      <c r="W18" t="n">
        <v>0.14</v>
      </c>
      <c r="X18" t="n">
        <v>0.31</v>
      </c>
      <c r="Y18" t="n">
        <v>1</v>
      </c>
      <c r="Z18" t="n">
        <v>10</v>
      </c>
      <c r="AA18" t="n">
        <v>242.906960119651</v>
      </c>
      <c r="AB18" t="n">
        <v>332.356019134313</v>
      </c>
      <c r="AC18" t="n">
        <v>300.6364271328356</v>
      </c>
      <c r="AD18" t="n">
        <v>242906.960119651</v>
      </c>
      <c r="AE18" t="n">
        <v>332356.019134313</v>
      </c>
      <c r="AF18" t="n">
        <v>3.636414277594048e-06</v>
      </c>
      <c r="AG18" t="n">
        <v>9.6875</v>
      </c>
      <c r="AH18" t="n">
        <v>300636.4271328356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8.967700000000001</v>
      </c>
      <c r="E19" t="n">
        <v>11.15</v>
      </c>
      <c r="F19" t="n">
        <v>8.16</v>
      </c>
      <c r="G19" t="n">
        <v>30.61</v>
      </c>
      <c r="H19" t="n">
        <v>0.51</v>
      </c>
      <c r="I19" t="n">
        <v>16</v>
      </c>
      <c r="J19" t="n">
        <v>183.07</v>
      </c>
      <c r="K19" t="n">
        <v>52.44</v>
      </c>
      <c r="L19" t="n">
        <v>5.25</v>
      </c>
      <c r="M19" t="n">
        <v>14</v>
      </c>
      <c r="N19" t="n">
        <v>35.37</v>
      </c>
      <c r="O19" t="n">
        <v>22812.34</v>
      </c>
      <c r="P19" t="n">
        <v>103.39</v>
      </c>
      <c r="Q19" t="n">
        <v>198.06</v>
      </c>
      <c r="R19" t="n">
        <v>37.02</v>
      </c>
      <c r="S19" t="n">
        <v>21.27</v>
      </c>
      <c r="T19" t="n">
        <v>5120.16</v>
      </c>
      <c r="U19" t="n">
        <v>0.57</v>
      </c>
      <c r="V19" t="n">
        <v>0.74</v>
      </c>
      <c r="W19" t="n">
        <v>0.13</v>
      </c>
      <c r="X19" t="n">
        <v>0.31</v>
      </c>
      <c r="Y19" t="n">
        <v>1</v>
      </c>
      <c r="Z19" t="n">
        <v>10</v>
      </c>
      <c r="AA19" t="n">
        <v>242.6275352995108</v>
      </c>
      <c r="AB19" t="n">
        <v>331.9736977680443</v>
      </c>
      <c r="AC19" t="n">
        <v>300.2905939811722</v>
      </c>
      <c r="AD19" t="n">
        <v>242627.5352995108</v>
      </c>
      <c r="AE19" t="n">
        <v>331973.6977680443</v>
      </c>
      <c r="AF19" t="n">
        <v>3.637752924588388e-06</v>
      </c>
      <c r="AG19" t="n">
        <v>9.678819444444445</v>
      </c>
      <c r="AH19" t="n">
        <v>300290.5939811721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9.014900000000001</v>
      </c>
      <c r="E20" t="n">
        <v>11.09</v>
      </c>
      <c r="F20" t="n">
        <v>8.140000000000001</v>
      </c>
      <c r="G20" t="n">
        <v>32.56</v>
      </c>
      <c r="H20" t="n">
        <v>0.53</v>
      </c>
      <c r="I20" t="n">
        <v>15</v>
      </c>
      <c r="J20" t="n">
        <v>183.44</v>
      </c>
      <c r="K20" t="n">
        <v>52.44</v>
      </c>
      <c r="L20" t="n">
        <v>5.5</v>
      </c>
      <c r="M20" t="n">
        <v>13</v>
      </c>
      <c r="N20" t="n">
        <v>35.5</v>
      </c>
      <c r="O20" t="n">
        <v>22858.66</v>
      </c>
      <c r="P20" t="n">
        <v>102.99</v>
      </c>
      <c r="Q20" t="n">
        <v>198.05</v>
      </c>
      <c r="R20" t="n">
        <v>36.11</v>
      </c>
      <c r="S20" t="n">
        <v>21.27</v>
      </c>
      <c r="T20" t="n">
        <v>4670.49</v>
      </c>
      <c r="U20" t="n">
        <v>0.59</v>
      </c>
      <c r="V20" t="n">
        <v>0.75</v>
      </c>
      <c r="W20" t="n">
        <v>0.13</v>
      </c>
      <c r="X20" t="n">
        <v>0.29</v>
      </c>
      <c r="Y20" t="n">
        <v>1</v>
      </c>
      <c r="Z20" t="n">
        <v>10</v>
      </c>
      <c r="AA20" t="n">
        <v>241.8756694007384</v>
      </c>
      <c r="AB20" t="n">
        <v>330.944961675362</v>
      </c>
      <c r="AC20" t="n">
        <v>299.3600390173349</v>
      </c>
      <c r="AD20" t="n">
        <v>241875.6694007383</v>
      </c>
      <c r="AE20" t="n">
        <v>330944.961675362</v>
      </c>
      <c r="AF20" t="n">
        <v>3.656899633113491e-06</v>
      </c>
      <c r="AG20" t="n">
        <v>9.626736111111111</v>
      </c>
      <c r="AH20" t="n">
        <v>299360.0390173349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9.0646</v>
      </c>
      <c r="E21" t="n">
        <v>11.03</v>
      </c>
      <c r="F21" t="n">
        <v>8.109999999999999</v>
      </c>
      <c r="G21" t="n">
        <v>34.77</v>
      </c>
      <c r="H21" t="n">
        <v>0.55</v>
      </c>
      <c r="I21" t="n">
        <v>14</v>
      </c>
      <c r="J21" t="n">
        <v>183.82</v>
      </c>
      <c r="K21" t="n">
        <v>52.44</v>
      </c>
      <c r="L21" t="n">
        <v>5.75</v>
      </c>
      <c r="M21" t="n">
        <v>12</v>
      </c>
      <c r="N21" t="n">
        <v>35.63</v>
      </c>
      <c r="O21" t="n">
        <v>22905.03</v>
      </c>
      <c r="P21" t="n">
        <v>102.64</v>
      </c>
      <c r="Q21" t="n">
        <v>198.07</v>
      </c>
      <c r="R21" t="n">
        <v>35.36</v>
      </c>
      <c r="S21" t="n">
        <v>21.27</v>
      </c>
      <c r="T21" t="n">
        <v>4296.22</v>
      </c>
      <c r="U21" t="n">
        <v>0.6</v>
      </c>
      <c r="V21" t="n">
        <v>0.75</v>
      </c>
      <c r="W21" t="n">
        <v>0.13</v>
      </c>
      <c r="X21" t="n">
        <v>0.26</v>
      </c>
      <c r="Y21" t="n">
        <v>1</v>
      </c>
      <c r="Z21" t="n">
        <v>10</v>
      </c>
      <c r="AA21" t="n">
        <v>241.10948612473</v>
      </c>
      <c r="AB21" t="n">
        <v>329.8966359155073</v>
      </c>
      <c r="AC21" t="n">
        <v>298.411763996666</v>
      </c>
      <c r="AD21" t="n">
        <v>241109.48612473</v>
      </c>
      <c r="AE21" t="n">
        <v>329896.6359155073</v>
      </c>
      <c r="AF21" t="n">
        <v>3.677060468149459e-06</v>
      </c>
      <c r="AG21" t="n">
        <v>9.574652777777779</v>
      </c>
      <c r="AH21" t="n">
        <v>298411.7639966659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9.0641</v>
      </c>
      <c r="E22" t="n">
        <v>11.03</v>
      </c>
      <c r="F22" t="n">
        <v>8.109999999999999</v>
      </c>
      <c r="G22" t="n">
        <v>34.77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102.47</v>
      </c>
      <c r="Q22" t="n">
        <v>198.05</v>
      </c>
      <c r="R22" t="n">
        <v>35.42</v>
      </c>
      <c r="S22" t="n">
        <v>21.27</v>
      </c>
      <c r="T22" t="n">
        <v>4327.28</v>
      </c>
      <c r="U22" t="n">
        <v>0.6</v>
      </c>
      <c r="V22" t="n">
        <v>0.75</v>
      </c>
      <c r="W22" t="n">
        <v>0.13</v>
      </c>
      <c r="X22" t="n">
        <v>0.26</v>
      </c>
      <c r="Y22" t="n">
        <v>1</v>
      </c>
      <c r="Z22" t="n">
        <v>10</v>
      </c>
      <c r="AA22" t="n">
        <v>241.0121053111101</v>
      </c>
      <c r="AB22" t="n">
        <v>329.7633951901743</v>
      </c>
      <c r="AC22" t="n">
        <v>298.2912395791542</v>
      </c>
      <c r="AD22" t="n">
        <v>241012.1053111101</v>
      </c>
      <c r="AE22" t="n">
        <v>329763.3951901743</v>
      </c>
      <c r="AF22" t="n">
        <v>3.676857642847286e-06</v>
      </c>
      <c r="AG22" t="n">
        <v>9.574652777777779</v>
      </c>
      <c r="AH22" t="n">
        <v>298291.2395791542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9.1234</v>
      </c>
      <c r="E23" t="n">
        <v>10.96</v>
      </c>
      <c r="F23" t="n">
        <v>8.08</v>
      </c>
      <c r="G23" t="n">
        <v>37.28</v>
      </c>
      <c r="H23" t="n">
        <v>0.6</v>
      </c>
      <c r="I23" t="n">
        <v>13</v>
      </c>
      <c r="J23" t="n">
        <v>184.57</v>
      </c>
      <c r="K23" t="n">
        <v>52.44</v>
      </c>
      <c r="L23" t="n">
        <v>6.25</v>
      </c>
      <c r="M23" t="n">
        <v>11</v>
      </c>
      <c r="N23" t="n">
        <v>35.88</v>
      </c>
      <c r="O23" t="n">
        <v>22997.88</v>
      </c>
      <c r="P23" t="n">
        <v>101.74</v>
      </c>
      <c r="Q23" t="n">
        <v>198.05</v>
      </c>
      <c r="R23" t="n">
        <v>34.16</v>
      </c>
      <c r="S23" t="n">
        <v>21.27</v>
      </c>
      <c r="T23" t="n">
        <v>3702.52</v>
      </c>
      <c r="U23" t="n">
        <v>0.62</v>
      </c>
      <c r="V23" t="n">
        <v>0.75</v>
      </c>
      <c r="W23" t="n">
        <v>0.13</v>
      </c>
      <c r="X23" t="n">
        <v>0.23</v>
      </c>
      <c r="Y23" t="n">
        <v>1</v>
      </c>
      <c r="Z23" t="n">
        <v>10</v>
      </c>
      <c r="AA23" t="n">
        <v>239.9396394713816</v>
      </c>
      <c r="AB23" t="n">
        <v>328.2960001144049</v>
      </c>
      <c r="AC23" t="n">
        <v>296.9638906299137</v>
      </c>
      <c r="AD23" t="n">
        <v>239939.6394713816</v>
      </c>
      <c r="AE23" t="n">
        <v>328296.0001144049</v>
      </c>
      <c r="AF23" t="n">
        <v>3.700912723684969e-06</v>
      </c>
      <c r="AG23" t="n">
        <v>9.513888888888889</v>
      </c>
      <c r="AH23" t="n">
        <v>296963.8906299138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9.1287</v>
      </c>
      <c r="E24" t="n">
        <v>10.95</v>
      </c>
      <c r="F24" t="n">
        <v>8.07</v>
      </c>
      <c r="G24" t="n">
        <v>37.25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101.33</v>
      </c>
      <c r="Q24" t="n">
        <v>198.05</v>
      </c>
      <c r="R24" t="n">
        <v>34.2</v>
      </c>
      <c r="S24" t="n">
        <v>21.27</v>
      </c>
      <c r="T24" t="n">
        <v>3724.55</v>
      </c>
      <c r="U24" t="n">
        <v>0.62</v>
      </c>
      <c r="V24" t="n">
        <v>0.75</v>
      </c>
      <c r="W24" t="n">
        <v>0.12</v>
      </c>
      <c r="X24" t="n">
        <v>0.22</v>
      </c>
      <c r="Y24" t="n">
        <v>1</v>
      </c>
      <c r="Z24" t="n">
        <v>10</v>
      </c>
      <c r="AA24" t="n">
        <v>239.6180582899344</v>
      </c>
      <c r="AB24" t="n">
        <v>327.8559985547886</v>
      </c>
      <c r="AC24" t="n">
        <v>296.5658822016011</v>
      </c>
      <c r="AD24" t="n">
        <v>239618.0582899344</v>
      </c>
      <c r="AE24" t="n">
        <v>327855.9985547886</v>
      </c>
      <c r="AF24" t="n">
        <v>3.703062671888e-06</v>
      </c>
      <c r="AG24" t="n">
        <v>9.505208333333334</v>
      </c>
      <c r="AH24" t="n">
        <v>296565.8822016012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9.1554</v>
      </c>
      <c r="E25" t="n">
        <v>10.92</v>
      </c>
      <c r="F25" t="n">
        <v>8.08</v>
      </c>
      <c r="G25" t="n">
        <v>40.38</v>
      </c>
      <c r="H25" t="n">
        <v>0.65</v>
      </c>
      <c r="I25" t="n">
        <v>12</v>
      </c>
      <c r="J25" t="n">
        <v>185.33</v>
      </c>
      <c r="K25" t="n">
        <v>52.44</v>
      </c>
      <c r="L25" t="n">
        <v>6.75</v>
      </c>
      <c r="M25" t="n">
        <v>10</v>
      </c>
      <c r="N25" t="n">
        <v>36.13</v>
      </c>
      <c r="O25" t="n">
        <v>23090.91</v>
      </c>
      <c r="P25" t="n">
        <v>101.33</v>
      </c>
      <c r="Q25" t="n">
        <v>198.05</v>
      </c>
      <c r="R25" t="n">
        <v>34.26</v>
      </c>
      <c r="S25" t="n">
        <v>21.27</v>
      </c>
      <c r="T25" t="n">
        <v>3757.78</v>
      </c>
      <c r="U25" t="n">
        <v>0.62</v>
      </c>
      <c r="V25" t="n">
        <v>0.75</v>
      </c>
      <c r="W25" t="n">
        <v>0.12</v>
      </c>
      <c r="X25" t="n">
        <v>0.22</v>
      </c>
      <c r="Y25" t="n">
        <v>1</v>
      </c>
      <c r="Z25" t="n">
        <v>10</v>
      </c>
      <c r="AA25" t="n">
        <v>239.2325951842397</v>
      </c>
      <c r="AB25" t="n">
        <v>327.3285909281454</v>
      </c>
      <c r="AC25" t="n">
        <v>296.0888096186233</v>
      </c>
      <c r="AD25" t="n">
        <v>239232.5951842397</v>
      </c>
      <c r="AE25" t="n">
        <v>327328.5909281455</v>
      </c>
      <c r="AF25" t="n">
        <v>3.713893543024022e-06</v>
      </c>
      <c r="AG25" t="n">
        <v>9.479166666666666</v>
      </c>
      <c r="AH25" t="n">
        <v>296088.8096186233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9.1487</v>
      </c>
      <c r="E26" t="n">
        <v>10.93</v>
      </c>
      <c r="F26" t="n">
        <v>8.08</v>
      </c>
      <c r="G26" t="n">
        <v>40.42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101.43</v>
      </c>
      <c r="Q26" t="n">
        <v>198.05</v>
      </c>
      <c r="R26" t="n">
        <v>34.51</v>
      </c>
      <c r="S26" t="n">
        <v>21.27</v>
      </c>
      <c r="T26" t="n">
        <v>3883.8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239.3530248487887</v>
      </c>
      <c r="AB26" t="n">
        <v>327.4933681081631</v>
      </c>
      <c r="AC26" t="n">
        <v>296.2378606958464</v>
      </c>
      <c r="AD26" t="n">
        <v>239353.0248487887</v>
      </c>
      <c r="AE26" t="n">
        <v>327493.3681081631</v>
      </c>
      <c r="AF26" t="n">
        <v>3.711175683974908e-06</v>
      </c>
      <c r="AG26" t="n">
        <v>9.487847222222221</v>
      </c>
      <c r="AH26" t="n">
        <v>296237.8606958464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9.2003</v>
      </c>
      <c r="E27" t="n">
        <v>10.87</v>
      </c>
      <c r="F27" t="n">
        <v>8.06</v>
      </c>
      <c r="G27" t="n">
        <v>43.95</v>
      </c>
      <c r="H27" t="n">
        <v>0.6899999999999999</v>
      </c>
      <c r="I27" t="n">
        <v>11</v>
      </c>
      <c r="J27" t="n">
        <v>186.08</v>
      </c>
      <c r="K27" t="n">
        <v>52.44</v>
      </c>
      <c r="L27" t="n">
        <v>7.25</v>
      </c>
      <c r="M27" t="n">
        <v>9</v>
      </c>
      <c r="N27" t="n">
        <v>36.39</v>
      </c>
      <c r="O27" t="n">
        <v>23184.11</v>
      </c>
      <c r="P27" t="n">
        <v>100.67</v>
      </c>
      <c r="Q27" t="n">
        <v>198.05</v>
      </c>
      <c r="R27" t="n">
        <v>33.67</v>
      </c>
      <c r="S27" t="n">
        <v>21.27</v>
      </c>
      <c r="T27" t="n">
        <v>3467.48</v>
      </c>
      <c r="U27" t="n">
        <v>0.63</v>
      </c>
      <c r="V27" t="n">
        <v>0.75</v>
      </c>
      <c r="W27" t="n">
        <v>0.12</v>
      </c>
      <c r="X27" t="n">
        <v>0.2</v>
      </c>
      <c r="Y27" t="n">
        <v>1</v>
      </c>
      <c r="Z27" t="n">
        <v>10</v>
      </c>
      <c r="AA27" t="n">
        <v>238.3794373334101</v>
      </c>
      <c r="AB27" t="n">
        <v>326.161262717973</v>
      </c>
      <c r="AC27" t="n">
        <v>295.0328895744738</v>
      </c>
      <c r="AD27" t="n">
        <v>238379.4373334101</v>
      </c>
      <c r="AE27" t="n">
        <v>326161.262717973</v>
      </c>
      <c r="AF27" t="n">
        <v>3.732107255159132e-06</v>
      </c>
      <c r="AG27" t="n">
        <v>9.435763888888889</v>
      </c>
      <c r="AH27" t="n">
        <v>295032.8895744738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9.199400000000001</v>
      </c>
      <c r="E28" t="n">
        <v>10.87</v>
      </c>
      <c r="F28" t="n">
        <v>8.06</v>
      </c>
      <c r="G28" t="n">
        <v>43.96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100.68</v>
      </c>
      <c r="Q28" t="n">
        <v>198.05</v>
      </c>
      <c r="R28" t="n">
        <v>33.7</v>
      </c>
      <c r="S28" t="n">
        <v>21.27</v>
      </c>
      <c r="T28" t="n">
        <v>3485.03</v>
      </c>
      <c r="U28" t="n">
        <v>0.63</v>
      </c>
      <c r="V28" t="n">
        <v>0.75</v>
      </c>
      <c r="W28" t="n">
        <v>0.13</v>
      </c>
      <c r="X28" t="n">
        <v>0.21</v>
      </c>
      <c r="Y28" t="n">
        <v>1</v>
      </c>
      <c r="Z28" t="n">
        <v>10</v>
      </c>
      <c r="AA28" t="n">
        <v>238.3934111161904</v>
      </c>
      <c r="AB28" t="n">
        <v>326.1803822640528</v>
      </c>
      <c r="AC28" t="n">
        <v>295.0501843779103</v>
      </c>
      <c r="AD28" t="n">
        <v>238393.4111161904</v>
      </c>
      <c r="AE28" t="n">
        <v>326180.3822640528</v>
      </c>
      <c r="AF28" t="n">
        <v>3.731742169615221e-06</v>
      </c>
      <c r="AG28" t="n">
        <v>9.435763888888889</v>
      </c>
      <c r="AH28" t="n">
        <v>295050.1843779103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9.198499999999999</v>
      </c>
      <c r="E29" t="n">
        <v>10.87</v>
      </c>
      <c r="F29" t="n">
        <v>8.06</v>
      </c>
      <c r="G29" t="n">
        <v>43.96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100.57</v>
      </c>
      <c r="Q29" t="n">
        <v>198.05</v>
      </c>
      <c r="R29" t="n">
        <v>33.68</v>
      </c>
      <c r="S29" t="n">
        <v>21.27</v>
      </c>
      <c r="T29" t="n">
        <v>3472.65</v>
      </c>
      <c r="U29" t="n">
        <v>0.63</v>
      </c>
      <c r="V29" t="n">
        <v>0.75</v>
      </c>
      <c r="W29" t="n">
        <v>0.13</v>
      </c>
      <c r="X29" t="n">
        <v>0.21</v>
      </c>
      <c r="Y29" t="n">
        <v>1</v>
      </c>
      <c r="Z29" t="n">
        <v>10</v>
      </c>
      <c r="AA29" t="n">
        <v>238.3363939901024</v>
      </c>
      <c r="AB29" t="n">
        <v>326.1023689167211</v>
      </c>
      <c r="AC29" t="n">
        <v>294.9796165149554</v>
      </c>
      <c r="AD29" t="n">
        <v>238336.3939901023</v>
      </c>
      <c r="AE29" t="n">
        <v>326102.3689167211</v>
      </c>
      <c r="AF29" t="n">
        <v>3.73137708407131e-06</v>
      </c>
      <c r="AG29" t="n">
        <v>9.435763888888889</v>
      </c>
      <c r="AH29" t="n">
        <v>294979.6165149554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9.256399999999999</v>
      </c>
      <c r="E30" t="n">
        <v>10.8</v>
      </c>
      <c r="F30" t="n">
        <v>8.029999999999999</v>
      </c>
      <c r="G30" t="n">
        <v>48.16</v>
      </c>
      <c r="H30" t="n">
        <v>0.76</v>
      </c>
      <c r="I30" t="n">
        <v>10</v>
      </c>
      <c r="J30" t="n">
        <v>187.22</v>
      </c>
      <c r="K30" t="n">
        <v>52.44</v>
      </c>
      <c r="L30" t="n">
        <v>8</v>
      </c>
      <c r="M30" t="n">
        <v>8</v>
      </c>
      <c r="N30" t="n">
        <v>36.78</v>
      </c>
      <c r="O30" t="n">
        <v>23324.24</v>
      </c>
      <c r="P30" t="n">
        <v>99.94</v>
      </c>
      <c r="Q30" t="n">
        <v>198.05</v>
      </c>
      <c r="R30" t="n">
        <v>32.67</v>
      </c>
      <c r="S30" t="n">
        <v>21.27</v>
      </c>
      <c r="T30" t="n">
        <v>2971.79</v>
      </c>
      <c r="U30" t="n">
        <v>0.65</v>
      </c>
      <c r="V30" t="n">
        <v>0.76</v>
      </c>
      <c r="W30" t="n">
        <v>0.12</v>
      </c>
      <c r="X30" t="n">
        <v>0.17</v>
      </c>
      <c r="Y30" t="n">
        <v>1</v>
      </c>
      <c r="Z30" t="n">
        <v>10</v>
      </c>
      <c r="AA30" t="n">
        <v>237.3666291727513</v>
      </c>
      <c r="AB30" t="n">
        <v>324.7754939106178</v>
      </c>
      <c r="AC30" t="n">
        <v>293.7793765971534</v>
      </c>
      <c r="AD30" t="n">
        <v>237366.6291727513</v>
      </c>
      <c r="AE30" t="n">
        <v>324775.4939106178</v>
      </c>
      <c r="AF30" t="n">
        <v>3.754864254062909e-06</v>
      </c>
      <c r="AG30" t="n">
        <v>9.375</v>
      </c>
      <c r="AH30" t="n">
        <v>293779.3765971534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9.2597</v>
      </c>
      <c r="E31" t="n">
        <v>10.8</v>
      </c>
      <c r="F31" t="n">
        <v>8.02</v>
      </c>
      <c r="G31" t="n">
        <v>48.14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100.04</v>
      </c>
      <c r="Q31" t="n">
        <v>198.05</v>
      </c>
      <c r="R31" t="n">
        <v>32.48</v>
      </c>
      <c r="S31" t="n">
        <v>21.27</v>
      </c>
      <c r="T31" t="n">
        <v>2876.2</v>
      </c>
      <c r="U31" t="n">
        <v>0.65</v>
      </c>
      <c r="V31" t="n">
        <v>0.76</v>
      </c>
      <c r="W31" t="n">
        <v>0.13</v>
      </c>
      <c r="X31" t="n">
        <v>0.17</v>
      </c>
      <c r="Y31" t="n">
        <v>1</v>
      </c>
      <c r="Z31" t="n">
        <v>10</v>
      </c>
      <c r="AA31" t="n">
        <v>237.368273191358</v>
      </c>
      <c r="AB31" t="n">
        <v>324.7777433294044</v>
      </c>
      <c r="AC31" t="n">
        <v>293.7814113345681</v>
      </c>
      <c r="AD31" t="n">
        <v>237368.273191358</v>
      </c>
      <c r="AE31" t="n">
        <v>324777.7433294044</v>
      </c>
      <c r="AF31" t="n">
        <v>3.756202901057249e-06</v>
      </c>
      <c r="AG31" t="n">
        <v>9.375</v>
      </c>
      <c r="AH31" t="n">
        <v>293781.4113345681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9.2738</v>
      </c>
      <c r="E32" t="n">
        <v>10.78</v>
      </c>
      <c r="F32" t="n">
        <v>8.01</v>
      </c>
      <c r="G32" t="n">
        <v>48.04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99.56</v>
      </c>
      <c r="Q32" t="n">
        <v>198.05</v>
      </c>
      <c r="R32" t="n">
        <v>32.08</v>
      </c>
      <c r="S32" t="n">
        <v>21.27</v>
      </c>
      <c r="T32" t="n">
        <v>2675.55</v>
      </c>
      <c r="U32" t="n">
        <v>0.66</v>
      </c>
      <c r="V32" t="n">
        <v>0.76</v>
      </c>
      <c r="W32" t="n">
        <v>0.12</v>
      </c>
      <c r="X32" t="n">
        <v>0.15</v>
      </c>
      <c r="Y32" t="n">
        <v>1</v>
      </c>
      <c r="Z32" t="n">
        <v>10</v>
      </c>
      <c r="AA32" t="n">
        <v>236.9348189782039</v>
      </c>
      <c r="AB32" t="n">
        <v>324.184672152317</v>
      </c>
      <c r="AC32" t="n">
        <v>293.2449420382412</v>
      </c>
      <c r="AD32" t="n">
        <v>236934.8189782039</v>
      </c>
      <c r="AE32" t="n">
        <v>324184.672152317</v>
      </c>
      <c r="AF32" t="n">
        <v>3.76192257457852e-06</v>
      </c>
      <c r="AG32" t="n">
        <v>9.357638888888889</v>
      </c>
      <c r="AH32" t="n">
        <v>293244.9420382412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9.2431</v>
      </c>
      <c r="E33" t="n">
        <v>10.82</v>
      </c>
      <c r="F33" t="n">
        <v>8.039999999999999</v>
      </c>
      <c r="G33" t="n">
        <v>48.26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99.69</v>
      </c>
      <c r="Q33" t="n">
        <v>198.07</v>
      </c>
      <c r="R33" t="n">
        <v>33.19</v>
      </c>
      <c r="S33" t="n">
        <v>21.27</v>
      </c>
      <c r="T33" t="n">
        <v>3230.84</v>
      </c>
      <c r="U33" t="n">
        <v>0.64</v>
      </c>
      <c r="V33" t="n">
        <v>0.76</v>
      </c>
      <c r="W33" t="n">
        <v>0.12</v>
      </c>
      <c r="X33" t="n">
        <v>0.19</v>
      </c>
      <c r="Y33" t="n">
        <v>1</v>
      </c>
      <c r="Z33" t="n">
        <v>10</v>
      </c>
      <c r="AA33" t="n">
        <v>237.364685119497</v>
      </c>
      <c r="AB33" t="n">
        <v>324.7728339711897</v>
      </c>
      <c r="AC33" t="n">
        <v>293.7769705186112</v>
      </c>
      <c r="AD33" t="n">
        <v>237364.685119497</v>
      </c>
      <c r="AE33" t="n">
        <v>324772.8339711897</v>
      </c>
      <c r="AF33" t="n">
        <v>3.749469101025115e-06</v>
      </c>
      <c r="AG33" t="n">
        <v>9.392361111111111</v>
      </c>
      <c r="AH33" t="n">
        <v>293776.9705186111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9.294600000000001</v>
      </c>
      <c r="E34" t="n">
        <v>10.76</v>
      </c>
      <c r="F34" t="n">
        <v>8.02</v>
      </c>
      <c r="G34" t="n">
        <v>53.46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99.05</v>
      </c>
      <c r="Q34" t="n">
        <v>198.05</v>
      </c>
      <c r="R34" t="n">
        <v>32.41</v>
      </c>
      <c r="S34" t="n">
        <v>21.27</v>
      </c>
      <c r="T34" t="n">
        <v>2848.59</v>
      </c>
      <c r="U34" t="n">
        <v>0.66</v>
      </c>
      <c r="V34" t="n">
        <v>0.76</v>
      </c>
      <c r="W34" t="n">
        <v>0.12</v>
      </c>
      <c r="X34" t="n">
        <v>0.17</v>
      </c>
      <c r="Y34" t="n">
        <v>1</v>
      </c>
      <c r="Z34" t="n">
        <v>10</v>
      </c>
      <c r="AA34" t="n">
        <v>236.4831486815845</v>
      </c>
      <c r="AB34" t="n">
        <v>323.5666769261955</v>
      </c>
      <c r="AC34" t="n">
        <v>292.6859274091387</v>
      </c>
      <c r="AD34" t="n">
        <v>236483.1486815845</v>
      </c>
      <c r="AE34" t="n">
        <v>323566.6769261955</v>
      </c>
      <c r="AF34" t="n">
        <v>3.770360107148904e-06</v>
      </c>
      <c r="AG34" t="n">
        <v>9.340277777777779</v>
      </c>
      <c r="AH34" t="n">
        <v>292685.9274091388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9.2944</v>
      </c>
      <c r="E35" t="n">
        <v>10.76</v>
      </c>
      <c r="F35" t="n">
        <v>8.02</v>
      </c>
      <c r="G35" t="n">
        <v>53.46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99.20999999999999</v>
      </c>
      <c r="Q35" t="n">
        <v>198.05</v>
      </c>
      <c r="R35" t="n">
        <v>32.45</v>
      </c>
      <c r="S35" t="n">
        <v>21.27</v>
      </c>
      <c r="T35" t="n">
        <v>2869.32</v>
      </c>
      <c r="U35" t="n">
        <v>0.66</v>
      </c>
      <c r="V35" t="n">
        <v>0.76</v>
      </c>
      <c r="W35" t="n">
        <v>0.12</v>
      </c>
      <c r="X35" t="n">
        <v>0.17</v>
      </c>
      <c r="Y35" t="n">
        <v>1</v>
      </c>
      <c r="Z35" t="n">
        <v>10</v>
      </c>
      <c r="AA35" t="n">
        <v>236.5785617939022</v>
      </c>
      <c r="AB35" t="n">
        <v>323.6972253557979</v>
      </c>
      <c r="AC35" t="n">
        <v>292.8040164798459</v>
      </c>
      <c r="AD35" t="n">
        <v>236578.5617939022</v>
      </c>
      <c r="AE35" t="n">
        <v>323697.2253557979</v>
      </c>
      <c r="AF35" t="n">
        <v>3.770278977028035e-06</v>
      </c>
      <c r="AG35" t="n">
        <v>9.340277777777779</v>
      </c>
      <c r="AH35" t="n">
        <v>292804.0164798459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9.297000000000001</v>
      </c>
      <c r="E36" t="n">
        <v>10.76</v>
      </c>
      <c r="F36" t="n">
        <v>8.02</v>
      </c>
      <c r="G36" t="n">
        <v>53.44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99.06999999999999</v>
      </c>
      <c r="Q36" t="n">
        <v>198.07</v>
      </c>
      <c r="R36" t="n">
        <v>32.33</v>
      </c>
      <c r="S36" t="n">
        <v>21.27</v>
      </c>
      <c r="T36" t="n">
        <v>2809.09</v>
      </c>
      <c r="U36" t="n">
        <v>0.66</v>
      </c>
      <c r="V36" t="n">
        <v>0.76</v>
      </c>
      <c r="W36" t="n">
        <v>0.12</v>
      </c>
      <c r="X36" t="n">
        <v>0.16</v>
      </c>
      <c r="Y36" t="n">
        <v>1</v>
      </c>
      <c r="Z36" t="n">
        <v>10</v>
      </c>
      <c r="AA36" t="n">
        <v>236.4740821059577</v>
      </c>
      <c r="AB36" t="n">
        <v>323.5542716374338</v>
      </c>
      <c r="AC36" t="n">
        <v>292.6747060637255</v>
      </c>
      <c r="AD36" t="n">
        <v>236474.0821059577</v>
      </c>
      <c r="AE36" t="n">
        <v>323554.2716374338</v>
      </c>
      <c r="AF36" t="n">
        <v>3.771333668599334e-06</v>
      </c>
      <c r="AG36" t="n">
        <v>9.340277777777779</v>
      </c>
      <c r="AH36" t="n">
        <v>292674.7060637255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9.293699999999999</v>
      </c>
      <c r="E37" t="n">
        <v>10.76</v>
      </c>
      <c r="F37" t="n">
        <v>8.02</v>
      </c>
      <c r="G37" t="n">
        <v>53.46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98.75</v>
      </c>
      <c r="Q37" t="n">
        <v>198.05</v>
      </c>
      <c r="R37" t="n">
        <v>32.46</v>
      </c>
      <c r="S37" t="n">
        <v>21.27</v>
      </c>
      <c r="T37" t="n">
        <v>2872.17</v>
      </c>
      <c r="U37" t="n">
        <v>0.66</v>
      </c>
      <c r="V37" t="n">
        <v>0.76</v>
      </c>
      <c r="W37" t="n">
        <v>0.12</v>
      </c>
      <c r="X37" t="n">
        <v>0.17</v>
      </c>
      <c r="Y37" t="n">
        <v>1</v>
      </c>
      <c r="Z37" t="n">
        <v>10</v>
      </c>
      <c r="AA37" t="n">
        <v>236.3152754558258</v>
      </c>
      <c r="AB37" t="n">
        <v>323.3369853726685</v>
      </c>
      <c r="AC37" t="n">
        <v>292.4781572951061</v>
      </c>
      <c r="AD37" t="n">
        <v>236315.2754558258</v>
      </c>
      <c r="AE37" t="n">
        <v>323336.9853726685</v>
      </c>
      <c r="AF37" t="n">
        <v>3.769995021604993e-06</v>
      </c>
      <c r="AG37" t="n">
        <v>9.340277777777779</v>
      </c>
      <c r="AH37" t="n">
        <v>292478.1572951062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9.292199999999999</v>
      </c>
      <c r="E38" t="n">
        <v>10.76</v>
      </c>
      <c r="F38" t="n">
        <v>8.02</v>
      </c>
      <c r="G38" t="n">
        <v>53.47</v>
      </c>
      <c r="H38" t="n">
        <v>0.93</v>
      </c>
      <c r="I38" t="n">
        <v>9</v>
      </c>
      <c r="J38" t="n">
        <v>190.26</v>
      </c>
      <c r="K38" t="n">
        <v>52.44</v>
      </c>
      <c r="L38" t="n">
        <v>10</v>
      </c>
      <c r="M38" t="n">
        <v>7</v>
      </c>
      <c r="N38" t="n">
        <v>37.82</v>
      </c>
      <c r="O38" t="n">
        <v>23699.85</v>
      </c>
      <c r="P38" t="n">
        <v>98.37</v>
      </c>
      <c r="Q38" t="n">
        <v>198.06</v>
      </c>
      <c r="R38" t="n">
        <v>32.56</v>
      </c>
      <c r="S38" t="n">
        <v>21.27</v>
      </c>
      <c r="T38" t="n">
        <v>2921.65</v>
      </c>
      <c r="U38" t="n">
        <v>0.65</v>
      </c>
      <c r="V38" t="n">
        <v>0.76</v>
      </c>
      <c r="W38" t="n">
        <v>0.12</v>
      </c>
      <c r="X38" t="n">
        <v>0.17</v>
      </c>
      <c r="Y38" t="n">
        <v>1</v>
      </c>
      <c r="Z38" t="n">
        <v>10</v>
      </c>
      <c r="AA38" t="n">
        <v>236.1056922449399</v>
      </c>
      <c r="AB38" t="n">
        <v>323.0502243773758</v>
      </c>
      <c r="AC38" t="n">
        <v>292.2187643667326</v>
      </c>
      <c r="AD38" t="n">
        <v>236105.6922449399</v>
      </c>
      <c r="AE38" t="n">
        <v>323050.2243773758</v>
      </c>
      <c r="AF38" t="n">
        <v>3.769386545698474e-06</v>
      </c>
      <c r="AG38" t="n">
        <v>9.340277777777779</v>
      </c>
      <c r="AH38" t="n">
        <v>292218.7643667326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9.364800000000001</v>
      </c>
      <c r="E39" t="n">
        <v>10.68</v>
      </c>
      <c r="F39" t="n">
        <v>7.97</v>
      </c>
      <c r="G39" t="n">
        <v>59.8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98</v>
      </c>
      <c r="Q39" t="n">
        <v>198.05</v>
      </c>
      <c r="R39" t="n">
        <v>30.76</v>
      </c>
      <c r="S39" t="n">
        <v>21.27</v>
      </c>
      <c r="T39" t="n">
        <v>2029.47</v>
      </c>
      <c r="U39" t="n">
        <v>0.6899999999999999</v>
      </c>
      <c r="V39" t="n">
        <v>0.76</v>
      </c>
      <c r="W39" t="n">
        <v>0.12</v>
      </c>
      <c r="X39" t="n">
        <v>0.12</v>
      </c>
      <c r="Y39" t="n">
        <v>1</v>
      </c>
      <c r="Z39" t="n">
        <v>10</v>
      </c>
      <c r="AA39" t="n">
        <v>235.1306743440878</v>
      </c>
      <c r="AB39" t="n">
        <v>321.7161618706767</v>
      </c>
      <c r="AC39" t="n">
        <v>291.012022913304</v>
      </c>
      <c r="AD39" t="n">
        <v>235130.6743440878</v>
      </c>
      <c r="AE39" t="n">
        <v>321716.1618706767</v>
      </c>
      <c r="AF39" t="n">
        <v>3.798836779573953e-06</v>
      </c>
      <c r="AG39" t="n">
        <v>9.270833333333334</v>
      </c>
      <c r="AH39" t="n">
        <v>291012.0229133039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9.351900000000001</v>
      </c>
      <c r="E40" t="n">
        <v>10.69</v>
      </c>
      <c r="F40" t="n">
        <v>7.99</v>
      </c>
      <c r="G40" t="n">
        <v>59.91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97.92</v>
      </c>
      <c r="Q40" t="n">
        <v>198.05</v>
      </c>
      <c r="R40" t="n">
        <v>31.58</v>
      </c>
      <c r="S40" t="n">
        <v>21.27</v>
      </c>
      <c r="T40" t="n">
        <v>2436.87</v>
      </c>
      <c r="U40" t="n">
        <v>0.67</v>
      </c>
      <c r="V40" t="n">
        <v>0.76</v>
      </c>
      <c r="W40" t="n">
        <v>0.12</v>
      </c>
      <c r="X40" t="n">
        <v>0.14</v>
      </c>
      <c r="Y40" t="n">
        <v>1</v>
      </c>
      <c r="Z40" t="n">
        <v>10</v>
      </c>
      <c r="AA40" t="n">
        <v>235.2489690331485</v>
      </c>
      <c r="AB40" t="n">
        <v>321.8780178830428</v>
      </c>
      <c r="AC40" t="n">
        <v>291.1584316150162</v>
      </c>
      <c r="AD40" t="n">
        <v>235248.9690331485</v>
      </c>
      <c r="AE40" t="n">
        <v>321878.0178830428</v>
      </c>
      <c r="AF40" t="n">
        <v>3.793603886777896e-06</v>
      </c>
      <c r="AG40" t="n">
        <v>9.279513888888889</v>
      </c>
      <c r="AH40" t="n">
        <v>291158.4316150162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9.342599999999999</v>
      </c>
      <c r="E41" t="n">
        <v>10.7</v>
      </c>
      <c r="F41" t="n">
        <v>8</v>
      </c>
      <c r="G41" t="n">
        <v>59.99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97.97</v>
      </c>
      <c r="Q41" t="n">
        <v>198.05</v>
      </c>
      <c r="R41" t="n">
        <v>31.81</v>
      </c>
      <c r="S41" t="n">
        <v>21.27</v>
      </c>
      <c r="T41" t="n">
        <v>2553.57</v>
      </c>
      <c r="U41" t="n">
        <v>0.67</v>
      </c>
      <c r="V41" t="n">
        <v>0.76</v>
      </c>
      <c r="W41" t="n">
        <v>0.12</v>
      </c>
      <c r="X41" t="n">
        <v>0.15</v>
      </c>
      <c r="Y41" t="n">
        <v>1</v>
      </c>
      <c r="Z41" t="n">
        <v>10</v>
      </c>
      <c r="AA41" t="n">
        <v>235.3848525261755</v>
      </c>
      <c r="AB41" t="n">
        <v>322.0639396729589</v>
      </c>
      <c r="AC41" t="n">
        <v>291.3266092902457</v>
      </c>
      <c r="AD41" t="n">
        <v>235384.8525261755</v>
      </c>
      <c r="AE41" t="n">
        <v>322063.9396729589</v>
      </c>
      <c r="AF41" t="n">
        <v>3.789831336157484e-06</v>
      </c>
      <c r="AG41" t="n">
        <v>9.288194444444445</v>
      </c>
      <c r="AH41" t="n">
        <v>291326.6092902457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9.338800000000001</v>
      </c>
      <c r="E42" t="n">
        <v>10.71</v>
      </c>
      <c r="F42" t="n">
        <v>8</v>
      </c>
      <c r="G42" t="n">
        <v>60.02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98.02</v>
      </c>
      <c r="Q42" t="n">
        <v>198.05</v>
      </c>
      <c r="R42" t="n">
        <v>31.94</v>
      </c>
      <c r="S42" t="n">
        <v>21.27</v>
      </c>
      <c r="T42" t="n">
        <v>2619.85</v>
      </c>
      <c r="U42" t="n">
        <v>0.67</v>
      </c>
      <c r="V42" t="n">
        <v>0.76</v>
      </c>
      <c r="W42" t="n">
        <v>0.12</v>
      </c>
      <c r="X42" t="n">
        <v>0.15</v>
      </c>
      <c r="Y42" t="n">
        <v>1</v>
      </c>
      <c r="Z42" t="n">
        <v>10</v>
      </c>
      <c r="AA42" t="n">
        <v>235.446286045555</v>
      </c>
      <c r="AB42" t="n">
        <v>322.1479957244296</v>
      </c>
      <c r="AC42" t="n">
        <v>291.4026431501374</v>
      </c>
      <c r="AD42" t="n">
        <v>235446.2860455551</v>
      </c>
      <c r="AE42" t="n">
        <v>322147.9957244296</v>
      </c>
      <c r="AF42" t="n">
        <v>3.788289863860972e-06</v>
      </c>
      <c r="AG42" t="n">
        <v>9.296875</v>
      </c>
      <c r="AH42" t="n">
        <v>291402.6431501374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9.3392</v>
      </c>
      <c r="E43" t="n">
        <v>10.71</v>
      </c>
      <c r="F43" t="n">
        <v>8</v>
      </c>
      <c r="G43" t="n">
        <v>60.02</v>
      </c>
      <c r="H43" t="n">
        <v>1.04</v>
      </c>
      <c r="I43" t="n">
        <v>8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97.44</v>
      </c>
      <c r="Q43" t="n">
        <v>198.05</v>
      </c>
      <c r="R43" t="n">
        <v>31.95</v>
      </c>
      <c r="S43" t="n">
        <v>21.27</v>
      </c>
      <c r="T43" t="n">
        <v>2624.53</v>
      </c>
      <c r="U43" t="n">
        <v>0.67</v>
      </c>
      <c r="V43" t="n">
        <v>0.76</v>
      </c>
      <c r="W43" t="n">
        <v>0.12</v>
      </c>
      <c r="X43" t="n">
        <v>0.15</v>
      </c>
      <c r="Y43" t="n">
        <v>1</v>
      </c>
      <c r="Z43" t="n">
        <v>10</v>
      </c>
      <c r="AA43" t="n">
        <v>235.1049174331894</v>
      </c>
      <c r="AB43" t="n">
        <v>321.6809201288709</v>
      </c>
      <c r="AC43" t="n">
        <v>290.9801445938739</v>
      </c>
      <c r="AD43" t="n">
        <v>235104.9174331894</v>
      </c>
      <c r="AE43" t="n">
        <v>321680.9201288709</v>
      </c>
      <c r="AF43" t="n">
        <v>3.788452124102709e-06</v>
      </c>
      <c r="AG43" t="n">
        <v>9.296875</v>
      </c>
      <c r="AH43" t="n">
        <v>290980.1445938739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9.3368</v>
      </c>
      <c r="E44" t="n">
        <v>10.71</v>
      </c>
      <c r="F44" t="n">
        <v>8.01</v>
      </c>
      <c r="G44" t="n">
        <v>60.04</v>
      </c>
      <c r="H44" t="n">
        <v>1.06</v>
      </c>
      <c r="I44" t="n">
        <v>8</v>
      </c>
      <c r="J44" t="n">
        <v>192.56</v>
      </c>
      <c r="K44" t="n">
        <v>52.44</v>
      </c>
      <c r="L44" t="n">
        <v>11.5</v>
      </c>
      <c r="M44" t="n">
        <v>6</v>
      </c>
      <c r="N44" t="n">
        <v>38.62</v>
      </c>
      <c r="O44" t="n">
        <v>23983.44</v>
      </c>
      <c r="P44" t="n">
        <v>97.12</v>
      </c>
      <c r="Q44" t="n">
        <v>198.07</v>
      </c>
      <c r="R44" t="n">
        <v>32.03</v>
      </c>
      <c r="S44" t="n">
        <v>21.27</v>
      </c>
      <c r="T44" t="n">
        <v>2663.78</v>
      </c>
      <c r="U44" t="n">
        <v>0.66</v>
      </c>
      <c r="V44" t="n">
        <v>0.76</v>
      </c>
      <c r="W44" t="n">
        <v>0.12</v>
      </c>
      <c r="X44" t="n">
        <v>0.15</v>
      </c>
      <c r="Y44" t="n">
        <v>1</v>
      </c>
      <c r="Z44" t="n">
        <v>10</v>
      </c>
      <c r="AA44" t="n">
        <v>234.966636500076</v>
      </c>
      <c r="AB44" t="n">
        <v>321.491718055661</v>
      </c>
      <c r="AC44" t="n">
        <v>290.8089997009843</v>
      </c>
      <c r="AD44" t="n">
        <v>234966.636500076</v>
      </c>
      <c r="AE44" t="n">
        <v>321491.718055661</v>
      </c>
      <c r="AF44" t="n">
        <v>3.787478562652281e-06</v>
      </c>
      <c r="AG44" t="n">
        <v>9.296875</v>
      </c>
      <c r="AH44" t="n">
        <v>290808.9997009843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9.395799999999999</v>
      </c>
      <c r="E45" t="n">
        <v>10.64</v>
      </c>
      <c r="F45" t="n">
        <v>7.97</v>
      </c>
      <c r="G45" t="n">
        <v>68.34999999999999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96.59</v>
      </c>
      <c r="Q45" t="n">
        <v>198.05</v>
      </c>
      <c r="R45" t="n">
        <v>30.98</v>
      </c>
      <c r="S45" t="n">
        <v>21.27</v>
      </c>
      <c r="T45" t="n">
        <v>2142.96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223.9657501770906</v>
      </c>
      <c r="AB45" t="n">
        <v>306.4398200637079</v>
      </c>
      <c r="AC45" t="n">
        <v>277.193633727907</v>
      </c>
      <c r="AD45" t="n">
        <v>223965.7501770906</v>
      </c>
      <c r="AE45" t="n">
        <v>306439.8200637079</v>
      </c>
      <c r="AF45" t="n">
        <v>3.81141194830866e-06</v>
      </c>
      <c r="AG45" t="n">
        <v>9.236111111111111</v>
      </c>
      <c r="AH45" t="n">
        <v>277193.633727907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9.4039</v>
      </c>
      <c r="E46" t="n">
        <v>10.63</v>
      </c>
      <c r="F46" t="n">
        <v>7.96</v>
      </c>
      <c r="G46" t="n">
        <v>68.27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96.61</v>
      </c>
      <c r="Q46" t="n">
        <v>198.05</v>
      </c>
      <c r="R46" t="n">
        <v>30.64</v>
      </c>
      <c r="S46" t="n">
        <v>21.27</v>
      </c>
      <c r="T46" t="n">
        <v>1971.82</v>
      </c>
      <c r="U46" t="n">
        <v>0.6899999999999999</v>
      </c>
      <c r="V46" t="n">
        <v>0.76</v>
      </c>
      <c r="W46" t="n">
        <v>0.12</v>
      </c>
      <c r="X46" t="n">
        <v>0.11</v>
      </c>
      <c r="Y46" t="n">
        <v>1</v>
      </c>
      <c r="Z46" t="n">
        <v>10</v>
      </c>
      <c r="AA46" t="n">
        <v>223.882402212347</v>
      </c>
      <c r="AB46" t="n">
        <v>306.325779701293</v>
      </c>
      <c r="AC46" t="n">
        <v>277.0904772176242</v>
      </c>
      <c r="AD46" t="n">
        <v>223882.402212347</v>
      </c>
      <c r="AE46" t="n">
        <v>306325.779701293</v>
      </c>
      <c r="AF46" t="n">
        <v>3.814697718203858e-06</v>
      </c>
      <c r="AG46" t="n">
        <v>9.227430555555555</v>
      </c>
      <c r="AH46" t="n">
        <v>277090.4772176242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9.417199999999999</v>
      </c>
      <c r="E47" t="n">
        <v>10.62</v>
      </c>
      <c r="F47" t="n">
        <v>7.95</v>
      </c>
      <c r="G47" t="n">
        <v>68.14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5</v>
      </c>
      <c r="N47" t="n">
        <v>39.02</v>
      </c>
      <c r="O47" t="n">
        <v>24125.85</v>
      </c>
      <c r="P47" t="n">
        <v>96.34999999999999</v>
      </c>
      <c r="Q47" t="n">
        <v>198.06</v>
      </c>
      <c r="R47" t="n">
        <v>30.28</v>
      </c>
      <c r="S47" t="n">
        <v>21.27</v>
      </c>
      <c r="T47" t="n">
        <v>1791.15</v>
      </c>
      <c r="U47" t="n">
        <v>0.7</v>
      </c>
      <c r="V47" t="n">
        <v>0.76</v>
      </c>
      <c r="W47" t="n">
        <v>0.12</v>
      </c>
      <c r="X47" t="n">
        <v>0.1</v>
      </c>
      <c r="Y47" t="n">
        <v>1</v>
      </c>
      <c r="Z47" t="n">
        <v>10</v>
      </c>
      <c r="AA47" t="n">
        <v>223.5943920113018</v>
      </c>
      <c r="AB47" t="n">
        <v>305.9317114381099</v>
      </c>
      <c r="AC47" t="n">
        <v>276.7340182764009</v>
      </c>
      <c r="AD47" t="n">
        <v>223594.3920113018</v>
      </c>
      <c r="AE47" t="n">
        <v>305931.7114381099</v>
      </c>
      <c r="AF47" t="n">
        <v>3.820092871241652e-06</v>
      </c>
      <c r="AG47" t="n">
        <v>9.21875</v>
      </c>
      <c r="AH47" t="n">
        <v>276734.0182764009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9.381600000000001</v>
      </c>
      <c r="E48" t="n">
        <v>10.66</v>
      </c>
      <c r="F48" t="n">
        <v>7.99</v>
      </c>
      <c r="G48" t="n">
        <v>68.48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5</v>
      </c>
      <c r="N48" t="n">
        <v>39.16</v>
      </c>
      <c r="O48" t="n">
        <v>24173.41</v>
      </c>
      <c r="P48" t="n">
        <v>96.77</v>
      </c>
      <c r="Q48" t="n">
        <v>198.05</v>
      </c>
      <c r="R48" t="n">
        <v>31.64</v>
      </c>
      <c r="S48" t="n">
        <v>21.27</v>
      </c>
      <c r="T48" t="n">
        <v>2471.38</v>
      </c>
      <c r="U48" t="n">
        <v>0.67</v>
      </c>
      <c r="V48" t="n">
        <v>0.76</v>
      </c>
      <c r="W48" t="n">
        <v>0.12</v>
      </c>
      <c r="X48" t="n">
        <v>0.14</v>
      </c>
      <c r="Y48" t="n">
        <v>1</v>
      </c>
      <c r="Z48" t="n">
        <v>10</v>
      </c>
      <c r="AA48" t="n">
        <v>234.3310451302325</v>
      </c>
      <c r="AB48" t="n">
        <v>320.6220739031292</v>
      </c>
      <c r="AC48" t="n">
        <v>290.0223531658168</v>
      </c>
      <c r="AD48" t="n">
        <v>234331.0451302325</v>
      </c>
      <c r="AE48" t="n">
        <v>320622.0739031292</v>
      </c>
      <c r="AF48" t="n">
        <v>3.805651709726956e-06</v>
      </c>
      <c r="AG48" t="n">
        <v>9.253472222222221</v>
      </c>
      <c r="AH48" t="n">
        <v>290022.3531658167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9.393800000000001</v>
      </c>
      <c r="E49" t="n">
        <v>10.65</v>
      </c>
      <c r="F49" t="n">
        <v>7.98</v>
      </c>
      <c r="G49" t="n">
        <v>68.36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5</v>
      </c>
      <c r="N49" t="n">
        <v>39.3</v>
      </c>
      <c r="O49" t="n">
        <v>24221.02</v>
      </c>
      <c r="P49" t="n">
        <v>96.28</v>
      </c>
      <c r="Q49" t="n">
        <v>198.05</v>
      </c>
      <c r="R49" t="n">
        <v>31.15</v>
      </c>
      <c r="S49" t="n">
        <v>21.27</v>
      </c>
      <c r="T49" t="n">
        <v>2227.73</v>
      </c>
      <c r="U49" t="n">
        <v>0.68</v>
      </c>
      <c r="V49" t="n">
        <v>0.76</v>
      </c>
      <c r="W49" t="n">
        <v>0.12</v>
      </c>
      <c r="X49" t="n">
        <v>0.12</v>
      </c>
      <c r="Y49" t="n">
        <v>1</v>
      </c>
      <c r="Z49" t="n">
        <v>10</v>
      </c>
      <c r="AA49" t="n">
        <v>233.91773466218</v>
      </c>
      <c r="AB49" t="n">
        <v>320.0565642867692</v>
      </c>
      <c r="AC49" t="n">
        <v>289.5108149935442</v>
      </c>
      <c r="AD49" t="n">
        <v>233917.73466218</v>
      </c>
      <c r="AE49" t="n">
        <v>320056.5642867692</v>
      </c>
      <c r="AF49" t="n">
        <v>3.81060064709997e-06</v>
      </c>
      <c r="AG49" t="n">
        <v>9.244791666666666</v>
      </c>
      <c r="AH49" t="n">
        <v>289510.8149935442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9.389900000000001</v>
      </c>
      <c r="E50" t="n">
        <v>10.65</v>
      </c>
      <c r="F50" t="n">
        <v>7.98</v>
      </c>
      <c r="G50" t="n">
        <v>68.40000000000001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5</v>
      </c>
      <c r="N50" t="n">
        <v>39.43</v>
      </c>
      <c r="O50" t="n">
        <v>24268.67</v>
      </c>
      <c r="P50" t="n">
        <v>96.09999999999999</v>
      </c>
      <c r="Q50" t="n">
        <v>198.05</v>
      </c>
      <c r="R50" t="n">
        <v>31.23</v>
      </c>
      <c r="S50" t="n">
        <v>21.27</v>
      </c>
      <c r="T50" t="n">
        <v>2267.75</v>
      </c>
      <c r="U50" t="n">
        <v>0.68</v>
      </c>
      <c r="V50" t="n">
        <v>0.76</v>
      </c>
      <c r="W50" t="n">
        <v>0.12</v>
      </c>
      <c r="X50" t="n">
        <v>0.13</v>
      </c>
      <c r="Y50" t="n">
        <v>1</v>
      </c>
      <c r="Z50" t="n">
        <v>10</v>
      </c>
      <c r="AA50" t="n">
        <v>233.8457722793327</v>
      </c>
      <c r="AB50" t="n">
        <v>319.9581021798012</v>
      </c>
      <c r="AC50" t="n">
        <v>289.4217499718728</v>
      </c>
      <c r="AD50" t="n">
        <v>233845.7722793327</v>
      </c>
      <c r="AE50" t="n">
        <v>319958.1021798013</v>
      </c>
      <c r="AF50" t="n">
        <v>3.809018609743023e-06</v>
      </c>
      <c r="AG50" t="n">
        <v>9.244791666666666</v>
      </c>
      <c r="AH50" t="n">
        <v>289421.7499718728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9.390700000000001</v>
      </c>
      <c r="E51" t="n">
        <v>10.65</v>
      </c>
      <c r="F51" t="n">
        <v>7.98</v>
      </c>
      <c r="G51" t="n">
        <v>68.40000000000001</v>
      </c>
      <c r="H51" t="n">
        <v>1.2</v>
      </c>
      <c r="I51" t="n">
        <v>7</v>
      </c>
      <c r="J51" t="n">
        <v>195.26</v>
      </c>
      <c r="K51" t="n">
        <v>52.44</v>
      </c>
      <c r="L51" t="n">
        <v>13.25</v>
      </c>
      <c r="M51" t="n">
        <v>5</v>
      </c>
      <c r="N51" t="n">
        <v>39.57</v>
      </c>
      <c r="O51" t="n">
        <v>24316.37</v>
      </c>
      <c r="P51" t="n">
        <v>95.81999999999999</v>
      </c>
      <c r="Q51" t="n">
        <v>198.06</v>
      </c>
      <c r="R51" t="n">
        <v>31.19</v>
      </c>
      <c r="S51" t="n">
        <v>21.27</v>
      </c>
      <c r="T51" t="n">
        <v>2248.81</v>
      </c>
      <c r="U51" t="n">
        <v>0.68</v>
      </c>
      <c r="V51" t="n">
        <v>0.76</v>
      </c>
      <c r="W51" t="n">
        <v>0.12</v>
      </c>
      <c r="X51" t="n">
        <v>0.13</v>
      </c>
      <c r="Y51" t="n">
        <v>1</v>
      </c>
      <c r="Z51" t="n">
        <v>10</v>
      </c>
      <c r="AA51" t="n">
        <v>233.6768801265354</v>
      </c>
      <c r="AB51" t="n">
        <v>319.7270164853481</v>
      </c>
      <c r="AC51" t="n">
        <v>289.2127187717674</v>
      </c>
      <c r="AD51" t="n">
        <v>233676.8801265354</v>
      </c>
      <c r="AE51" t="n">
        <v>319727.0164853482</v>
      </c>
      <c r="AF51" t="n">
        <v>3.809343130226499e-06</v>
      </c>
      <c r="AG51" t="n">
        <v>9.244791666666666</v>
      </c>
      <c r="AH51" t="n">
        <v>289212.7187717674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9.3909</v>
      </c>
      <c r="E52" t="n">
        <v>10.65</v>
      </c>
      <c r="F52" t="n">
        <v>7.98</v>
      </c>
      <c r="G52" t="n">
        <v>68.39</v>
      </c>
      <c r="H52" t="n">
        <v>1.22</v>
      </c>
      <c r="I52" t="n">
        <v>7</v>
      </c>
      <c r="J52" t="n">
        <v>195.65</v>
      </c>
      <c r="K52" t="n">
        <v>52.44</v>
      </c>
      <c r="L52" t="n">
        <v>13.5</v>
      </c>
      <c r="M52" t="n">
        <v>5</v>
      </c>
      <c r="N52" t="n">
        <v>39.71</v>
      </c>
      <c r="O52" t="n">
        <v>24364.12</v>
      </c>
      <c r="P52" t="n">
        <v>95.48</v>
      </c>
      <c r="Q52" t="n">
        <v>198.06</v>
      </c>
      <c r="R52" t="n">
        <v>31.25</v>
      </c>
      <c r="S52" t="n">
        <v>21.27</v>
      </c>
      <c r="T52" t="n">
        <v>2279.55</v>
      </c>
      <c r="U52" t="n">
        <v>0.68</v>
      </c>
      <c r="V52" t="n">
        <v>0.76</v>
      </c>
      <c r="W52" t="n">
        <v>0.12</v>
      </c>
      <c r="X52" t="n">
        <v>0.13</v>
      </c>
      <c r="Y52" t="n">
        <v>1</v>
      </c>
      <c r="Z52" t="n">
        <v>10</v>
      </c>
      <c r="AA52" t="n">
        <v>233.4781985390979</v>
      </c>
      <c r="AB52" t="n">
        <v>319.4551715722033</v>
      </c>
      <c r="AC52" t="n">
        <v>288.9668183555963</v>
      </c>
      <c r="AD52" t="n">
        <v>233478.1985390979</v>
      </c>
      <c r="AE52" t="n">
        <v>319455.1715722033</v>
      </c>
      <c r="AF52" t="n">
        <v>3.809424260347368e-06</v>
      </c>
      <c r="AG52" t="n">
        <v>9.244791666666666</v>
      </c>
      <c r="AH52" t="n">
        <v>288966.8183555963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9.448600000000001</v>
      </c>
      <c r="E53" t="n">
        <v>10.58</v>
      </c>
      <c r="F53" t="n">
        <v>7.95</v>
      </c>
      <c r="G53" t="n">
        <v>79.5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94.81</v>
      </c>
      <c r="Q53" t="n">
        <v>198.05</v>
      </c>
      <c r="R53" t="n">
        <v>30.18</v>
      </c>
      <c r="S53" t="n">
        <v>21.27</v>
      </c>
      <c r="T53" t="n">
        <v>1746.46</v>
      </c>
      <c r="U53" t="n">
        <v>0.7</v>
      </c>
      <c r="V53" t="n">
        <v>0.76</v>
      </c>
      <c r="W53" t="n">
        <v>0.12</v>
      </c>
      <c r="X53" t="n">
        <v>0.1</v>
      </c>
      <c r="Y53" t="n">
        <v>1</v>
      </c>
      <c r="Z53" t="n">
        <v>10</v>
      </c>
      <c r="AA53" t="n">
        <v>222.4493073442284</v>
      </c>
      <c r="AB53" t="n">
        <v>304.3649560790507</v>
      </c>
      <c r="AC53" t="n">
        <v>275.3167918498549</v>
      </c>
      <c r="AD53" t="n">
        <v>222449.3073442284</v>
      </c>
      <c r="AE53" t="n">
        <v>304364.9560790507</v>
      </c>
      <c r="AF53" t="n">
        <v>3.832830300218098e-06</v>
      </c>
      <c r="AG53" t="n">
        <v>9.184027777777779</v>
      </c>
      <c r="AH53" t="n">
        <v>275316.7918498549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9.468</v>
      </c>
      <c r="E54" t="n">
        <v>10.56</v>
      </c>
      <c r="F54" t="n">
        <v>7.93</v>
      </c>
      <c r="G54" t="n">
        <v>79.28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94.59</v>
      </c>
      <c r="Q54" t="n">
        <v>198.05</v>
      </c>
      <c r="R54" t="n">
        <v>29.58</v>
      </c>
      <c r="S54" t="n">
        <v>21.27</v>
      </c>
      <c r="T54" t="n">
        <v>1449.7</v>
      </c>
      <c r="U54" t="n">
        <v>0.72</v>
      </c>
      <c r="V54" t="n">
        <v>0.77</v>
      </c>
      <c r="W54" t="n">
        <v>0.11</v>
      </c>
      <c r="X54" t="n">
        <v>0.08</v>
      </c>
      <c r="Y54" t="n">
        <v>1</v>
      </c>
      <c r="Z54" t="n">
        <v>10</v>
      </c>
      <c r="AA54" t="n">
        <v>222.1110295982066</v>
      </c>
      <c r="AB54" t="n">
        <v>303.902109543183</v>
      </c>
      <c r="AC54" t="n">
        <v>274.898118737761</v>
      </c>
      <c r="AD54" t="n">
        <v>222111.0295982066</v>
      </c>
      <c r="AE54" t="n">
        <v>303902.109543183</v>
      </c>
      <c r="AF54" t="n">
        <v>3.840699921942399e-06</v>
      </c>
      <c r="AG54" t="n">
        <v>9.166666666666666</v>
      </c>
      <c r="AH54" t="n">
        <v>274898.118737761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9.4429</v>
      </c>
      <c r="E55" t="n">
        <v>10.59</v>
      </c>
      <c r="F55" t="n">
        <v>7.96</v>
      </c>
      <c r="G55" t="n">
        <v>79.56</v>
      </c>
      <c r="H55" t="n">
        <v>1.29</v>
      </c>
      <c r="I55" t="n">
        <v>6</v>
      </c>
      <c r="J55" t="n">
        <v>196.81</v>
      </c>
      <c r="K55" t="n">
        <v>52.44</v>
      </c>
      <c r="L55" t="n">
        <v>14.25</v>
      </c>
      <c r="M55" t="n">
        <v>4</v>
      </c>
      <c r="N55" t="n">
        <v>40.12</v>
      </c>
      <c r="O55" t="n">
        <v>24507.64</v>
      </c>
      <c r="P55" t="n">
        <v>94.97</v>
      </c>
      <c r="Q55" t="n">
        <v>198.05</v>
      </c>
      <c r="R55" t="n">
        <v>30.58</v>
      </c>
      <c r="S55" t="n">
        <v>21.27</v>
      </c>
      <c r="T55" t="n">
        <v>1948.22</v>
      </c>
      <c r="U55" t="n">
        <v>0.7</v>
      </c>
      <c r="V55" t="n">
        <v>0.76</v>
      </c>
      <c r="W55" t="n">
        <v>0.12</v>
      </c>
      <c r="X55" t="n">
        <v>0.1</v>
      </c>
      <c r="Y55" t="n">
        <v>1</v>
      </c>
      <c r="Z55" t="n">
        <v>10</v>
      </c>
      <c r="AA55" t="n">
        <v>222.6152951270997</v>
      </c>
      <c r="AB55" t="n">
        <v>304.5920678864393</v>
      </c>
      <c r="AC55" t="n">
        <v>275.5222284250997</v>
      </c>
      <c r="AD55" t="n">
        <v>222615.2951270997</v>
      </c>
      <c r="AE55" t="n">
        <v>304592.0678864393</v>
      </c>
      <c r="AF55" t="n">
        <v>3.83051809177333e-06</v>
      </c>
      <c r="AG55" t="n">
        <v>9.192708333333334</v>
      </c>
      <c r="AH55" t="n">
        <v>275522.2284250997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9.444100000000001</v>
      </c>
      <c r="E56" t="n">
        <v>10.59</v>
      </c>
      <c r="F56" t="n">
        <v>7.95</v>
      </c>
      <c r="G56" t="n">
        <v>79.55</v>
      </c>
      <c r="H56" t="n">
        <v>1.31</v>
      </c>
      <c r="I56" t="n">
        <v>6</v>
      </c>
      <c r="J56" t="n">
        <v>197.2</v>
      </c>
      <c r="K56" t="n">
        <v>52.44</v>
      </c>
      <c r="L56" t="n">
        <v>14.5</v>
      </c>
      <c r="M56" t="n">
        <v>4</v>
      </c>
      <c r="N56" t="n">
        <v>40.26</v>
      </c>
      <c r="O56" t="n">
        <v>24555.57</v>
      </c>
      <c r="P56" t="n">
        <v>94.88</v>
      </c>
      <c r="Q56" t="n">
        <v>198.05</v>
      </c>
      <c r="R56" t="n">
        <v>30.4</v>
      </c>
      <c r="S56" t="n">
        <v>21.27</v>
      </c>
      <c r="T56" t="n">
        <v>1859.46</v>
      </c>
      <c r="U56" t="n">
        <v>0.7</v>
      </c>
      <c r="V56" t="n">
        <v>0.76</v>
      </c>
      <c r="W56" t="n">
        <v>0.12</v>
      </c>
      <c r="X56" t="n">
        <v>0.1</v>
      </c>
      <c r="Y56" t="n">
        <v>1</v>
      </c>
      <c r="Z56" t="n">
        <v>10</v>
      </c>
      <c r="AA56" t="n">
        <v>222.5261064236239</v>
      </c>
      <c r="AB56" t="n">
        <v>304.4700359676158</v>
      </c>
      <c r="AC56" t="n">
        <v>275.411843061336</v>
      </c>
      <c r="AD56" t="n">
        <v>222526.1064236239</v>
      </c>
      <c r="AE56" t="n">
        <v>304470.0359676158</v>
      </c>
      <c r="AF56" t="n">
        <v>3.831004872498544e-06</v>
      </c>
      <c r="AG56" t="n">
        <v>9.192708333333334</v>
      </c>
      <c r="AH56" t="n">
        <v>275411.843061336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9.4359</v>
      </c>
      <c r="E57" t="n">
        <v>10.6</v>
      </c>
      <c r="F57" t="n">
        <v>7.96</v>
      </c>
      <c r="G57" t="n">
        <v>79.64</v>
      </c>
      <c r="H57" t="n">
        <v>1.33</v>
      </c>
      <c r="I57" t="n">
        <v>6</v>
      </c>
      <c r="J57" t="n">
        <v>197.59</v>
      </c>
      <c r="K57" t="n">
        <v>52.44</v>
      </c>
      <c r="L57" t="n">
        <v>14.75</v>
      </c>
      <c r="M57" t="n">
        <v>4</v>
      </c>
      <c r="N57" t="n">
        <v>40.4</v>
      </c>
      <c r="O57" t="n">
        <v>24603.55</v>
      </c>
      <c r="P57" t="n">
        <v>95.01000000000001</v>
      </c>
      <c r="Q57" t="n">
        <v>198.06</v>
      </c>
      <c r="R57" t="n">
        <v>30.79</v>
      </c>
      <c r="S57" t="n">
        <v>21.27</v>
      </c>
      <c r="T57" t="n">
        <v>2051.48</v>
      </c>
      <c r="U57" t="n">
        <v>0.6899999999999999</v>
      </c>
      <c r="V57" t="n">
        <v>0.76</v>
      </c>
      <c r="W57" t="n">
        <v>0.12</v>
      </c>
      <c r="X57" t="n">
        <v>0.11</v>
      </c>
      <c r="Y57" t="n">
        <v>1</v>
      </c>
      <c r="Z57" t="n">
        <v>10</v>
      </c>
      <c r="AA57" t="n">
        <v>222.6952570870244</v>
      </c>
      <c r="AB57" t="n">
        <v>304.7014753676808</v>
      </c>
      <c r="AC57" t="n">
        <v>275.621194209886</v>
      </c>
      <c r="AD57" t="n">
        <v>222695.2570870244</v>
      </c>
      <c r="AE57" t="n">
        <v>304701.4753676808</v>
      </c>
      <c r="AF57" t="n">
        <v>3.827678537542912e-06</v>
      </c>
      <c r="AG57" t="n">
        <v>9.201388888888889</v>
      </c>
      <c r="AH57" t="n">
        <v>275621.194209886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9.4453</v>
      </c>
      <c r="E58" t="n">
        <v>10.59</v>
      </c>
      <c r="F58" t="n">
        <v>7.95</v>
      </c>
      <c r="G58" t="n">
        <v>79.53</v>
      </c>
      <c r="H58" t="n">
        <v>1.35</v>
      </c>
      <c r="I58" t="n">
        <v>6</v>
      </c>
      <c r="J58" t="n">
        <v>197.98</v>
      </c>
      <c r="K58" t="n">
        <v>52.44</v>
      </c>
      <c r="L58" t="n">
        <v>15</v>
      </c>
      <c r="M58" t="n">
        <v>4</v>
      </c>
      <c r="N58" t="n">
        <v>40.54</v>
      </c>
      <c r="O58" t="n">
        <v>24651.58</v>
      </c>
      <c r="P58" t="n">
        <v>94.81999999999999</v>
      </c>
      <c r="Q58" t="n">
        <v>198.05</v>
      </c>
      <c r="R58" t="n">
        <v>30.38</v>
      </c>
      <c r="S58" t="n">
        <v>21.27</v>
      </c>
      <c r="T58" t="n">
        <v>1846.84</v>
      </c>
      <c r="U58" t="n">
        <v>0.7</v>
      </c>
      <c r="V58" t="n">
        <v>0.76</v>
      </c>
      <c r="W58" t="n">
        <v>0.12</v>
      </c>
      <c r="X58" t="n">
        <v>0.1</v>
      </c>
      <c r="Y58" t="n">
        <v>1</v>
      </c>
      <c r="Z58" t="n">
        <v>10</v>
      </c>
      <c r="AA58" t="n">
        <v>222.4818050995946</v>
      </c>
      <c r="AB58" t="n">
        <v>304.4094209416425</v>
      </c>
      <c r="AC58" t="n">
        <v>275.3570130483677</v>
      </c>
      <c r="AD58" t="n">
        <v>222481.8050995946</v>
      </c>
      <c r="AE58" t="n">
        <v>304409.4209416424</v>
      </c>
      <c r="AF58" t="n">
        <v>3.831491653223758e-06</v>
      </c>
      <c r="AG58" t="n">
        <v>9.192708333333334</v>
      </c>
      <c r="AH58" t="n">
        <v>275357.0130483677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9.440099999999999</v>
      </c>
      <c r="E59" t="n">
        <v>10.59</v>
      </c>
      <c r="F59" t="n">
        <v>7.96</v>
      </c>
      <c r="G59" t="n">
        <v>79.59</v>
      </c>
      <c r="H59" t="n">
        <v>1.36</v>
      </c>
      <c r="I59" t="n">
        <v>6</v>
      </c>
      <c r="J59" t="n">
        <v>198.37</v>
      </c>
      <c r="K59" t="n">
        <v>52.44</v>
      </c>
      <c r="L59" t="n">
        <v>15.25</v>
      </c>
      <c r="M59" t="n">
        <v>4</v>
      </c>
      <c r="N59" t="n">
        <v>40.68</v>
      </c>
      <c r="O59" t="n">
        <v>24699.65</v>
      </c>
      <c r="P59" t="n">
        <v>94.65000000000001</v>
      </c>
      <c r="Q59" t="n">
        <v>198.05</v>
      </c>
      <c r="R59" t="n">
        <v>30.61</v>
      </c>
      <c r="S59" t="n">
        <v>21.27</v>
      </c>
      <c r="T59" t="n">
        <v>1961.54</v>
      </c>
      <c r="U59" t="n">
        <v>0.6899999999999999</v>
      </c>
      <c r="V59" t="n">
        <v>0.76</v>
      </c>
      <c r="W59" t="n">
        <v>0.12</v>
      </c>
      <c r="X59" t="n">
        <v>0.11</v>
      </c>
      <c r="Y59" t="n">
        <v>1</v>
      </c>
      <c r="Z59" t="n">
        <v>10</v>
      </c>
      <c r="AA59" t="n">
        <v>222.4535709022041</v>
      </c>
      <c r="AB59" t="n">
        <v>304.370789667168</v>
      </c>
      <c r="AC59" t="n">
        <v>275.3220686885098</v>
      </c>
      <c r="AD59" t="n">
        <v>222453.5709022041</v>
      </c>
      <c r="AE59" t="n">
        <v>304370.789667168</v>
      </c>
      <c r="AF59" t="n">
        <v>3.829382270081162e-06</v>
      </c>
      <c r="AG59" t="n">
        <v>9.192708333333334</v>
      </c>
      <c r="AH59" t="n">
        <v>275322.0686885098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9.444100000000001</v>
      </c>
      <c r="E60" t="n">
        <v>10.59</v>
      </c>
      <c r="F60" t="n">
        <v>7.95</v>
      </c>
      <c r="G60" t="n">
        <v>79.55</v>
      </c>
      <c r="H60" t="n">
        <v>1.38</v>
      </c>
      <c r="I60" t="n">
        <v>6</v>
      </c>
      <c r="J60" t="n">
        <v>198.76</v>
      </c>
      <c r="K60" t="n">
        <v>52.44</v>
      </c>
      <c r="L60" t="n">
        <v>15.5</v>
      </c>
      <c r="M60" t="n">
        <v>4</v>
      </c>
      <c r="N60" t="n">
        <v>40.82</v>
      </c>
      <c r="O60" t="n">
        <v>24747.78</v>
      </c>
      <c r="P60" t="n">
        <v>94.34</v>
      </c>
      <c r="Q60" t="n">
        <v>198.05</v>
      </c>
      <c r="R60" t="n">
        <v>30.37</v>
      </c>
      <c r="S60" t="n">
        <v>21.27</v>
      </c>
      <c r="T60" t="n">
        <v>1843.83</v>
      </c>
      <c r="U60" t="n">
        <v>0.7</v>
      </c>
      <c r="V60" t="n">
        <v>0.76</v>
      </c>
      <c r="W60" t="n">
        <v>0.12</v>
      </c>
      <c r="X60" t="n">
        <v>0.1</v>
      </c>
      <c r="Y60" t="n">
        <v>1</v>
      </c>
      <c r="Z60" t="n">
        <v>10</v>
      </c>
      <c r="AA60" t="n">
        <v>222.2149430913681</v>
      </c>
      <c r="AB60" t="n">
        <v>304.0442885688662</v>
      </c>
      <c r="AC60" t="n">
        <v>275.0267283967826</v>
      </c>
      <c r="AD60" t="n">
        <v>222214.9430913681</v>
      </c>
      <c r="AE60" t="n">
        <v>304044.2885688662</v>
      </c>
      <c r="AF60" t="n">
        <v>3.831004872498544e-06</v>
      </c>
      <c r="AG60" t="n">
        <v>9.192708333333334</v>
      </c>
      <c r="AH60" t="n">
        <v>275026.7283967827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9.4587</v>
      </c>
      <c r="E61" t="n">
        <v>10.57</v>
      </c>
      <c r="F61" t="n">
        <v>7.94</v>
      </c>
      <c r="G61" t="n">
        <v>79.38</v>
      </c>
      <c r="H61" t="n">
        <v>1.4</v>
      </c>
      <c r="I61" t="n">
        <v>6</v>
      </c>
      <c r="J61" t="n">
        <v>199.15</v>
      </c>
      <c r="K61" t="n">
        <v>52.44</v>
      </c>
      <c r="L61" t="n">
        <v>15.75</v>
      </c>
      <c r="M61" t="n">
        <v>4</v>
      </c>
      <c r="N61" t="n">
        <v>40.96</v>
      </c>
      <c r="O61" t="n">
        <v>24795.95</v>
      </c>
      <c r="P61" t="n">
        <v>93.94</v>
      </c>
      <c r="Q61" t="n">
        <v>198.05</v>
      </c>
      <c r="R61" t="n">
        <v>29.8</v>
      </c>
      <c r="S61" t="n">
        <v>21.27</v>
      </c>
      <c r="T61" t="n">
        <v>1557.62</v>
      </c>
      <c r="U61" t="n">
        <v>0.71</v>
      </c>
      <c r="V61" t="n">
        <v>0.76</v>
      </c>
      <c r="W61" t="n">
        <v>0.12</v>
      </c>
      <c r="X61" t="n">
        <v>0.09</v>
      </c>
      <c r="Y61" t="n">
        <v>1</v>
      </c>
      <c r="Z61" t="n">
        <v>10</v>
      </c>
      <c r="AA61" t="n">
        <v>221.839508404113</v>
      </c>
      <c r="AB61" t="n">
        <v>303.5306022667547</v>
      </c>
      <c r="AC61" t="n">
        <v>274.5620675943812</v>
      </c>
      <c r="AD61" t="n">
        <v>221839.508404113</v>
      </c>
      <c r="AE61" t="n">
        <v>303530.6022667547</v>
      </c>
      <c r="AF61" t="n">
        <v>3.836927371321988e-06</v>
      </c>
      <c r="AG61" t="n">
        <v>9.175347222222221</v>
      </c>
      <c r="AH61" t="n">
        <v>274562.0675943812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9.4473</v>
      </c>
      <c r="E62" t="n">
        <v>10.58</v>
      </c>
      <c r="F62" t="n">
        <v>7.95</v>
      </c>
      <c r="G62" t="n">
        <v>79.51000000000001</v>
      </c>
      <c r="H62" t="n">
        <v>1.42</v>
      </c>
      <c r="I62" t="n">
        <v>6</v>
      </c>
      <c r="J62" t="n">
        <v>199.54</v>
      </c>
      <c r="K62" t="n">
        <v>52.44</v>
      </c>
      <c r="L62" t="n">
        <v>16</v>
      </c>
      <c r="M62" t="n">
        <v>4</v>
      </c>
      <c r="N62" t="n">
        <v>41.1</v>
      </c>
      <c r="O62" t="n">
        <v>24844.17</v>
      </c>
      <c r="P62" t="n">
        <v>93.76000000000001</v>
      </c>
      <c r="Q62" t="n">
        <v>198.05</v>
      </c>
      <c r="R62" t="n">
        <v>30.4</v>
      </c>
      <c r="S62" t="n">
        <v>21.27</v>
      </c>
      <c r="T62" t="n">
        <v>1857.94</v>
      </c>
      <c r="U62" t="n">
        <v>0.7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221.8550026853538</v>
      </c>
      <c r="AB62" t="n">
        <v>303.5518022259078</v>
      </c>
      <c r="AC62" t="n">
        <v>274.5812442591871</v>
      </c>
      <c r="AD62" t="n">
        <v>221855.0026853538</v>
      </c>
      <c r="AE62" t="n">
        <v>303551.8022259078</v>
      </c>
      <c r="AF62" t="n">
        <v>3.832302954432448e-06</v>
      </c>
      <c r="AG62" t="n">
        <v>9.184027777777779</v>
      </c>
      <c r="AH62" t="n">
        <v>274581.2442591871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9.438700000000001</v>
      </c>
      <c r="E63" t="n">
        <v>10.59</v>
      </c>
      <c r="F63" t="n">
        <v>7.96</v>
      </c>
      <c r="G63" t="n">
        <v>79.61</v>
      </c>
      <c r="H63" t="n">
        <v>1.44</v>
      </c>
      <c r="I63" t="n">
        <v>6</v>
      </c>
      <c r="J63" t="n">
        <v>199.93</v>
      </c>
      <c r="K63" t="n">
        <v>52.44</v>
      </c>
      <c r="L63" t="n">
        <v>16.25</v>
      </c>
      <c r="M63" t="n">
        <v>4</v>
      </c>
      <c r="N63" t="n">
        <v>41.24</v>
      </c>
      <c r="O63" t="n">
        <v>24892.44</v>
      </c>
      <c r="P63" t="n">
        <v>93.56999999999999</v>
      </c>
      <c r="Q63" t="n">
        <v>198.05</v>
      </c>
      <c r="R63" t="n">
        <v>30.68</v>
      </c>
      <c r="S63" t="n">
        <v>21.27</v>
      </c>
      <c r="T63" t="n">
        <v>1998.09</v>
      </c>
      <c r="U63" t="n">
        <v>0.6899999999999999</v>
      </c>
      <c r="V63" t="n">
        <v>0.76</v>
      </c>
      <c r="W63" t="n">
        <v>0.12</v>
      </c>
      <c r="X63" t="n">
        <v>0.11</v>
      </c>
      <c r="Y63" t="n">
        <v>1</v>
      </c>
      <c r="Z63" t="n">
        <v>10</v>
      </c>
      <c r="AA63" t="n">
        <v>221.8422393922255</v>
      </c>
      <c r="AB63" t="n">
        <v>303.5343389251728</v>
      </c>
      <c r="AC63" t="n">
        <v>274.5654476313644</v>
      </c>
      <c r="AD63" t="n">
        <v>221842.2393922255</v>
      </c>
      <c r="AE63" t="n">
        <v>303534.3389251729</v>
      </c>
      <c r="AF63" t="n">
        <v>3.828814359235079e-06</v>
      </c>
      <c r="AG63" t="n">
        <v>9.192708333333334</v>
      </c>
      <c r="AH63" t="n">
        <v>274565.4476313644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9.435</v>
      </c>
      <c r="E64" t="n">
        <v>10.6</v>
      </c>
      <c r="F64" t="n">
        <v>7.96</v>
      </c>
      <c r="G64" t="n">
        <v>79.65000000000001</v>
      </c>
      <c r="H64" t="n">
        <v>1.46</v>
      </c>
      <c r="I64" t="n">
        <v>6</v>
      </c>
      <c r="J64" t="n">
        <v>200.32</v>
      </c>
      <c r="K64" t="n">
        <v>52.44</v>
      </c>
      <c r="L64" t="n">
        <v>16.5</v>
      </c>
      <c r="M64" t="n">
        <v>4</v>
      </c>
      <c r="N64" t="n">
        <v>41.38</v>
      </c>
      <c r="O64" t="n">
        <v>24940.75</v>
      </c>
      <c r="P64" t="n">
        <v>93.05</v>
      </c>
      <c r="Q64" t="n">
        <v>198.05</v>
      </c>
      <c r="R64" t="n">
        <v>30.85</v>
      </c>
      <c r="S64" t="n">
        <v>21.27</v>
      </c>
      <c r="T64" t="n">
        <v>2085.36</v>
      </c>
      <c r="U64" t="n">
        <v>0.6899999999999999</v>
      </c>
      <c r="V64" t="n">
        <v>0.76</v>
      </c>
      <c r="W64" t="n">
        <v>0.12</v>
      </c>
      <c r="X64" t="n">
        <v>0.11</v>
      </c>
      <c r="Y64" t="n">
        <v>1</v>
      </c>
      <c r="Z64" t="n">
        <v>10</v>
      </c>
      <c r="AA64" t="n">
        <v>221.5720832429053</v>
      </c>
      <c r="AB64" t="n">
        <v>303.1646993632249</v>
      </c>
      <c r="AC64" t="n">
        <v>274.2310859504163</v>
      </c>
      <c r="AD64" t="n">
        <v>221572.0832429053</v>
      </c>
      <c r="AE64" t="n">
        <v>303164.699363225</v>
      </c>
      <c r="AF64" t="n">
        <v>3.827313451999001e-06</v>
      </c>
      <c r="AG64" t="n">
        <v>9.201388888888889</v>
      </c>
      <c r="AH64" t="n">
        <v>274231.0859504163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9.494899999999999</v>
      </c>
      <c r="E65" t="n">
        <v>10.53</v>
      </c>
      <c r="F65" t="n">
        <v>7.93</v>
      </c>
      <c r="G65" t="n">
        <v>95.2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92.45999999999999</v>
      </c>
      <c r="Q65" t="n">
        <v>198.05</v>
      </c>
      <c r="R65" t="n">
        <v>29.74</v>
      </c>
      <c r="S65" t="n">
        <v>21.27</v>
      </c>
      <c r="T65" t="n">
        <v>1534.76</v>
      </c>
      <c r="U65" t="n">
        <v>0.72</v>
      </c>
      <c r="V65" t="n">
        <v>0.77</v>
      </c>
      <c r="W65" t="n">
        <v>0.12</v>
      </c>
      <c r="X65" t="n">
        <v>0.08</v>
      </c>
      <c r="Y65" t="n">
        <v>1</v>
      </c>
      <c r="Z65" t="n">
        <v>10</v>
      </c>
      <c r="AA65" t="n">
        <v>220.6743861239342</v>
      </c>
      <c r="AB65" t="n">
        <v>301.9364305614477</v>
      </c>
      <c r="AC65" t="n">
        <v>273.1200413991941</v>
      </c>
      <c r="AD65" t="n">
        <v>220674.3861239342</v>
      </c>
      <c r="AE65" t="n">
        <v>301936.4305614476</v>
      </c>
      <c r="AF65" t="n">
        <v>3.851611923199291e-06</v>
      </c>
      <c r="AG65" t="n">
        <v>9.140625</v>
      </c>
      <c r="AH65" t="n">
        <v>273120.0413991941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9.501200000000001</v>
      </c>
      <c r="E66" t="n">
        <v>10.52</v>
      </c>
      <c r="F66" t="n">
        <v>7.93</v>
      </c>
      <c r="G66" t="n">
        <v>95.12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92.5</v>
      </c>
      <c r="Q66" t="n">
        <v>198.05</v>
      </c>
      <c r="R66" t="n">
        <v>29.6</v>
      </c>
      <c r="S66" t="n">
        <v>21.27</v>
      </c>
      <c r="T66" t="n">
        <v>1461.14</v>
      </c>
      <c r="U66" t="n">
        <v>0.72</v>
      </c>
      <c r="V66" t="n">
        <v>0.77</v>
      </c>
      <c r="W66" t="n">
        <v>0.12</v>
      </c>
      <c r="X66" t="n">
        <v>0.07000000000000001</v>
      </c>
      <c r="Y66" t="n">
        <v>1</v>
      </c>
      <c r="Z66" t="n">
        <v>10</v>
      </c>
      <c r="AA66" t="n">
        <v>220.6477321040126</v>
      </c>
      <c r="AB66" t="n">
        <v>301.8999613554985</v>
      </c>
      <c r="AC66" t="n">
        <v>273.0870527630759</v>
      </c>
      <c r="AD66" t="n">
        <v>220647.7321040126</v>
      </c>
      <c r="AE66" t="n">
        <v>301899.9613554985</v>
      </c>
      <c r="AF66" t="n">
        <v>3.854167522006668e-06</v>
      </c>
      <c r="AG66" t="n">
        <v>9.131944444444445</v>
      </c>
      <c r="AH66" t="n">
        <v>273087.0527630759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9.494899999999999</v>
      </c>
      <c r="E67" t="n">
        <v>10.53</v>
      </c>
      <c r="F67" t="n">
        <v>7.93</v>
      </c>
      <c r="G67" t="n">
        <v>95.2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92.70999999999999</v>
      </c>
      <c r="Q67" t="n">
        <v>198.05</v>
      </c>
      <c r="R67" t="n">
        <v>29.7</v>
      </c>
      <c r="S67" t="n">
        <v>21.27</v>
      </c>
      <c r="T67" t="n">
        <v>1512.13</v>
      </c>
      <c r="U67" t="n">
        <v>0.72</v>
      </c>
      <c r="V67" t="n">
        <v>0.77</v>
      </c>
      <c r="W67" t="n">
        <v>0.12</v>
      </c>
      <c r="X67" t="n">
        <v>0.08</v>
      </c>
      <c r="Y67" t="n">
        <v>1</v>
      </c>
      <c r="Z67" t="n">
        <v>10</v>
      </c>
      <c r="AA67" t="n">
        <v>220.817672482057</v>
      </c>
      <c r="AB67" t="n">
        <v>302.132481277979</v>
      </c>
      <c r="AC67" t="n">
        <v>273.2973813104987</v>
      </c>
      <c r="AD67" t="n">
        <v>220817.672482057</v>
      </c>
      <c r="AE67" t="n">
        <v>302132.481277979</v>
      </c>
      <c r="AF67" t="n">
        <v>3.851611923199291e-06</v>
      </c>
      <c r="AG67" t="n">
        <v>9.140625</v>
      </c>
      <c r="AH67" t="n">
        <v>273297.3813104987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9.512</v>
      </c>
      <c r="E68" t="n">
        <v>10.51</v>
      </c>
      <c r="F68" t="n">
        <v>7.91</v>
      </c>
      <c r="G68" t="n">
        <v>94.98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92.34999999999999</v>
      </c>
      <c r="Q68" t="n">
        <v>198.05</v>
      </c>
      <c r="R68" t="n">
        <v>29.15</v>
      </c>
      <c r="S68" t="n">
        <v>21.27</v>
      </c>
      <c r="T68" t="n">
        <v>1235.68</v>
      </c>
      <c r="U68" t="n">
        <v>0.73</v>
      </c>
      <c r="V68" t="n">
        <v>0.77</v>
      </c>
      <c r="W68" t="n">
        <v>0.11</v>
      </c>
      <c r="X68" t="n">
        <v>0.06</v>
      </c>
      <c r="Y68" t="n">
        <v>1</v>
      </c>
      <c r="Z68" t="n">
        <v>10</v>
      </c>
      <c r="AA68" t="n">
        <v>220.4223003032029</v>
      </c>
      <c r="AB68" t="n">
        <v>301.5915156202816</v>
      </c>
      <c r="AC68" t="n">
        <v>272.8080446559217</v>
      </c>
      <c r="AD68" t="n">
        <v>220422.3003032029</v>
      </c>
      <c r="AE68" t="n">
        <v>301591.5156202816</v>
      </c>
      <c r="AF68" t="n">
        <v>3.858548548533598e-06</v>
      </c>
      <c r="AG68" t="n">
        <v>9.123263888888889</v>
      </c>
      <c r="AH68" t="n">
        <v>272808.0446559217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9.4954</v>
      </c>
      <c r="E69" t="n">
        <v>10.53</v>
      </c>
      <c r="F69" t="n">
        <v>7.93</v>
      </c>
      <c r="G69" t="n">
        <v>95.2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92.67</v>
      </c>
      <c r="Q69" t="n">
        <v>198.05</v>
      </c>
      <c r="R69" t="n">
        <v>29.8</v>
      </c>
      <c r="S69" t="n">
        <v>21.27</v>
      </c>
      <c r="T69" t="n">
        <v>1560.94</v>
      </c>
      <c r="U69" t="n">
        <v>0.71</v>
      </c>
      <c r="V69" t="n">
        <v>0.77</v>
      </c>
      <c r="W69" t="n">
        <v>0.11</v>
      </c>
      <c r="X69" t="n">
        <v>0.08</v>
      </c>
      <c r="Y69" t="n">
        <v>1</v>
      </c>
      <c r="Z69" t="n">
        <v>10</v>
      </c>
      <c r="AA69" t="n">
        <v>220.7908042228852</v>
      </c>
      <c r="AB69" t="n">
        <v>302.0957189404363</v>
      </c>
      <c r="AC69" t="n">
        <v>273.2641275188548</v>
      </c>
      <c r="AD69" t="n">
        <v>220790.8042228852</v>
      </c>
      <c r="AE69" t="n">
        <v>302095.7189404363</v>
      </c>
      <c r="AF69" t="n">
        <v>3.851814748501464e-06</v>
      </c>
      <c r="AG69" t="n">
        <v>9.140625</v>
      </c>
      <c r="AH69" t="n">
        <v>273264.1275188548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9.490399999999999</v>
      </c>
      <c r="E70" t="n">
        <v>10.54</v>
      </c>
      <c r="F70" t="n">
        <v>7.94</v>
      </c>
      <c r="G70" t="n">
        <v>95.26000000000001</v>
      </c>
      <c r="H70" t="n">
        <v>1.58</v>
      </c>
      <c r="I70" t="n">
        <v>5</v>
      </c>
      <c r="J70" t="n">
        <v>202.68</v>
      </c>
      <c r="K70" t="n">
        <v>52.44</v>
      </c>
      <c r="L70" t="n">
        <v>18</v>
      </c>
      <c r="M70" t="n">
        <v>3</v>
      </c>
      <c r="N70" t="n">
        <v>42.24</v>
      </c>
      <c r="O70" t="n">
        <v>25231.66</v>
      </c>
      <c r="P70" t="n">
        <v>92.73999999999999</v>
      </c>
      <c r="Q70" t="n">
        <v>198.06</v>
      </c>
      <c r="R70" t="n">
        <v>29.91</v>
      </c>
      <c r="S70" t="n">
        <v>21.27</v>
      </c>
      <c r="T70" t="n">
        <v>1619.52</v>
      </c>
      <c r="U70" t="n">
        <v>0.71</v>
      </c>
      <c r="V70" t="n">
        <v>0.76</v>
      </c>
      <c r="W70" t="n">
        <v>0.12</v>
      </c>
      <c r="X70" t="n">
        <v>0.09</v>
      </c>
      <c r="Y70" t="n">
        <v>1</v>
      </c>
      <c r="Z70" t="n">
        <v>10</v>
      </c>
      <c r="AA70" t="n">
        <v>220.8978355353897</v>
      </c>
      <c r="AB70" t="n">
        <v>302.2421639040932</v>
      </c>
      <c r="AC70" t="n">
        <v>273.3965959807171</v>
      </c>
      <c r="AD70" t="n">
        <v>220897.8355353897</v>
      </c>
      <c r="AE70" t="n">
        <v>302242.1639040931</v>
      </c>
      <c r="AF70" t="n">
        <v>3.849786495479736e-06</v>
      </c>
      <c r="AG70" t="n">
        <v>9.149305555555555</v>
      </c>
      <c r="AH70" t="n">
        <v>273396.5959807171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9.4932</v>
      </c>
      <c r="E71" t="n">
        <v>10.53</v>
      </c>
      <c r="F71" t="n">
        <v>7.94</v>
      </c>
      <c r="G71" t="n">
        <v>95.23</v>
      </c>
      <c r="H71" t="n">
        <v>1.6</v>
      </c>
      <c r="I71" t="n">
        <v>5</v>
      </c>
      <c r="J71" t="n">
        <v>203.08</v>
      </c>
      <c r="K71" t="n">
        <v>52.44</v>
      </c>
      <c r="L71" t="n">
        <v>18.25</v>
      </c>
      <c r="M71" t="n">
        <v>3</v>
      </c>
      <c r="N71" t="n">
        <v>42.39</v>
      </c>
      <c r="O71" t="n">
        <v>25280.45</v>
      </c>
      <c r="P71" t="n">
        <v>92.54000000000001</v>
      </c>
      <c r="Q71" t="n">
        <v>198.05</v>
      </c>
      <c r="R71" t="n">
        <v>29.87</v>
      </c>
      <c r="S71" t="n">
        <v>21.27</v>
      </c>
      <c r="T71" t="n">
        <v>1598.75</v>
      </c>
      <c r="U71" t="n">
        <v>0.71</v>
      </c>
      <c r="V71" t="n">
        <v>0.77</v>
      </c>
      <c r="W71" t="n">
        <v>0.12</v>
      </c>
      <c r="X71" t="n">
        <v>0.08</v>
      </c>
      <c r="Y71" t="n">
        <v>1</v>
      </c>
      <c r="Z71" t="n">
        <v>10</v>
      </c>
      <c r="AA71" t="n">
        <v>220.7610727249017</v>
      </c>
      <c r="AB71" t="n">
        <v>302.0550389932342</v>
      </c>
      <c r="AC71" t="n">
        <v>273.227330008719</v>
      </c>
      <c r="AD71" t="n">
        <v>220761.0727249017</v>
      </c>
      <c r="AE71" t="n">
        <v>302055.0389932342</v>
      </c>
      <c r="AF71" t="n">
        <v>3.850922317171904e-06</v>
      </c>
      <c r="AG71" t="n">
        <v>9.140625</v>
      </c>
      <c r="AH71" t="n">
        <v>273227.330008719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9.491199999999999</v>
      </c>
      <c r="E72" t="n">
        <v>10.54</v>
      </c>
      <c r="F72" t="n">
        <v>7.94</v>
      </c>
      <c r="G72" t="n">
        <v>95.25</v>
      </c>
      <c r="H72" t="n">
        <v>1.61</v>
      </c>
      <c r="I72" t="n">
        <v>5</v>
      </c>
      <c r="J72" t="n">
        <v>203.47</v>
      </c>
      <c r="K72" t="n">
        <v>52.44</v>
      </c>
      <c r="L72" t="n">
        <v>18.5</v>
      </c>
      <c r="M72" t="n">
        <v>3</v>
      </c>
      <c r="N72" t="n">
        <v>42.53</v>
      </c>
      <c r="O72" t="n">
        <v>25329.15</v>
      </c>
      <c r="P72" t="n">
        <v>92.58</v>
      </c>
      <c r="Q72" t="n">
        <v>198.05</v>
      </c>
      <c r="R72" t="n">
        <v>29.9</v>
      </c>
      <c r="S72" t="n">
        <v>21.27</v>
      </c>
      <c r="T72" t="n">
        <v>1613.38</v>
      </c>
      <c r="U72" t="n">
        <v>0.71</v>
      </c>
      <c r="V72" t="n">
        <v>0.76</v>
      </c>
      <c r="W72" t="n">
        <v>0.12</v>
      </c>
      <c r="X72" t="n">
        <v>0.09</v>
      </c>
      <c r="Y72" t="n">
        <v>1</v>
      </c>
      <c r="Z72" t="n">
        <v>10</v>
      </c>
      <c r="AA72" t="n">
        <v>220.7997771295091</v>
      </c>
      <c r="AB72" t="n">
        <v>302.1079960671358</v>
      </c>
      <c r="AC72" t="n">
        <v>273.2752329338131</v>
      </c>
      <c r="AD72" t="n">
        <v>220799.7771295091</v>
      </c>
      <c r="AE72" t="n">
        <v>302107.9960671358</v>
      </c>
      <c r="AF72" t="n">
        <v>3.850111015963212e-06</v>
      </c>
      <c r="AG72" t="n">
        <v>9.149305555555555</v>
      </c>
      <c r="AH72" t="n">
        <v>273275.2329338131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9.494400000000001</v>
      </c>
      <c r="E73" t="n">
        <v>10.53</v>
      </c>
      <c r="F73" t="n">
        <v>7.93</v>
      </c>
      <c r="G73" t="n">
        <v>95.20999999999999</v>
      </c>
      <c r="H73" t="n">
        <v>1.63</v>
      </c>
      <c r="I73" t="n">
        <v>5</v>
      </c>
      <c r="J73" t="n">
        <v>203.87</v>
      </c>
      <c r="K73" t="n">
        <v>52.44</v>
      </c>
      <c r="L73" t="n">
        <v>18.75</v>
      </c>
      <c r="M73" t="n">
        <v>3</v>
      </c>
      <c r="N73" t="n">
        <v>42.68</v>
      </c>
      <c r="O73" t="n">
        <v>25377.91</v>
      </c>
      <c r="P73" t="n">
        <v>92.56</v>
      </c>
      <c r="Q73" t="n">
        <v>198.05</v>
      </c>
      <c r="R73" t="n">
        <v>29.78</v>
      </c>
      <c r="S73" t="n">
        <v>21.27</v>
      </c>
      <c r="T73" t="n">
        <v>1552.08</v>
      </c>
      <c r="U73" t="n">
        <v>0.71</v>
      </c>
      <c r="V73" t="n">
        <v>0.77</v>
      </c>
      <c r="W73" t="n">
        <v>0.12</v>
      </c>
      <c r="X73" t="n">
        <v>0.08</v>
      </c>
      <c r="Y73" t="n">
        <v>1</v>
      </c>
      <c r="Z73" t="n">
        <v>10</v>
      </c>
      <c r="AA73" t="n">
        <v>220.7356402041265</v>
      </c>
      <c r="AB73" t="n">
        <v>302.020241096306</v>
      </c>
      <c r="AC73" t="n">
        <v>273.1958531742345</v>
      </c>
      <c r="AD73" t="n">
        <v>220735.6402041265</v>
      </c>
      <c r="AE73" t="n">
        <v>302020.241096306</v>
      </c>
      <c r="AF73" t="n">
        <v>3.851409097897118e-06</v>
      </c>
      <c r="AG73" t="n">
        <v>9.140625</v>
      </c>
      <c r="AH73" t="n">
        <v>273195.8531742344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9.4979</v>
      </c>
      <c r="E74" t="n">
        <v>10.53</v>
      </c>
      <c r="F74" t="n">
        <v>7.93</v>
      </c>
      <c r="G74" t="n">
        <v>95.16</v>
      </c>
      <c r="H74" t="n">
        <v>1.65</v>
      </c>
      <c r="I74" t="n">
        <v>5</v>
      </c>
      <c r="J74" t="n">
        <v>204.26</v>
      </c>
      <c r="K74" t="n">
        <v>52.44</v>
      </c>
      <c r="L74" t="n">
        <v>19</v>
      </c>
      <c r="M74" t="n">
        <v>3</v>
      </c>
      <c r="N74" t="n">
        <v>42.82</v>
      </c>
      <c r="O74" t="n">
        <v>25426.72</v>
      </c>
      <c r="P74" t="n">
        <v>92.45</v>
      </c>
      <c r="Q74" t="n">
        <v>198.05</v>
      </c>
      <c r="R74" t="n">
        <v>29.6</v>
      </c>
      <c r="S74" t="n">
        <v>21.27</v>
      </c>
      <c r="T74" t="n">
        <v>1461.03</v>
      </c>
      <c r="U74" t="n">
        <v>0.72</v>
      </c>
      <c r="V74" t="n">
        <v>0.77</v>
      </c>
      <c r="W74" t="n">
        <v>0.12</v>
      </c>
      <c r="X74" t="n">
        <v>0.08</v>
      </c>
      <c r="Y74" t="n">
        <v>1</v>
      </c>
      <c r="Z74" t="n">
        <v>10</v>
      </c>
      <c r="AA74" t="n">
        <v>220.6450460719898</v>
      </c>
      <c r="AB74" t="n">
        <v>301.8962862079855</v>
      </c>
      <c r="AC74" t="n">
        <v>273.0837283664834</v>
      </c>
      <c r="AD74" t="n">
        <v>220645.0460719898</v>
      </c>
      <c r="AE74" t="n">
        <v>301896.2862079855</v>
      </c>
      <c r="AF74" t="n">
        <v>3.852828875012327e-06</v>
      </c>
      <c r="AG74" t="n">
        <v>9.140625</v>
      </c>
      <c r="AH74" t="n">
        <v>273083.7283664834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9.506</v>
      </c>
      <c r="E75" t="n">
        <v>10.52</v>
      </c>
      <c r="F75" t="n">
        <v>7.92</v>
      </c>
      <c r="G75" t="n">
        <v>95.06</v>
      </c>
      <c r="H75" t="n">
        <v>1.67</v>
      </c>
      <c r="I75" t="n">
        <v>5</v>
      </c>
      <c r="J75" t="n">
        <v>204.66</v>
      </c>
      <c r="K75" t="n">
        <v>52.44</v>
      </c>
      <c r="L75" t="n">
        <v>19.25</v>
      </c>
      <c r="M75" t="n">
        <v>3</v>
      </c>
      <c r="N75" t="n">
        <v>42.97</v>
      </c>
      <c r="O75" t="n">
        <v>25475.58</v>
      </c>
      <c r="P75" t="n">
        <v>92.04000000000001</v>
      </c>
      <c r="Q75" t="n">
        <v>198.05</v>
      </c>
      <c r="R75" t="n">
        <v>29.39</v>
      </c>
      <c r="S75" t="n">
        <v>21.27</v>
      </c>
      <c r="T75" t="n">
        <v>1356.09</v>
      </c>
      <c r="U75" t="n">
        <v>0.72</v>
      </c>
      <c r="V75" t="n">
        <v>0.77</v>
      </c>
      <c r="W75" t="n">
        <v>0.11</v>
      </c>
      <c r="X75" t="n">
        <v>0.07000000000000001</v>
      </c>
      <c r="Y75" t="n">
        <v>1</v>
      </c>
      <c r="Z75" t="n">
        <v>10</v>
      </c>
      <c r="AA75" t="n">
        <v>220.3192581058427</v>
      </c>
      <c r="AB75" t="n">
        <v>301.4505287399526</v>
      </c>
      <c r="AC75" t="n">
        <v>272.6805133655749</v>
      </c>
      <c r="AD75" t="n">
        <v>220319.2581058427</v>
      </c>
      <c r="AE75" t="n">
        <v>301450.5287399526</v>
      </c>
      <c r="AF75" t="n">
        <v>3.856114644907525e-06</v>
      </c>
      <c r="AG75" t="n">
        <v>9.131944444444445</v>
      </c>
      <c r="AH75" t="n">
        <v>272680.5133655749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9.4877</v>
      </c>
      <c r="E76" t="n">
        <v>10.54</v>
      </c>
      <c r="F76" t="n">
        <v>7.94</v>
      </c>
      <c r="G76" t="n">
        <v>95.3</v>
      </c>
      <c r="H76" t="n">
        <v>1.69</v>
      </c>
      <c r="I76" t="n">
        <v>5</v>
      </c>
      <c r="J76" t="n">
        <v>205.06</v>
      </c>
      <c r="K76" t="n">
        <v>52.44</v>
      </c>
      <c r="L76" t="n">
        <v>19.5</v>
      </c>
      <c r="M76" t="n">
        <v>3</v>
      </c>
      <c r="N76" t="n">
        <v>43.11</v>
      </c>
      <c r="O76" t="n">
        <v>25524.49</v>
      </c>
      <c r="P76" t="n">
        <v>92.03</v>
      </c>
      <c r="Q76" t="n">
        <v>198.08</v>
      </c>
      <c r="R76" t="n">
        <v>30.12</v>
      </c>
      <c r="S76" t="n">
        <v>21.27</v>
      </c>
      <c r="T76" t="n">
        <v>1721.16</v>
      </c>
      <c r="U76" t="n">
        <v>0.71</v>
      </c>
      <c r="V76" t="n">
        <v>0.76</v>
      </c>
      <c r="W76" t="n">
        <v>0.11</v>
      </c>
      <c r="X76" t="n">
        <v>0.09</v>
      </c>
      <c r="Y76" t="n">
        <v>1</v>
      </c>
      <c r="Z76" t="n">
        <v>10</v>
      </c>
      <c r="AA76" t="n">
        <v>220.5119292667677</v>
      </c>
      <c r="AB76" t="n">
        <v>301.7141499223818</v>
      </c>
      <c r="AC76" t="n">
        <v>272.9189749123477</v>
      </c>
      <c r="AD76" t="n">
        <v>220511.9292667677</v>
      </c>
      <c r="AE76" t="n">
        <v>301714.1499223818</v>
      </c>
      <c r="AF76" t="n">
        <v>3.848691238848004e-06</v>
      </c>
      <c r="AG76" t="n">
        <v>9.149305555555555</v>
      </c>
      <c r="AH76" t="n">
        <v>272918.9749123477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9.488899999999999</v>
      </c>
      <c r="E77" t="n">
        <v>10.54</v>
      </c>
      <c r="F77" t="n">
        <v>7.94</v>
      </c>
      <c r="G77" t="n">
        <v>95.28</v>
      </c>
      <c r="H77" t="n">
        <v>1.71</v>
      </c>
      <c r="I77" t="n">
        <v>5</v>
      </c>
      <c r="J77" t="n">
        <v>205.45</v>
      </c>
      <c r="K77" t="n">
        <v>52.44</v>
      </c>
      <c r="L77" t="n">
        <v>19.75</v>
      </c>
      <c r="M77" t="n">
        <v>3</v>
      </c>
      <c r="N77" t="n">
        <v>43.26</v>
      </c>
      <c r="O77" t="n">
        <v>25573.44</v>
      </c>
      <c r="P77" t="n">
        <v>91.76000000000001</v>
      </c>
      <c r="Q77" t="n">
        <v>198.05</v>
      </c>
      <c r="R77" t="n">
        <v>29.98</v>
      </c>
      <c r="S77" t="n">
        <v>21.27</v>
      </c>
      <c r="T77" t="n">
        <v>1653.98</v>
      </c>
      <c r="U77" t="n">
        <v>0.71</v>
      </c>
      <c r="V77" t="n">
        <v>0.76</v>
      </c>
      <c r="W77" t="n">
        <v>0.12</v>
      </c>
      <c r="X77" t="n">
        <v>0.09</v>
      </c>
      <c r="Y77" t="n">
        <v>1</v>
      </c>
      <c r="Z77" t="n">
        <v>10</v>
      </c>
      <c r="AA77" t="n">
        <v>220.3476495734073</v>
      </c>
      <c r="AB77" t="n">
        <v>301.4893751984176</v>
      </c>
      <c r="AC77" t="n">
        <v>272.7156523725653</v>
      </c>
      <c r="AD77" t="n">
        <v>220347.6495734073</v>
      </c>
      <c r="AE77" t="n">
        <v>301489.3751984176</v>
      </c>
      <c r="AF77" t="n">
        <v>3.849178019573219e-06</v>
      </c>
      <c r="AG77" t="n">
        <v>9.149305555555555</v>
      </c>
      <c r="AH77" t="n">
        <v>272715.6523725654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9.4892</v>
      </c>
      <c r="E78" t="n">
        <v>10.54</v>
      </c>
      <c r="F78" t="n">
        <v>7.94</v>
      </c>
      <c r="G78" t="n">
        <v>95.28</v>
      </c>
      <c r="H78" t="n">
        <v>1.73</v>
      </c>
      <c r="I78" t="n">
        <v>5</v>
      </c>
      <c r="J78" t="n">
        <v>205.85</v>
      </c>
      <c r="K78" t="n">
        <v>52.44</v>
      </c>
      <c r="L78" t="n">
        <v>20</v>
      </c>
      <c r="M78" t="n">
        <v>3</v>
      </c>
      <c r="N78" t="n">
        <v>43.41</v>
      </c>
      <c r="O78" t="n">
        <v>25622.45</v>
      </c>
      <c r="P78" t="n">
        <v>91.34</v>
      </c>
      <c r="Q78" t="n">
        <v>198.05</v>
      </c>
      <c r="R78" t="n">
        <v>30.02</v>
      </c>
      <c r="S78" t="n">
        <v>21.27</v>
      </c>
      <c r="T78" t="n">
        <v>1674.84</v>
      </c>
      <c r="U78" t="n">
        <v>0.71</v>
      </c>
      <c r="V78" t="n">
        <v>0.76</v>
      </c>
      <c r="W78" t="n">
        <v>0.12</v>
      </c>
      <c r="X78" t="n">
        <v>0.09</v>
      </c>
      <c r="Y78" t="n">
        <v>1</v>
      </c>
      <c r="Z78" t="n">
        <v>10</v>
      </c>
      <c r="AA78" t="n">
        <v>220.1044310189952</v>
      </c>
      <c r="AB78" t="n">
        <v>301.1565928422258</v>
      </c>
      <c r="AC78" t="n">
        <v>272.4146302973855</v>
      </c>
      <c r="AD78" t="n">
        <v>220104.4310189952</v>
      </c>
      <c r="AE78" t="n">
        <v>301156.5928422259</v>
      </c>
      <c r="AF78" t="n">
        <v>3.849299714754523e-06</v>
      </c>
      <c r="AG78" t="n">
        <v>9.149305555555555</v>
      </c>
      <c r="AH78" t="n">
        <v>272414.6302973855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9.4902</v>
      </c>
      <c r="E79" t="n">
        <v>10.54</v>
      </c>
      <c r="F79" t="n">
        <v>7.94</v>
      </c>
      <c r="G79" t="n">
        <v>95.27</v>
      </c>
      <c r="H79" t="n">
        <v>1.74</v>
      </c>
      <c r="I79" t="n">
        <v>5</v>
      </c>
      <c r="J79" t="n">
        <v>206.25</v>
      </c>
      <c r="K79" t="n">
        <v>52.44</v>
      </c>
      <c r="L79" t="n">
        <v>20.25</v>
      </c>
      <c r="M79" t="n">
        <v>3</v>
      </c>
      <c r="N79" t="n">
        <v>43.56</v>
      </c>
      <c r="O79" t="n">
        <v>25671.51</v>
      </c>
      <c r="P79" t="n">
        <v>91.17</v>
      </c>
      <c r="Q79" t="n">
        <v>198.05</v>
      </c>
      <c r="R79" t="n">
        <v>29.97</v>
      </c>
      <c r="S79" t="n">
        <v>21.27</v>
      </c>
      <c r="T79" t="n">
        <v>1645.61</v>
      </c>
      <c r="U79" t="n">
        <v>0.71</v>
      </c>
      <c r="V79" t="n">
        <v>0.76</v>
      </c>
      <c r="W79" t="n">
        <v>0.12</v>
      </c>
      <c r="X79" t="n">
        <v>0.09</v>
      </c>
      <c r="Y79" t="n">
        <v>1</v>
      </c>
      <c r="Z79" t="n">
        <v>10</v>
      </c>
      <c r="AA79" t="n">
        <v>219.9991315768504</v>
      </c>
      <c r="AB79" t="n">
        <v>301.0125174999999</v>
      </c>
      <c r="AC79" t="n">
        <v>272.2843053036105</v>
      </c>
      <c r="AD79" t="n">
        <v>219999.1315768504</v>
      </c>
      <c r="AE79" t="n">
        <v>301012.5174999999</v>
      </c>
      <c r="AF79" t="n">
        <v>3.849705365358868e-06</v>
      </c>
      <c r="AG79" t="n">
        <v>9.149305555555555</v>
      </c>
      <c r="AH79" t="n">
        <v>272284.3053036105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9.4962</v>
      </c>
      <c r="E80" t="n">
        <v>10.53</v>
      </c>
      <c r="F80" t="n">
        <v>7.93</v>
      </c>
      <c r="G80" t="n">
        <v>95.19</v>
      </c>
      <c r="H80" t="n">
        <v>1.76</v>
      </c>
      <c r="I80" t="n">
        <v>5</v>
      </c>
      <c r="J80" t="n">
        <v>206.65</v>
      </c>
      <c r="K80" t="n">
        <v>52.44</v>
      </c>
      <c r="L80" t="n">
        <v>20.5</v>
      </c>
      <c r="M80" t="n">
        <v>3</v>
      </c>
      <c r="N80" t="n">
        <v>43.71</v>
      </c>
      <c r="O80" t="n">
        <v>25720.62</v>
      </c>
      <c r="P80" t="n">
        <v>90.25</v>
      </c>
      <c r="Q80" t="n">
        <v>198.05</v>
      </c>
      <c r="R80" t="n">
        <v>29.69</v>
      </c>
      <c r="S80" t="n">
        <v>21.27</v>
      </c>
      <c r="T80" t="n">
        <v>1506.05</v>
      </c>
      <c r="U80" t="n">
        <v>0.72</v>
      </c>
      <c r="V80" t="n">
        <v>0.77</v>
      </c>
      <c r="W80" t="n">
        <v>0.12</v>
      </c>
      <c r="X80" t="n">
        <v>0.08</v>
      </c>
      <c r="Y80" t="n">
        <v>1</v>
      </c>
      <c r="Z80" t="n">
        <v>10</v>
      </c>
      <c r="AA80" t="n">
        <v>219.3976751103801</v>
      </c>
      <c r="AB80" t="n">
        <v>300.189578228189</v>
      </c>
      <c r="AC80" t="n">
        <v>271.5399062008985</v>
      </c>
      <c r="AD80" t="n">
        <v>219397.6751103801</v>
      </c>
      <c r="AE80" t="n">
        <v>300189.578228189</v>
      </c>
      <c r="AF80" t="n">
        <v>3.852139268984941e-06</v>
      </c>
      <c r="AG80" t="n">
        <v>9.140625</v>
      </c>
      <c r="AH80" t="n">
        <v>271539.9062008985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9.5024</v>
      </c>
      <c r="E81" t="n">
        <v>10.52</v>
      </c>
      <c r="F81" t="n">
        <v>7.93</v>
      </c>
      <c r="G81" t="n">
        <v>95.09999999999999</v>
      </c>
      <c r="H81" t="n">
        <v>1.78</v>
      </c>
      <c r="I81" t="n">
        <v>5</v>
      </c>
      <c r="J81" t="n">
        <v>207.05</v>
      </c>
      <c r="K81" t="n">
        <v>52.44</v>
      </c>
      <c r="L81" t="n">
        <v>20.75</v>
      </c>
      <c r="M81" t="n">
        <v>3</v>
      </c>
      <c r="N81" t="n">
        <v>43.85</v>
      </c>
      <c r="O81" t="n">
        <v>25769.78</v>
      </c>
      <c r="P81" t="n">
        <v>89.94</v>
      </c>
      <c r="Q81" t="n">
        <v>198.05</v>
      </c>
      <c r="R81" t="n">
        <v>29.51</v>
      </c>
      <c r="S81" t="n">
        <v>21.27</v>
      </c>
      <c r="T81" t="n">
        <v>1416.44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219.17220153657</v>
      </c>
      <c r="AB81" t="n">
        <v>299.8810753373101</v>
      </c>
      <c r="AC81" t="n">
        <v>271.2608463929384</v>
      </c>
      <c r="AD81" t="n">
        <v>219172.2015365699</v>
      </c>
      <c r="AE81" t="n">
        <v>299881.0753373101</v>
      </c>
      <c r="AF81" t="n">
        <v>3.854654302731882e-06</v>
      </c>
      <c r="AG81" t="n">
        <v>9.131944444444445</v>
      </c>
      <c r="AH81" t="n">
        <v>271260.8463929384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9.4939</v>
      </c>
      <c r="E82" t="n">
        <v>10.53</v>
      </c>
      <c r="F82" t="n">
        <v>7.93</v>
      </c>
      <c r="G82" t="n">
        <v>95.22</v>
      </c>
      <c r="H82" t="n">
        <v>1.8</v>
      </c>
      <c r="I82" t="n">
        <v>5</v>
      </c>
      <c r="J82" t="n">
        <v>207.45</v>
      </c>
      <c r="K82" t="n">
        <v>52.44</v>
      </c>
      <c r="L82" t="n">
        <v>21</v>
      </c>
      <c r="M82" t="n">
        <v>3</v>
      </c>
      <c r="N82" t="n">
        <v>44</v>
      </c>
      <c r="O82" t="n">
        <v>25818.99</v>
      </c>
      <c r="P82" t="n">
        <v>89.72</v>
      </c>
      <c r="Q82" t="n">
        <v>198.05</v>
      </c>
      <c r="R82" t="n">
        <v>29.87</v>
      </c>
      <c r="S82" t="n">
        <v>21.27</v>
      </c>
      <c r="T82" t="n">
        <v>1599.26</v>
      </c>
      <c r="U82" t="n">
        <v>0.71</v>
      </c>
      <c r="V82" t="n">
        <v>0.77</v>
      </c>
      <c r="W82" t="n">
        <v>0.11</v>
      </c>
      <c r="X82" t="n">
        <v>0.08</v>
      </c>
      <c r="Y82" t="n">
        <v>1</v>
      </c>
      <c r="Z82" t="n">
        <v>10</v>
      </c>
      <c r="AA82" t="n">
        <v>219.111675677342</v>
      </c>
      <c r="AB82" t="n">
        <v>299.798261186502</v>
      </c>
      <c r="AC82" t="n">
        <v>271.1859359084531</v>
      </c>
      <c r="AD82" t="n">
        <v>219111.675677342</v>
      </c>
      <c r="AE82" t="n">
        <v>299798.2611865021</v>
      </c>
      <c r="AF82" t="n">
        <v>3.851206272594945e-06</v>
      </c>
      <c r="AG82" t="n">
        <v>9.140625</v>
      </c>
      <c r="AH82" t="n">
        <v>271185.9359084531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9.5465</v>
      </c>
      <c r="E83" t="n">
        <v>10.48</v>
      </c>
      <c r="F83" t="n">
        <v>7.91</v>
      </c>
      <c r="G83" t="n">
        <v>118.68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88.88</v>
      </c>
      <c r="Q83" t="n">
        <v>198.05</v>
      </c>
      <c r="R83" t="n">
        <v>29.12</v>
      </c>
      <c r="S83" t="n">
        <v>21.27</v>
      </c>
      <c r="T83" t="n">
        <v>1226.58</v>
      </c>
      <c r="U83" t="n">
        <v>0.73</v>
      </c>
      <c r="V83" t="n">
        <v>0.77</v>
      </c>
      <c r="W83" t="n">
        <v>0.11</v>
      </c>
      <c r="X83" t="n">
        <v>0.06</v>
      </c>
      <c r="Y83" t="n">
        <v>1</v>
      </c>
      <c r="Z83" t="n">
        <v>10</v>
      </c>
      <c r="AA83" t="n">
        <v>218.1750090295412</v>
      </c>
      <c r="AB83" t="n">
        <v>298.5166725561654</v>
      </c>
      <c r="AC83" t="n">
        <v>270.0266602982745</v>
      </c>
      <c r="AD83" t="n">
        <v>218175.0090295412</v>
      </c>
      <c r="AE83" t="n">
        <v>298516.6725561654</v>
      </c>
      <c r="AF83" t="n">
        <v>3.872543494383515e-06</v>
      </c>
      <c r="AG83" t="n">
        <v>9.097222222222221</v>
      </c>
      <c r="AH83" t="n">
        <v>270026.6602982745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9.545299999999999</v>
      </c>
      <c r="E84" t="n">
        <v>10.48</v>
      </c>
      <c r="F84" t="n">
        <v>7.91</v>
      </c>
      <c r="G84" t="n">
        <v>118.7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2</v>
      </c>
      <c r="N84" t="n">
        <v>44.3</v>
      </c>
      <c r="O84" t="n">
        <v>25917.57</v>
      </c>
      <c r="P84" t="n">
        <v>88.95999999999999</v>
      </c>
      <c r="Q84" t="n">
        <v>198.05</v>
      </c>
      <c r="R84" t="n">
        <v>29.2</v>
      </c>
      <c r="S84" t="n">
        <v>21.27</v>
      </c>
      <c r="T84" t="n">
        <v>1268.12</v>
      </c>
      <c r="U84" t="n">
        <v>0.73</v>
      </c>
      <c r="V84" t="n">
        <v>0.77</v>
      </c>
      <c r="W84" t="n">
        <v>0.11</v>
      </c>
      <c r="X84" t="n">
        <v>0.06</v>
      </c>
      <c r="Y84" t="n">
        <v>1</v>
      </c>
      <c r="Z84" t="n">
        <v>10</v>
      </c>
      <c r="AA84" t="n">
        <v>218.2297016165024</v>
      </c>
      <c r="AB84" t="n">
        <v>298.5915053665124</v>
      </c>
      <c r="AC84" t="n">
        <v>270.0943511702304</v>
      </c>
      <c r="AD84" t="n">
        <v>218229.7016165024</v>
      </c>
      <c r="AE84" t="n">
        <v>298591.5053665124</v>
      </c>
      <c r="AF84" t="n">
        <v>3.872056713658299e-06</v>
      </c>
      <c r="AG84" t="n">
        <v>9.097222222222221</v>
      </c>
      <c r="AH84" t="n">
        <v>270094.3511702304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9.5448</v>
      </c>
      <c r="E85" t="n">
        <v>10.48</v>
      </c>
      <c r="F85" t="n">
        <v>7.91</v>
      </c>
      <c r="G85" t="n">
        <v>118.71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2</v>
      </c>
      <c r="N85" t="n">
        <v>44.45</v>
      </c>
      <c r="O85" t="n">
        <v>25966.93</v>
      </c>
      <c r="P85" t="n">
        <v>89.06999999999999</v>
      </c>
      <c r="Q85" t="n">
        <v>198.06</v>
      </c>
      <c r="R85" t="n">
        <v>29.17</v>
      </c>
      <c r="S85" t="n">
        <v>21.27</v>
      </c>
      <c r="T85" t="n">
        <v>1253.97</v>
      </c>
      <c r="U85" t="n">
        <v>0.73</v>
      </c>
      <c r="V85" t="n">
        <v>0.77</v>
      </c>
      <c r="W85" t="n">
        <v>0.11</v>
      </c>
      <c r="X85" t="n">
        <v>0.06</v>
      </c>
      <c r="Y85" t="n">
        <v>1</v>
      </c>
      <c r="Z85" t="n">
        <v>10</v>
      </c>
      <c r="AA85" t="n">
        <v>218.2962056796985</v>
      </c>
      <c r="AB85" t="n">
        <v>298.6824991597294</v>
      </c>
      <c r="AC85" t="n">
        <v>270.1766606435335</v>
      </c>
      <c r="AD85" t="n">
        <v>218296.2056796985</v>
      </c>
      <c r="AE85" t="n">
        <v>298682.4991597295</v>
      </c>
      <c r="AF85" t="n">
        <v>3.871853888356128e-06</v>
      </c>
      <c r="AG85" t="n">
        <v>9.097222222222221</v>
      </c>
      <c r="AH85" t="n">
        <v>270176.6606435335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9.550800000000001</v>
      </c>
      <c r="E86" t="n">
        <v>10.47</v>
      </c>
      <c r="F86" t="n">
        <v>7.91</v>
      </c>
      <c r="G86" t="n">
        <v>118.61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2</v>
      </c>
      <c r="N86" t="n">
        <v>44.6</v>
      </c>
      <c r="O86" t="n">
        <v>26016.35</v>
      </c>
      <c r="P86" t="n">
        <v>88.98</v>
      </c>
      <c r="Q86" t="n">
        <v>198.05</v>
      </c>
      <c r="R86" t="n">
        <v>28.87</v>
      </c>
      <c r="S86" t="n">
        <v>21.27</v>
      </c>
      <c r="T86" t="n">
        <v>1101.87</v>
      </c>
      <c r="U86" t="n">
        <v>0.74</v>
      </c>
      <c r="V86" t="n">
        <v>0.77</v>
      </c>
      <c r="W86" t="n">
        <v>0.12</v>
      </c>
      <c r="X86" t="n">
        <v>0.05</v>
      </c>
      <c r="Y86" t="n">
        <v>1</v>
      </c>
      <c r="Z86" t="n">
        <v>10</v>
      </c>
      <c r="AA86" t="n">
        <v>218.1994592526192</v>
      </c>
      <c r="AB86" t="n">
        <v>298.5501264300485</v>
      </c>
      <c r="AC86" t="n">
        <v>270.056921381387</v>
      </c>
      <c r="AD86" t="n">
        <v>218199.4592526192</v>
      </c>
      <c r="AE86" t="n">
        <v>298550.1264300485</v>
      </c>
      <c r="AF86" t="n">
        <v>3.8742877919822e-06</v>
      </c>
      <c r="AG86" t="n">
        <v>9.088541666666666</v>
      </c>
      <c r="AH86" t="n">
        <v>270056.921381387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9.557700000000001</v>
      </c>
      <c r="E87" t="n">
        <v>10.46</v>
      </c>
      <c r="F87" t="n">
        <v>7.9</v>
      </c>
      <c r="G87" t="n">
        <v>118.5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88.81999999999999</v>
      </c>
      <c r="Q87" t="n">
        <v>198.05</v>
      </c>
      <c r="R87" t="n">
        <v>28.7</v>
      </c>
      <c r="S87" t="n">
        <v>21.27</v>
      </c>
      <c r="T87" t="n">
        <v>1015.5</v>
      </c>
      <c r="U87" t="n">
        <v>0.74</v>
      </c>
      <c r="V87" t="n">
        <v>0.77</v>
      </c>
      <c r="W87" t="n">
        <v>0.11</v>
      </c>
      <c r="X87" t="n">
        <v>0.05</v>
      </c>
      <c r="Y87" t="n">
        <v>1</v>
      </c>
      <c r="Z87" t="n">
        <v>10</v>
      </c>
      <c r="AA87" t="n">
        <v>218.0289253683181</v>
      </c>
      <c r="AB87" t="n">
        <v>298.3167944461238</v>
      </c>
      <c r="AC87" t="n">
        <v>269.8458582745245</v>
      </c>
      <c r="AD87" t="n">
        <v>218028.9253683181</v>
      </c>
      <c r="AE87" t="n">
        <v>298316.7944461238</v>
      </c>
      <c r="AF87" t="n">
        <v>3.877086781152183e-06</v>
      </c>
      <c r="AG87" t="n">
        <v>9.079861111111111</v>
      </c>
      <c r="AH87" t="n">
        <v>269845.8582745244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9.547000000000001</v>
      </c>
      <c r="E88" t="n">
        <v>10.47</v>
      </c>
      <c r="F88" t="n">
        <v>7.91</v>
      </c>
      <c r="G88" t="n">
        <v>118.67</v>
      </c>
      <c r="H88" t="n">
        <v>1.9</v>
      </c>
      <c r="I88" t="n">
        <v>4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88.83</v>
      </c>
      <c r="Q88" t="n">
        <v>198.05</v>
      </c>
      <c r="R88" t="n">
        <v>29.13</v>
      </c>
      <c r="S88" t="n">
        <v>21.27</v>
      </c>
      <c r="T88" t="n">
        <v>1230.72</v>
      </c>
      <c r="U88" t="n">
        <v>0.73</v>
      </c>
      <c r="V88" t="n">
        <v>0.77</v>
      </c>
      <c r="W88" t="n">
        <v>0.11</v>
      </c>
      <c r="X88" t="n">
        <v>0.06</v>
      </c>
      <c r="Y88" t="n">
        <v>1</v>
      </c>
      <c r="Z88" t="n">
        <v>10</v>
      </c>
      <c r="AA88" t="n">
        <v>218.1427242152453</v>
      </c>
      <c r="AB88" t="n">
        <v>298.4724990489403</v>
      </c>
      <c r="AC88" t="n">
        <v>269.9867026485809</v>
      </c>
      <c r="AD88" t="n">
        <v>218142.7242152453</v>
      </c>
      <c r="AE88" t="n">
        <v>298472.4990489403</v>
      </c>
      <c r="AF88" t="n">
        <v>3.872746319685688e-06</v>
      </c>
      <c r="AG88" t="n">
        <v>9.088541666666666</v>
      </c>
      <c r="AH88" t="n">
        <v>269986.7026485809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9.545999999999999</v>
      </c>
      <c r="E89" t="n">
        <v>10.48</v>
      </c>
      <c r="F89" t="n">
        <v>7.91</v>
      </c>
      <c r="G89" t="n">
        <v>118.69</v>
      </c>
      <c r="H89" t="n">
        <v>1.92</v>
      </c>
      <c r="I89" t="n">
        <v>4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88.84</v>
      </c>
      <c r="Q89" t="n">
        <v>198.05</v>
      </c>
      <c r="R89" t="n">
        <v>29.11</v>
      </c>
      <c r="S89" t="n">
        <v>21.27</v>
      </c>
      <c r="T89" t="n">
        <v>1223.77</v>
      </c>
      <c r="U89" t="n">
        <v>0.73</v>
      </c>
      <c r="V89" t="n">
        <v>0.77</v>
      </c>
      <c r="W89" t="n">
        <v>0.12</v>
      </c>
      <c r="X89" t="n">
        <v>0.06</v>
      </c>
      <c r="Y89" t="n">
        <v>1</v>
      </c>
      <c r="Z89" t="n">
        <v>10</v>
      </c>
      <c r="AA89" t="n">
        <v>218.155990262629</v>
      </c>
      <c r="AB89" t="n">
        <v>298.4906502402275</v>
      </c>
      <c r="AC89" t="n">
        <v>270.0031215156471</v>
      </c>
      <c r="AD89" t="n">
        <v>218155.9902626291</v>
      </c>
      <c r="AE89" t="n">
        <v>298490.6502402275</v>
      </c>
      <c r="AF89" t="n">
        <v>3.872340669081342e-06</v>
      </c>
      <c r="AG89" t="n">
        <v>9.097222222222221</v>
      </c>
      <c r="AH89" t="n">
        <v>270003.1215156471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9.5435</v>
      </c>
      <c r="E90" t="n">
        <v>10.48</v>
      </c>
      <c r="F90" t="n">
        <v>7.92</v>
      </c>
      <c r="G90" t="n">
        <v>118.73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88.73999999999999</v>
      </c>
      <c r="Q90" t="n">
        <v>198.05</v>
      </c>
      <c r="R90" t="n">
        <v>29.27</v>
      </c>
      <c r="S90" t="n">
        <v>21.27</v>
      </c>
      <c r="T90" t="n">
        <v>1302.08</v>
      </c>
      <c r="U90" t="n">
        <v>0.73</v>
      </c>
      <c r="V90" t="n">
        <v>0.77</v>
      </c>
      <c r="W90" t="n">
        <v>0.11</v>
      </c>
      <c r="X90" t="n">
        <v>0.06</v>
      </c>
      <c r="Y90" t="n">
        <v>1</v>
      </c>
      <c r="Z90" t="n">
        <v>10</v>
      </c>
      <c r="AA90" t="n">
        <v>218.1451854761514</v>
      </c>
      <c r="AB90" t="n">
        <v>298.4758666546953</v>
      </c>
      <c r="AC90" t="n">
        <v>269.9897488547691</v>
      </c>
      <c r="AD90" t="n">
        <v>218145.1854761514</v>
      </c>
      <c r="AE90" t="n">
        <v>298475.8666546952</v>
      </c>
      <c r="AF90" t="n">
        <v>3.871326542570479e-06</v>
      </c>
      <c r="AG90" t="n">
        <v>9.097222222222221</v>
      </c>
      <c r="AH90" t="n">
        <v>269989.7488547691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9.5405</v>
      </c>
      <c r="E91" t="n">
        <v>10.48</v>
      </c>
      <c r="F91" t="n">
        <v>7.92</v>
      </c>
      <c r="G91" t="n">
        <v>118.78</v>
      </c>
      <c r="H91" t="n">
        <v>1.96</v>
      </c>
      <c r="I91" t="n">
        <v>4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88.65000000000001</v>
      </c>
      <c r="Q91" t="n">
        <v>198.05</v>
      </c>
      <c r="R91" t="n">
        <v>29.35</v>
      </c>
      <c r="S91" t="n">
        <v>21.27</v>
      </c>
      <c r="T91" t="n">
        <v>1342.73</v>
      </c>
      <c r="U91" t="n">
        <v>0.72</v>
      </c>
      <c r="V91" t="n">
        <v>0.77</v>
      </c>
      <c r="W91" t="n">
        <v>0.11</v>
      </c>
      <c r="X91" t="n">
        <v>0.07000000000000001</v>
      </c>
      <c r="Y91" t="n">
        <v>1</v>
      </c>
      <c r="Z91" t="n">
        <v>10</v>
      </c>
      <c r="AA91" t="n">
        <v>218.1165586139035</v>
      </c>
      <c r="AB91" t="n">
        <v>298.4366981188397</v>
      </c>
      <c r="AC91" t="n">
        <v>269.9543185090022</v>
      </c>
      <c r="AD91" t="n">
        <v>218116.5586139035</v>
      </c>
      <c r="AE91" t="n">
        <v>298436.6981188397</v>
      </c>
      <c r="AF91" t="n">
        <v>3.870109590757442e-06</v>
      </c>
      <c r="AG91" t="n">
        <v>9.097222222222221</v>
      </c>
      <c r="AH91" t="n">
        <v>269954.3185090022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9.552899999999999</v>
      </c>
      <c r="E92" t="n">
        <v>10.47</v>
      </c>
      <c r="F92" t="n">
        <v>7.91</v>
      </c>
      <c r="G92" t="n">
        <v>118.58</v>
      </c>
      <c r="H92" t="n">
        <v>1.97</v>
      </c>
      <c r="I92" t="n">
        <v>4</v>
      </c>
      <c r="J92" t="n">
        <v>211.46</v>
      </c>
      <c r="K92" t="n">
        <v>52.44</v>
      </c>
      <c r="L92" t="n">
        <v>23.5</v>
      </c>
      <c r="M92" t="n">
        <v>2</v>
      </c>
      <c r="N92" t="n">
        <v>45.52</v>
      </c>
      <c r="O92" t="n">
        <v>26313.94</v>
      </c>
      <c r="P92" t="n">
        <v>88.28</v>
      </c>
      <c r="Q92" t="n">
        <v>198.05</v>
      </c>
      <c r="R92" t="n">
        <v>28.8</v>
      </c>
      <c r="S92" t="n">
        <v>21.27</v>
      </c>
      <c r="T92" t="n">
        <v>1070</v>
      </c>
      <c r="U92" t="n">
        <v>0.74</v>
      </c>
      <c r="V92" t="n">
        <v>0.77</v>
      </c>
      <c r="W92" t="n">
        <v>0.12</v>
      </c>
      <c r="X92" t="n">
        <v>0.05</v>
      </c>
      <c r="Y92" t="n">
        <v>1</v>
      </c>
      <c r="Z92" t="n">
        <v>10</v>
      </c>
      <c r="AA92" t="n">
        <v>217.7848052568664</v>
      </c>
      <c r="AB92" t="n">
        <v>297.9827785398166</v>
      </c>
      <c r="AC92" t="n">
        <v>269.5437203775209</v>
      </c>
      <c r="AD92" t="n">
        <v>217784.8052568664</v>
      </c>
      <c r="AE92" t="n">
        <v>297982.7785398166</v>
      </c>
      <c r="AF92" t="n">
        <v>3.875139658251325e-06</v>
      </c>
      <c r="AG92" t="n">
        <v>9.088541666666666</v>
      </c>
      <c r="AH92" t="n">
        <v>269543.7203775208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9.5534</v>
      </c>
      <c r="E93" t="n">
        <v>10.47</v>
      </c>
      <c r="F93" t="n">
        <v>7.9</v>
      </c>
      <c r="G93" t="n">
        <v>118.57</v>
      </c>
      <c r="H93" t="n">
        <v>1.99</v>
      </c>
      <c r="I93" t="n">
        <v>4</v>
      </c>
      <c r="J93" t="n">
        <v>211.86</v>
      </c>
      <c r="K93" t="n">
        <v>52.44</v>
      </c>
      <c r="L93" t="n">
        <v>23.75</v>
      </c>
      <c r="M93" t="n">
        <v>2</v>
      </c>
      <c r="N93" t="n">
        <v>45.67</v>
      </c>
      <c r="O93" t="n">
        <v>26363.73</v>
      </c>
      <c r="P93" t="n">
        <v>88.17</v>
      </c>
      <c r="Q93" t="n">
        <v>198.05</v>
      </c>
      <c r="R93" t="n">
        <v>28.86</v>
      </c>
      <c r="S93" t="n">
        <v>21.27</v>
      </c>
      <c r="T93" t="n">
        <v>1097.3</v>
      </c>
      <c r="U93" t="n">
        <v>0.74</v>
      </c>
      <c r="V93" t="n">
        <v>0.77</v>
      </c>
      <c r="W93" t="n">
        <v>0.11</v>
      </c>
      <c r="X93" t="n">
        <v>0.05</v>
      </c>
      <c r="Y93" t="n">
        <v>1</v>
      </c>
      <c r="Z93" t="n">
        <v>10</v>
      </c>
      <c r="AA93" t="n">
        <v>217.6911163618759</v>
      </c>
      <c r="AB93" t="n">
        <v>297.8545892604283</v>
      </c>
      <c r="AC93" t="n">
        <v>269.4277653030425</v>
      </c>
      <c r="AD93" t="n">
        <v>217691.1163618759</v>
      </c>
      <c r="AE93" t="n">
        <v>297854.5892604283</v>
      </c>
      <c r="AF93" t="n">
        <v>3.875342483553498e-06</v>
      </c>
      <c r="AG93" t="n">
        <v>9.088541666666666</v>
      </c>
      <c r="AH93" t="n">
        <v>269427.7653030425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9.5427</v>
      </c>
      <c r="E94" t="n">
        <v>10.48</v>
      </c>
      <c r="F94" t="n">
        <v>7.92</v>
      </c>
      <c r="G94" t="n">
        <v>118.75</v>
      </c>
      <c r="H94" t="n">
        <v>2.01</v>
      </c>
      <c r="I94" t="n">
        <v>4</v>
      </c>
      <c r="J94" t="n">
        <v>212.27</v>
      </c>
      <c r="K94" t="n">
        <v>52.44</v>
      </c>
      <c r="L94" t="n">
        <v>24</v>
      </c>
      <c r="M94" t="n">
        <v>2</v>
      </c>
      <c r="N94" t="n">
        <v>45.82</v>
      </c>
      <c r="O94" t="n">
        <v>26413.56</v>
      </c>
      <c r="P94" t="n">
        <v>88.3</v>
      </c>
      <c r="Q94" t="n">
        <v>198.05</v>
      </c>
      <c r="R94" t="n">
        <v>29.23</v>
      </c>
      <c r="S94" t="n">
        <v>21.27</v>
      </c>
      <c r="T94" t="n">
        <v>1284.02</v>
      </c>
      <c r="U94" t="n">
        <v>0.73</v>
      </c>
      <c r="V94" t="n">
        <v>0.77</v>
      </c>
      <c r="W94" t="n">
        <v>0.12</v>
      </c>
      <c r="X94" t="n">
        <v>0.06</v>
      </c>
      <c r="Y94" t="n">
        <v>1</v>
      </c>
      <c r="Z94" t="n">
        <v>10</v>
      </c>
      <c r="AA94" t="n">
        <v>217.9003192099659</v>
      </c>
      <c r="AB94" t="n">
        <v>298.1408298265631</v>
      </c>
      <c r="AC94" t="n">
        <v>269.6866874712867</v>
      </c>
      <c r="AD94" t="n">
        <v>217900.3192099659</v>
      </c>
      <c r="AE94" t="n">
        <v>298140.8298265631</v>
      </c>
      <c r="AF94" t="n">
        <v>3.871002022087002e-06</v>
      </c>
      <c r="AG94" t="n">
        <v>9.097222222222221</v>
      </c>
      <c r="AH94" t="n">
        <v>269686.6874712867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9.5458</v>
      </c>
      <c r="E95" t="n">
        <v>10.48</v>
      </c>
      <c r="F95" t="n">
        <v>7.91</v>
      </c>
      <c r="G95" t="n">
        <v>118.7</v>
      </c>
      <c r="H95" t="n">
        <v>2.03</v>
      </c>
      <c r="I95" t="n">
        <v>4</v>
      </c>
      <c r="J95" t="n">
        <v>212.67</v>
      </c>
      <c r="K95" t="n">
        <v>52.44</v>
      </c>
      <c r="L95" t="n">
        <v>24.25</v>
      </c>
      <c r="M95" t="n">
        <v>2</v>
      </c>
      <c r="N95" t="n">
        <v>45.98</v>
      </c>
      <c r="O95" t="n">
        <v>26463.45</v>
      </c>
      <c r="P95" t="n">
        <v>88.15000000000001</v>
      </c>
      <c r="Q95" t="n">
        <v>198.05</v>
      </c>
      <c r="R95" t="n">
        <v>29.13</v>
      </c>
      <c r="S95" t="n">
        <v>21.27</v>
      </c>
      <c r="T95" t="n">
        <v>1234.02</v>
      </c>
      <c r="U95" t="n">
        <v>0.73</v>
      </c>
      <c r="V95" t="n">
        <v>0.77</v>
      </c>
      <c r="W95" t="n">
        <v>0.11</v>
      </c>
      <c r="X95" t="n">
        <v>0.06</v>
      </c>
      <c r="Y95" t="n">
        <v>1</v>
      </c>
      <c r="Z95" t="n">
        <v>10</v>
      </c>
      <c r="AA95" t="n">
        <v>217.7641420008322</v>
      </c>
      <c r="AB95" t="n">
        <v>297.9545061613121</v>
      </c>
      <c r="AC95" t="n">
        <v>269.5181462751402</v>
      </c>
      <c r="AD95" t="n">
        <v>217764.1420008322</v>
      </c>
      <c r="AE95" t="n">
        <v>297954.5061613121</v>
      </c>
      <c r="AF95" t="n">
        <v>3.872259538960473e-06</v>
      </c>
      <c r="AG95" t="n">
        <v>9.097222222222221</v>
      </c>
      <c r="AH95" t="n">
        <v>269518.1462751402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9.541700000000001</v>
      </c>
      <c r="E96" t="n">
        <v>10.48</v>
      </c>
      <c r="F96" t="n">
        <v>7.92</v>
      </c>
      <c r="G96" t="n">
        <v>118.76</v>
      </c>
      <c r="H96" t="n">
        <v>2.04</v>
      </c>
      <c r="I96" t="n">
        <v>4</v>
      </c>
      <c r="J96" t="n">
        <v>213.08</v>
      </c>
      <c r="K96" t="n">
        <v>52.44</v>
      </c>
      <c r="L96" t="n">
        <v>24.5</v>
      </c>
      <c r="M96" t="n">
        <v>2</v>
      </c>
      <c r="N96" t="n">
        <v>46.13</v>
      </c>
      <c r="O96" t="n">
        <v>26513.39</v>
      </c>
      <c r="P96" t="n">
        <v>88.13</v>
      </c>
      <c r="Q96" t="n">
        <v>198.05</v>
      </c>
      <c r="R96" t="n">
        <v>29.32</v>
      </c>
      <c r="S96" t="n">
        <v>21.27</v>
      </c>
      <c r="T96" t="n">
        <v>1329.03</v>
      </c>
      <c r="U96" t="n">
        <v>0.73</v>
      </c>
      <c r="V96" t="n">
        <v>0.77</v>
      </c>
      <c r="W96" t="n">
        <v>0.11</v>
      </c>
      <c r="X96" t="n">
        <v>0.06</v>
      </c>
      <c r="Y96" t="n">
        <v>1</v>
      </c>
      <c r="Z96" t="n">
        <v>10</v>
      </c>
      <c r="AA96" t="n">
        <v>217.8109056611505</v>
      </c>
      <c r="AB96" t="n">
        <v>298.0184902644266</v>
      </c>
      <c r="AC96" t="n">
        <v>269.5760238252557</v>
      </c>
      <c r="AD96" t="n">
        <v>217810.9056611505</v>
      </c>
      <c r="AE96" t="n">
        <v>298018.4902644266</v>
      </c>
      <c r="AF96" t="n">
        <v>3.870596371482657e-06</v>
      </c>
      <c r="AG96" t="n">
        <v>9.097222222222221</v>
      </c>
      <c r="AH96" t="n">
        <v>269576.0238252557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9.5397</v>
      </c>
      <c r="E97" t="n">
        <v>10.48</v>
      </c>
      <c r="F97" t="n">
        <v>7.92</v>
      </c>
      <c r="G97" t="n">
        <v>118.8</v>
      </c>
      <c r="H97" t="n">
        <v>2.06</v>
      </c>
      <c r="I97" t="n">
        <v>4</v>
      </c>
      <c r="J97" t="n">
        <v>213.48</v>
      </c>
      <c r="K97" t="n">
        <v>52.44</v>
      </c>
      <c r="L97" t="n">
        <v>24.75</v>
      </c>
      <c r="M97" t="n">
        <v>2</v>
      </c>
      <c r="N97" t="n">
        <v>46.29</v>
      </c>
      <c r="O97" t="n">
        <v>26563.39</v>
      </c>
      <c r="P97" t="n">
        <v>87.95999999999999</v>
      </c>
      <c r="Q97" t="n">
        <v>198.05</v>
      </c>
      <c r="R97" t="n">
        <v>29.37</v>
      </c>
      <c r="S97" t="n">
        <v>21.27</v>
      </c>
      <c r="T97" t="n">
        <v>1353.83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217.7289994808535</v>
      </c>
      <c r="AB97" t="n">
        <v>297.9064226150987</v>
      </c>
      <c r="AC97" t="n">
        <v>269.4746517550917</v>
      </c>
      <c r="AD97" t="n">
        <v>217728.9994808535</v>
      </c>
      <c r="AE97" t="n">
        <v>297906.4226150987</v>
      </c>
      <c r="AF97" t="n">
        <v>3.869785070273965e-06</v>
      </c>
      <c r="AG97" t="n">
        <v>9.097222222222221</v>
      </c>
      <c r="AH97" t="n">
        <v>269474.6517550917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9.5526</v>
      </c>
      <c r="E98" t="n">
        <v>10.47</v>
      </c>
      <c r="F98" t="n">
        <v>7.91</v>
      </c>
      <c r="G98" t="n">
        <v>118.58</v>
      </c>
      <c r="H98" t="n">
        <v>2.08</v>
      </c>
      <c r="I98" t="n">
        <v>4</v>
      </c>
      <c r="J98" t="n">
        <v>213.89</v>
      </c>
      <c r="K98" t="n">
        <v>52.44</v>
      </c>
      <c r="L98" t="n">
        <v>25</v>
      </c>
      <c r="M98" t="n">
        <v>2</v>
      </c>
      <c r="N98" t="n">
        <v>46.44</v>
      </c>
      <c r="O98" t="n">
        <v>26613.43</v>
      </c>
      <c r="P98" t="n">
        <v>87.44</v>
      </c>
      <c r="Q98" t="n">
        <v>198.05</v>
      </c>
      <c r="R98" t="n">
        <v>28.83</v>
      </c>
      <c r="S98" t="n">
        <v>21.27</v>
      </c>
      <c r="T98" t="n">
        <v>1082.38</v>
      </c>
      <c r="U98" t="n">
        <v>0.74</v>
      </c>
      <c r="V98" t="n">
        <v>0.77</v>
      </c>
      <c r="W98" t="n">
        <v>0.12</v>
      </c>
      <c r="X98" t="n">
        <v>0.05</v>
      </c>
      <c r="Y98" t="n">
        <v>1</v>
      </c>
      <c r="Z98" t="n">
        <v>10</v>
      </c>
      <c r="AA98" t="n">
        <v>217.3085278935166</v>
      </c>
      <c r="AB98" t="n">
        <v>297.3311148394073</v>
      </c>
      <c r="AC98" t="n">
        <v>268.9542505460627</v>
      </c>
      <c r="AD98" t="n">
        <v>217308.5278935166</v>
      </c>
      <c r="AE98" t="n">
        <v>297331.1148394073</v>
      </c>
      <c r="AF98" t="n">
        <v>3.875017963070021e-06</v>
      </c>
      <c r="AG98" t="n">
        <v>9.088541666666666</v>
      </c>
      <c r="AH98" t="n">
        <v>268954.2505460627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9.551600000000001</v>
      </c>
      <c r="E99" t="n">
        <v>10.47</v>
      </c>
      <c r="F99" t="n">
        <v>7.91</v>
      </c>
      <c r="G99" t="n">
        <v>118.6</v>
      </c>
      <c r="H99" t="n">
        <v>2.09</v>
      </c>
      <c r="I99" t="n">
        <v>4</v>
      </c>
      <c r="J99" t="n">
        <v>214.29</v>
      </c>
      <c r="K99" t="n">
        <v>52.44</v>
      </c>
      <c r="L99" t="n">
        <v>25.25</v>
      </c>
      <c r="M99" t="n">
        <v>2</v>
      </c>
      <c r="N99" t="n">
        <v>46.6</v>
      </c>
      <c r="O99" t="n">
        <v>26663.54</v>
      </c>
      <c r="P99" t="n">
        <v>87.26000000000001</v>
      </c>
      <c r="Q99" t="n">
        <v>198.05</v>
      </c>
      <c r="R99" t="n">
        <v>28.95</v>
      </c>
      <c r="S99" t="n">
        <v>21.27</v>
      </c>
      <c r="T99" t="n">
        <v>1143.66</v>
      </c>
      <c r="U99" t="n">
        <v>0.73</v>
      </c>
      <c r="V99" t="n">
        <v>0.77</v>
      </c>
      <c r="W99" t="n">
        <v>0.11</v>
      </c>
      <c r="X99" t="n">
        <v>0.05</v>
      </c>
      <c r="Y99" t="n">
        <v>1</v>
      </c>
      <c r="Z99" t="n">
        <v>10</v>
      </c>
      <c r="AA99" t="n">
        <v>217.2134476309722</v>
      </c>
      <c r="AB99" t="n">
        <v>297.2010218295492</v>
      </c>
      <c r="AC99" t="n">
        <v>268.8365734304786</v>
      </c>
      <c r="AD99" t="n">
        <v>217213.4476309723</v>
      </c>
      <c r="AE99" t="n">
        <v>297201.0218295492</v>
      </c>
      <c r="AF99" t="n">
        <v>3.874612312465677e-06</v>
      </c>
      <c r="AG99" t="n">
        <v>9.088541666666666</v>
      </c>
      <c r="AH99" t="n">
        <v>268836.5734304786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9.5412</v>
      </c>
      <c r="E100" t="n">
        <v>10.48</v>
      </c>
      <c r="F100" t="n">
        <v>7.92</v>
      </c>
      <c r="G100" t="n">
        <v>118.77</v>
      </c>
      <c r="H100" t="n">
        <v>2.11</v>
      </c>
      <c r="I100" t="n">
        <v>4</v>
      </c>
      <c r="J100" t="n">
        <v>214.7</v>
      </c>
      <c r="K100" t="n">
        <v>52.44</v>
      </c>
      <c r="L100" t="n">
        <v>25.5</v>
      </c>
      <c r="M100" t="n">
        <v>2</v>
      </c>
      <c r="N100" t="n">
        <v>46.76</v>
      </c>
      <c r="O100" t="n">
        <v>26713.69</v>
      </c>
      <c r="P100" t="n">
        <v>87.20999999999999</v>
      </c>
      <c r="Q100" t="n">
        <v>198.05</v>
      </c>
      <c r="R100" t="n">
        <v>29.31</v>
      </c>
      <c r="S100" t="n">
        <v>21.27</v>
      </c>
      <c r="T100" t="n">
        <v>1325.05</v>
      </c>
      <c r="U100" t="n">
        <v>0.73</v>
      </c>
      <c r="V100" t="n">
        <v>0.77</v>
      </c>
      <c r="W100" t="n">
        <v>0.11</v>
      </c>
      <c r="X100" t="n">
        <v>0.07000000000000001</v>
      </c>
      <c r="Y100" t="n">
        <v>1</v>
      </c>
      <c r="Z100" t="n">
        <v>10</v>
      </c>
      <c r="AA100" t="n">
        <v>217.2899377808471</v>
      </c>
      <c r="AB100" t="n">
        <v>297.305679027115</v>
      </c>
      <c r="AC100" t="n">
        <v>268.9312422919961</v>
      </c>
      <c r="AD100" t="n">
        <v>217289.937780847</v>
      </c>
      <c r="AE100" t="n">
        <v>297305.679027115</v>
      </c>
      <c r="AF100" t="n">
        <v>3.870393546180484e-06</v>
      </c>
      <c r="AG100" t="n">
        <v>9.097222222222221</v>
      </c>
      <c r="AH100" t="n">
        <v>268931.2422919961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9.542999999999999</v>
      </c>
      <c r="E101" t="n">
        <v>10.48</v>
      </c>
      <c r="F101" t="n">
        <v>7.92</v>
      </c>
      <c r="G101" t="n">
        <v>118.74</v>
      </c>
      <c r="H101" t="n">
        <v>2.13</v>
      </c>
      <c r="I101" t="n">
        <v>4</v>
      </c>
      <c r="J101" t="n">
        <v>215.11</v>
      </c>
      <c r="K101" t="n">
        <v>52.44</v>
      </c>
      <c r="L101" t="n">
        <v>25.75</v>
      </c>
      <c r="M101" t="n">
        <v>2</v>
      </c>
      <c r="N101" t="n">
        <v>46.91</v>
      </c>
      <c r="O101" t="n">
        <v>26763.9</v>
      </c>
      <c r="P101" t="n">
        <v>86.8</v>
      </c>
      <c r="Q101" t="n">
        <v>198.05</v>
      </c>
      <c r="R101" t="n">
        <v>29.23</v>
      </c>
      <c r="S101" t="n">
        <v>21.27</v>
      </c>
      <c r="T101" t="n">
        <v>1285.46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217.0426716610051</v>
      </c>
      <c r="AB101" t="n">
        <v>296.9673586133361</v>
      </c>
      <c r="AC101" t="n">
        <v>268.6252107036725</v>
      </c>
      <c r="AD101" t="n">
        <v>217042.6716610051</v>
      </c>
      <c r="AE101" t="n">
        <v>296967.3586133361</v>
      </c>
      <c r="AF101" t="n">
        <v>3.871123717268305e-06</v>
      </c>
      <c r="AG101" t="n">
        <v>9.097222222222221</v>
      </c>
      <c r="AH101" t="n">
        <v>268625.2107036725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9.539</v>
      </c>
      <c r="E102" t="n">
        <v>10.48</v>
      </c>
      <c r="F102" t="n">
        <v>7.92</v>
      </c>
      <c r="G102" t="n">
        <v>118.81</v>
      </c>
      <c r="H102" t="n">
        <v>2.14</v>
      </c>
      <c r="I102" t="n">
        <v>4</v>
      </c>
      <c r="J102" t="n">
        <v>215.51</v>
      </c>
      <c r="K102" t="n">
        <v>52.44</v>
      </c>
      <c r="L102" t="n">
        <v>26</v>
      </c>
      <c r="M102" t="n">
        <v>2</v>
      </c>
      <c r="N102" t="n">
        <v>47.07</v>
      </c>
      <c r="O102" t="n">
        <v>26814.17</v>
      </c>
      <c r="P102" t="n">
        <v>86.5</v>
      </c>
      <c r="Q102" t="n">
        <v>198.05</v>
      </c>
      <c r="R102" t="n">
        <v>29.42</v>
      </c>
      <c r="S102" t="n">
        <v>21.27</v>
      </c>
      <c r="T102" t="n">
        <v>1378.82</v>
      </c>
      <c r="U102" t="n">
        <v>0.72</v>
      </c>
      <c r="V102" t="n">
        <v>0.77</v>
      </c>
      <c r="W102" t="n">
        <v>0.11</v>
      </c>
      <c r="X102" t="n">
        <v>0.07000000000000001</v>
      </c>
      <c r="Y102" t="n">
        <v>1</v>
      </c>
      <c r="Z102" t="n">
        <v>10</v>
      </c>
      <c r="AA102" t="n">
        <v>216.9013449632715</v>
      </c>
      <c r="AB102" t="n">
        <v>296.7739891906032</v>
      </c>
      <c r="AC102" t="n">
        <v>268.4502961872495</v>
      </c>
      <c r="AD102" t="n">
        <v>216901.3449632715</v>
      </c>
      <c r="AE102" t="n">
        <v>296773.9891906033</v>
      </c>
      <c r="AF102" t="n">
        <v>3.869501114850925e-06</v>
      </c>
      <c r="AG102" t="n">
        <v>9.097222222222221</v>
      </c>
      <c r="AH102" t="n">
        <v>268450.2961872495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9.5458</v>
      </c>
      <c r="E103" t="n">
        <v>10.48</v>
      </c>
      <c r="F103" t="n">
        <v>7.91</v>
      </c>
      <c r="G103" t="n">
        <v>118.7</v>
      </c>
      <c r="H103" t="n">
        <v>2.16</v>
      </c>
      <c r="I103" t="n">
        <v>4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85.84999999999999</v>
      </c>
      <c r="Q103" t="n">
        <v>198.05</v>
      </c>
      <c r="R103" t="n">
        <v>29.08</v>
      </c>
      <c r="S103" t="n">
        <v>21.27</v>
      </c>
      <c r="T103" t="n">
        <v>1208.94</v>
      </c>
      <c r="U103" t="n">
        <v>0.73</v>
      </c>
      <c r="V103" t="n">
        <v>0.77</v>
      </c>
      <c r="W103" t="n">
        <v>0.12</v>
      </c>
      <c r="X103" t="n">
        <v>0.06</v>
      </c>
      <c r="Y103" t="n">
        <v>1</v>
      </c>
      <c r="Z103" t="n">
        <v>10</v>
      </c>
      <c r="AA103" t="n">
        <v>216.4529365802279</v>
      </c>
      <c r="AB103" t="n">
        <v>296.1604570585416</v>
      </c>
      <c r="AC103" t="n">
        <v>267.8953187007739</v>
      </c>
      <c r="AD103" t="n">
        <v>216452.9365802279</v>
      </c>
      <c r="AE103" t="n">
        <v>296160.4570585416</v>
      </c>
      <c r="AF103" t="n">
        <v>3.872259538960473e-06</v>
      </c>
      <c r="AG103" t="n">
        <v>9.097222222222221</v>
      </c>
      <c r="AH103" t="n">
        <v>267895.3187007739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9.5524</v>
      </c>
      <c r="E104" t="n">
        <v>10.47</v>
      </c>
      <c r="F104" t="n">
        <v>7.91</v>
      </c>
      <c r="G104" t="n">
        <v>118.59</v>
      </c>
      <c r="H104" t="n">
        <v>2.18</v>
      </c>
      <c r="I104" t="n">
        <v>4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85.83</v>
      </c>
      <c r="Q104" t="n">
        <v>198.05</v>
      </c>
      <c r="R104" t="n">
        <v>28.87</v>
      </c>
      <c r="S104" t="n">
        <v>21.27</v>
      </c>
      <c r="T104" t="n">
        <v>1105.18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216.3928128364067</v>
      </c>
      <c r="AB104" t="n">
        <v>296.0781930997731</v>
      </c>
      <c r="AC104" t="n">
        <v>267.820905898772</v>
      </c>
      <c r="AD104" t="n">
        <v>216392.8128364067</v>
      </c>
      <c r="AE104" t="n">
        <v>296078.1930997731</v>
      </c>
      <c r="AF104" t="n">
        <v>3.874936832949153e-06</v>
      </c>
      <c r="AG104" t="n">
        <v>9.088541666666666</v>
      </c>
      <c r="AH104" t="n">
        <v>267820.905898772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9.5496</v>
      </c>
      <c r="E105" t="n">
        <v>10.47</v>
      </c>
      <c r="F105" t="n">
        <v>7.91</v>
      </c>
      <c r="G105" t="n">
        <v>118.63</v>
      </c>
      <c r="H105" t="n">
        <v>2.19</v>
      </c>
      <c r="I105" t="n">
        <v>4</v>
      </c>
      <c r="J105" t="n">
        <v>216.74</v>
      </c>
      <c r="K105" t="n">
        <v>52.44</v>
      </c>
      <c r="L105" t="n">
        <v>26.75</v>
      </c>
      <c r="M105" t="n">
        <v>1</v>
      </c>
      <c r="N105" t="n">
        <v>47.55</v>
      </c>
      <c r="O105" t="n">
        <v>26965.29</v>
      </c>
      <c r="P105" t="n">
        <v>85.67</v>
      </c>
      <c r="Q105" t="n">
        <v>198.07</v>
      </c>
      <c r="R105" t="n">
        <v>28.98</v>
      </c>
      <c r="S105" t="n">
        <v>21.27</v>
      </c>
      <c r="T105" t="n">
        <v>1156.26</v>
      </c>
      <c r="U105" t="n">
        <v>0.73</v>
      </c>
      <c r="V105" t="n">
        <v>0.77</v>
      </c>
      <c r="W105" t="n">
        <v>0.11</v>
      </c>
      <c r="X105" t="n">
        <v>0.06</v>
      </c>
      <c r="Y105" t="n">
        <v>1</v>
      </c>
      <c r="Z105" t="n">
        <v>10</v>
      </c>
      <c r="AA105" t="n">
        <v>216.3222965388511</v>
      </c>
      <c r="AB105" t="n">
        <v>295.981709590498</v>
      </c>
      <c r="AC105" t="n">
        <v>267.7336306402067</v>
      </c>
      <c r="AD105" t="n">
        <v>216322.2965388511</v>
      </c>
      <c r="AE105" t="n">
        <v>295981.7095904981</v>
      </c>
      <c r="AF105" t="n">
        <v>3.873801011256984e-06</v>
      </c>
      <c r="AG105" t="n">
        <v>9.088541666666666</v>
      </c>
      <c r="AH105" t="n">
        <v>267733.6306402067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9.5473</v>
      </c>
      <c r="E106" t="n">
        <v>10.47</v>
      </c>
      <c r="F106" t="n">
        <v>7.91</v>
      </c>
      <c r="G106" t="n">
        <v>118.67</v>
      </c>
      <c r="H106" t="n">
        <v>2.21</v>
      </c>
      <c r="I106" t="n">
        <v>4</v>
      </c>
      <c r="J106" t="n">
        <v>217.15</v>
      </c>
      <c r="K106" t="n">
        <v>52.44</v>
      </c>
      <c r="L106" t="n">
        <v>27</v>
      </c>
      <c r="M106" t="n">
        <v>0</v>
      </c>
      <c r="N106" t="n">
        <v>47.71</v>
      </c>
      <c r="O106" t="n">
        <v>27015.77</v>
      </c>
      <c r="P106" t="n">
        <v>85.8</v>
      </c>
      <c r="Q106" t="n">
        <v>198.07</v>
      </c>
      <c r="R106" t="n">
        <v>29.02</v>
      </c>
      <c r="S106" t="n">
        <v>21.27</v>
      </c>
      <c r="T106" t="n">
        <v>1176.83</v>
      </c>
      <c r="U106" t="n">
        <v>0.73</v>
      </c>
      <c r="V106" t="n">
        <v>0.77</v>
      </c>
      <c r="W106" t="n">
        <v>0.12</v>
      </c>
      <c r="X106" t="n">
        <v>0.06</v>
      </c>
      <c r="Y106" t="n">
        <v>1</v>
      </c>
      <c r="Z106" t="n">
        <v>10</v>
      </c>
      <c r="AA106" t="n">
        <v>216.4133557143412</v>
      </c>
      <c r="AB106" t="n">
        <v>296.106300771651</v>
      </c>
      <c r="AC106" t="n">
        <v>267.8463310138952</v>
      </c>
      <c r="AD106" t="n">
        <v>216413.3557143412</v>
      </c>
      <c r="AE106" t="n">
        <v>296106.300771651</v>
      </c>
      <c r="AF106" t="n">
        <v>3.872868014866991e-06</v>
      </c>
      <c r="AG106" t="n">
        <v>9.088541666666666</v>
      </c>
      <c r="AH106" t="n">
        <v>267846.3310138952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5.824</v>
      </c>
      <c r="E2" t="n">
        <v>17.17</v>
      </c>
      <c r="F2" t="n">
        <v>10.04</v>
      </c>
      <c r="G2" t="n">
        <v>5.63</v>
      </c>
      <c r="H2" t="n">
        <v>0.08</v>
      </c>
      <c r="I2" t="n">
        <v>107</v>
      </c>
      <c r="J2" t="n">
        <v>213.37</v>
      </c>
      <c r="K2" t="n">
        <v>56.13</v>
      </c>
      <c r="L2" t="n">
        <v>1</v>
      </c>
      <c r="M2" t="n">
        <v>105</v>
      </c>
      <c r="N2" t="n">
        <v>46.25</v>
      </c>
      <c r="O2" t="n">
        <v>26550.29</v>
      </c>
      <c r="P2" t="n">
        <v>147.78</v>
      </c>
      <c r="Q2" t="n">
        <v>198.13</v>
      </c>
      <c r="R2" t="n">
        <v>95.79000000000001</v>
      </c>
      <c r="S2" t="n">
        <v>21.27</v>
      </c>
      <c r="T2" t="n">
        <v>34047.86</v>
      </c>
      <c r="U2" t="n">
        <v>0.22</v>
      </c>
      <c r="V2" t="n">
        <v>0.61</v>
      </c>
      <c r="W2" t="n">
        <v>0.27</v>
      </c>
      <c r="X2" t="n">
        <v>2.18</v>
      </c>
      <c r="Y2" t="n">
        <v>1</v>
      </c>
      <c r="Z2" t="n">
        <v>10</v>
      </c>
      <c r="AA2" t="n">
        <v>432.3598297425085</v>
      </c>
      <c r="AB2" t="n">
        <v>591.5737934231877</v>
      </c>
      <c r="AC2" t="n">
        <v>535.1148208579117</v>
      </c>
      <c r="AD2" t="n">
        <v>432359.8297425085</v>
      </c>
      <c r="AE2" t="n">
        <v>591573.7934231877</v>
      </c>
      <c r="AF2" t="n">
        <v>2.240651602436947e-06</v>
      </c>
      <c r="AG2" t="n">
        <v>14.90451388888889</v>
      </c>
      <c r="AH2" t="n">
        <v>535114.8208579117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6.4439</v>
      </c>
      <c r="E3" t="n">
        <v>15.52</v>
      </c>
      <c r="F3" t="n">
        <v>9.49</v>
      </c>
      <c r="G3" t="n">
        <v>7.03</v>
      </c>
      <c r="H3" t="n">
        <v>0.1</v>
      </c>
      <c r="I3" t="n">
        <v>81</v>
      </c>
      <c r="J3" t="n">
        <v>213.78</v>
      </c>
      <c r="K3" t="n">
        <v>56.13</v>
      </c>
      <c r="L3" t="n">
        <v>1.25</v>
      </c>
      <c r="M3" t="n">
        <v>79</v>
      </c>
      <c r="N3" t="n">
        <v>46.4</v>
      </c>
      <c r="O3" t="n">
        <v>26600.32</v>
      </c>
      <c r="P3" t="n">
        <v>139.43</v>
      </c>
      <c r="Q3" t="n">
        <v>198.08</v>
      </c>
      <c r="R3" t="n">
        <v>78.02</v>
      </c>
      <c r="S3" t="n">
        <v>21.27</v>
      </c>
      <c r="T3" t="n">
        <v>25292.6</v>
      </c>
      <c r="U3" t="n">
        <v>0.27</v>
      </c>
      <c r="V3" t="n">
        <v>0.64</v>
      </c>
      <c r="W3" t="n">
        <v>0.24</v>
      </c>
      <c r="X3" t="n">
        <v>1.63</v>
      </c>
      <c r="Y3" t="n">
        <v>1</v>
      </c>
      <c r="Z3" t="n">
        <v>10</v>
      </c>
      <c r="AA3" t="n">
        <v>383.6347317694518</v>
      </c>
      <c r="AB3" t="n">
        <v>524.9059647768403</v>
      </c>
      <c r="AC3" t="n">
        <v>474.8096762086864</v>
      </c>
      <c r="AD3" t="n">
        <v>383634.7317694518</v>
      </c>
      <c r="AE3" t="n">
        <v>524905.9647768403</v>
      </c>
      <c r="AF3" t="n">
        <v>2.479144035189465e-06</v>
      </c>
      <c r="AG3" t="n">
        <v>13.47222222222222</v>
      </c>
      <c r="AH3" t="n">
        <v>474809.6762086864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6.8501</v>
      </c>
      <c r="E4" t="n">
        <v>14.6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135.04</v>
      </c>
      <c r="Q4" t="n">
        <v>198.1</v>
      </c>
      <c r="R4" t="n">
        <v>69.34</v>
      </c>
      <c r="S4" t="n">
        <v>21.27</v>
      </c>
      <c r="T4" t="n">
        <v>21026.92</v>
      </c>
      <c r="U4" t="n">
        <v>0.31</v>
      </c>
      <c r="V4" t="n">
        <v>0.66</v>
      </c>
      <c r="W4" t="n">
        <v>0.21</v>
      </c>
      <c r="X4" t="n">
        <v>1.34</v>
      </c>
      <c r="Y4" t="n">
        <v>1</v>
      </c>
      <c r="Z4" t="n">
        <v>10</v>
      </c>
      <c r="AA4" t="n">
        <v>358.9402940904075</v>
      </c>
      <c r="AB4" t="n">
        <v>491.1179457026704</v>
      </c>
      <c r="AC4" t="n">
        <v>444.2463382531727</v>
      </c>
      <c r="AD4" t="n">
        <v>358940.2940904074</v>
      </c>
      <c r="AE4" t="n">
        <v>491117.9457026704</v>
      </c>
      <c r="AF4" t="n">
        <v>2.635420251005036e-06</v>
      </c>
      <c r="AG4" t="n">
        <v>12.67361111111111</v>
      </c>
      <c r="AH4" t="n">
        <v>444246.3382531727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7.2075</v>
      </c>
      <c r="E5" t="n">
        <v>13.87</v>
      </c>
      <c r="F5" t="n">
        <v>8.94</v>
      </c>
      <c r="G5" t="n">
        <v>9.75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131.1</v>
      </c>
      <c r="Q5" t="n">
        <v>198.08</v>
      </c>
      <c r="R5" t="n">
        <v>61.02</v>
      </c>
      <c r="S5" t="n">
        <v>21.27</v>
      </c>
      <c r="T5" t="n">
        <v>16921.14</v>
      </c>
      <c r="U5" t="n">
        <v>0.35</v>
      </c>
      <c r="V5" t="n">
        <v>0.68</v>
      </c>
      <c r="W5" t="n">
        <v>0.2</v>
      </c>
      <c r="X5" t="n">
        <v>1.09</v>
      </c>
      <c r="Y5" t="n">
        <v>1</v>
      </c>
      <c r="Z5" t="n">
        <v>10</v>
      </c>
      <c r="AA5" t="n">
        <v>337.1836955486463</v>
      </c>
      <c r="AB5" t="n">
        <v>461.3496077444466</v>
      </c>
      <c r="AC5" t="n">
        <v>417.3190486895571</v>
      </c>
      <c r="AD5" t="n">
        <v>337183.6955486463</v>
      </c>
      <c r="AE5" t="n">
        <v>461349.6077444466</v>
      </c>
      <c r="AF5" t="n">
        <v>2.772921776195792e-06</v>
      </c>
      <c r="AG5" t="n">
        <v>12.03993055555556</v>
      </c>
      <c r="AH5" t="n">
        <v>417319.0486895571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7.4827</v>
      </c>
      <c r="E6" t="n">
        <v>13.36</v>
      </c>
      <c r="F6" t="n">
        <v>8.77</v>
      </c>
      <c r="G6" t="n">
        <v>11.19</v>
      </c>
      <c r="H6" t="n">
        <v>0.17</v>
      </c>
      <c r="I6" t="n">
        <v>47</v>
      </c>
      <c r="J6" t="n">
        <v>215</v>
      </c>
      <c r="K6" t="n">
        <v>56.13</v>
      </c>
      <c r="L6" t="n">
        <v>2</v>
      </c>
      <c r="M6" t="n">
        <v>45</v>
      </c>
      <c r="N6" t="n">
        <v>46.87</v>
      </c>
      <c r="O6" t="n">
        <v>26750.75</v>
      </c>
      <c r="P6" t="n">
        <v>128.41</v>
      </c>
      <c r="Q6" t="n">
        <v>198.05</v>
      </c>
      <c r="R6" t="n">
        <v>55.72</v>
      </c>
      <c r="S6" t="n">
        <v>21.27</v>
      </c>
      <c r="T6" t="n">
        <v>14310.66</v>
      </c>
      <c r="U6" t="n">
        <v>0.38</v>
      </c>
      <c r="V6" t="n">
        <v>0.6899999999999999</v>
      </c>
      <c r="W6" t="n">
        <v>0.18</v>
      </c>
      <c r="X6" t="n">
        <v>0.91</v>
      </c>
      <c r="Y6" t="n">
        <v>1</v>
      </c>
      <c r="Z6" t="n">
        <v>10</v>
      </c>
      <c r="AA6" t="n">
        <v>319.0946271058895</v>
      </c>
      <c r="AB6" t="n">
        <v>436.5993462676896</v>
      </c>
      <c r="AC6" t="n">
        <v>394.9309174309316</v>
      </c>
      <c r="AD6" t="n">
        <v>319094.6271058895</v>
      </c>
      <c r="AE6" t="n">
        <v>436599.3462676895</v>
      </c>
      <c r="AF6" t="n">
        <v>2.878798720047209e-06</v>
      </c>
      <c r="AG6" t="n">
        <v>11.59722222222222</v>
      </c>
      <c r="AH6" t="n">
        <v>394930.9174309316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7.6599</v>
      </c>
      <c r="E7" t="n">
        <v>13.06</v>
      </c>
      <c r="F7" t="n">
        <v>8.67</v>
      </c>
      <c r="G7" t="n">
        <v>12.38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126.82</v>
      </c>
      <c r="Q7" t="n">
        <v>198.07</v>
      </c>
      <c r="R7" t="n">
        <v>52.57</v>
      </c>
      <c r="S7" t="n">
        <v>21.27</v>
      </c>
      <c r="T7" t="n">
        <v>12760.78</v>
      </c>
      <c r="U7" t="n">
        <v>0.4</v>
      </c>
      <c r="V7" t="n">
        <v>0.7</v>
      </c>
      <c r="W7" t="n">
        <v>0.18</v>
      </c>
      <c r="X7" t="n">
        <v>0.82</v>
      </c>
      <c r="Y7" t="n">
        <v>1</v>
      </c>
      <c r="Z7" t="n">
        <v>10</v>
      </c>
      <c r="AA7" t="n">
        <v>314.4993992510031</v>
      </c>
      <c r="AB7" t="n">
        <v>430.3119527894888</v>
      </c>
      <c r="AC7" t="n">
        <v>389.243583961878</v>
      </c>
      <c r="AD7" t="n">
        <v>314499.3992510031</v>
      </c>
      <c r="AE7" t="n">
        <v>430311.9527894888</v>
      </c>
      <c r="AF7" t="n">
        <v>2.946972391742234e-06</v>
      </c>
      <c r="AG7" t="n">
        <v>11.33680555555556</v>
      </c>
      <c r="AH7" t="n">
        <v>389243.583961878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7.9058</v>
      </c>
      <c r="E8" t="n">
        <v>12.65</v>
      </c>
      <c r="F8" t="n">
        <v>8.470000000000001</v>
      </c>
      <c r="G8" t="n">
        <v>13.74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123.87</v>
      </c>
      <c r="Q8" t="n">
        <v>198.06</v>
      </c>
      <c r="R8" t="n">
        <v>46.15</v>
      </c>
      <c r="S8" t="n">
        <v>21.27</v>
      </c>
      <c r="T8" t="n">
        <v>9576.75</v>
      </c>
      <c r="U8" t="n">
        <v>0.46</v>
      </c>
      <c r="V8" t="n">
        <v>0.72</v>
      </c>
      <c r="W8" t="n">
        <v>0.17</v>
      </c>
      <c r="X8" t="n">
        <v>0.62</v>
      </c>
      <c r="Y8" t="n">
        <v>1</v>
      </c>
      <c r="Z8" t="n">
        <v>10</v>
      </c>
      <c r="AA8" t="n">
        <v>297.3954617442708</v>
      </c>
      <c r="AB8" t="n">
        <v>406.9095909203101</v>
      </c>
      <c r="AC8" t="n">
        <v>368.0747106640727</v>
      </c>
      <c r="AD8" t="n">
        <v>297395.4617442709</v>
      </c>
      <c r="AE8" t="n">
        <v>406909.5909203101</v>
      </c>
      <c r="AF8" t="n">
        <v>3.041576826673423e-06</v>
      </c>
      <c r="AG8" t="n">
        <v>10.98090277777778</v>
      </c>
      <c r="AH8" t="n">
        <v>368074.7106640727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7.8042</v>
      </c>
      <c r="E9" t="n">
        <v>12.81</v>
      </c>
      <c r="F9" t="n">
        <v>8.720000000000001</v>
      </c>
      <c r="G9" t="n">
        <v>14.95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127.42</v>
      </c>
      <c r="Q9" t="n">
        <v>198.05</v>
      </c>
      <c r="R9" t="n">
        <v>55.53</v>
      </c>
      <c r="S9" t="n">
        <v>21.27</v>
      </c>
      <c r="T9" t="n">
        <v>14278.4</v>
      </c>
      <c r="U9" t="n">
        <v>0.38</v>
      </c>
      <c r="V9" t="n">
        <v>0.7</v>
      </c>
      <c r="W9" t="n">
        <v>0.16</v>
      </c>
      <c r="X9" t="n">
        <v>0.87</v>
      </c>
      <c r="Y9" t="n">
        <v>1</v>
      </c>
      <c r="Z9" t="n">
        <v>10</v>
      </c>
      <c r="AA9" t="n">
        <v>302.450378663256</v>
      </c>
      <c r="AB9" t="n">
        <v>413.825951256061</v>
      </c>
      <c r="AC9" t="n">
        <v>374.3309832765521</v>
      </c>
      <c r="AD9" t="n">
        <v>302450.378663256</v>
      </c>
      <c r="AE9" t="n">
        <v>413825.951256061</v>
      </c>
      <c r="AF9" t="n">
        <v>3.002488536356185e-06</v>
      </c>
      <c r="AG9" t="n">
        <v>11.11979166666667</v>
      </c>
      <c r="AH9" t="n">
        <v>374330.9832765521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8.0654</v>
      </c>
      <c r="E10" t="n">
        <v>12.4</v>
      </c>
      <c r="F10" t="n">
        <v>8.48</v>
      </c>
      <c r="G10" t="n">
        <v>16.41</v>
      </c>
      <c r="H10" t="n">
        <v>0.25</v>
      </c>
      <c r="I10" t="n">
        <v>31</v>
      </c>
      <c r="J10" t="n">
        <v>216.63</v>
      </c>
      <c r="K10" t="n">
        <v>56.13</v>
      </c>
      <c r="L10" t="n">
        <v>3</v>
      </c>
      <c r="M10" t="n">
        <v>29</v>
      </c>
      <c r="N10" t="n">
        <v>47.51</v>
      </c>
      <c r="O10" t="n">
        <v>26952.08</v>
      </c>
      <c r="P10" t="n">
        <v>123.61</v>
      </c>
      <c r="Q10" t="n">
        <v>198.05</v>
      </c>
      <c r="R10" t="n">
        <v>46.9</v>
      </c>
      <c r="S10" t="n">
        <v>21.27</v>
      </c>
      <c r="T10" t="n">
        <v>9984.370000000001</v>
      </c>
      <c r="U10" t="n">
        <v>0.45</v>
      </c>
      <c r="V10" t="n">
        <v>0.72</v>
      </c>
      <c r="W10" t="n">
        <v>0.15</v>
      </c>
      <c r="X10" t="n">
        <v>0.62</v>
      </c>
      <c r="Y10" t="n">
        <v>1</v>
      </c>
      <c r="Z10" t="n">
        <v>10</v>
      </c>
      <c r="AA10" t="n">
        <v>294.9689543475693</v>
      </c>
      <c r="AB10" t="n">
        <v>403.5895364501918</v>
      </c>
      <c r="AC10" t="n">
        <v>365.0715175328567</v>
      </c>
      <c r="AD10" t="n">
        <v>294968.9543475693</v>
      </c>
      <c r="AE10" t="n">
        <v>403589.5364501918</v>
      </c>
      <c r="AF10" t="n">
        <v>3.102979298470974e-06</v>
      </c>
      <c r="AG10" t="n">
        <v>10.76388888888889</v>
      </c>
      <c r="AH10" t="n">
        <v>365071.5175328567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8.1995</v>
      </c>
      <c r="E11" t="n">
        <v>12.2</v>
      </c>
      <c r="F11" t="n">
        <v>8.4</v>
      </c>
      <c r="G11" t="n">
        <v>18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122.42</v>
      </c>
      <c r="Q11" t="n">
        <v>198.06</v>
      </c>
      <c r="R11" t="n">
        <v>44.4</v>
      </c>
      <c r="S11" t="n">
        <v>21.27</v>
      </c>
      <c r="T11" t="n">
        <v>8749.690000000001</v>
      </c>
      <c r="U11" t="n">
        <v>0.48</v>
      </c>
      <c r="V11" t="n">
        <v>0.72</v>
      </c>
      <c r="W11" t="n">
        <v>0.15</v>
      </c>
      <c r="X11" t="n">
        <v>0.55</v>
      </c>
      <c r="Y11" t="n">
        <v>1</v>
      </c>
      <c r="Z11" t="n">
        <v>10</v>
      </c>
      <c r="AA11" t="n">
        <v>292.0538261230121</v>
      </c>
      <c r="AB11" t="n">
        <v>399.6009294069719</v>
      </c>
      <c r="AC11" t="n">
        <v>361.4635775477967</v>
      </c>
      <c r="AD11" t="n">
        <v>292053.8261230121</v>
      </c>
      <c r="AE11" t="n">
        <v>399600.929406972</v>
      </c>
      <c r="AF11" t="n">
        <v>3.154571224962526e-06</v>
      </c>
      <c r="AG11" t="n">
        <v>10.59027777777778</v>
      </c>
      <c r="AH11" t="n">
        <v>361463.5775477967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8.359999999999999</v>
      </c>
      <c r="G12" t="n">
        <v>19.29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121.7</v>
      </c>
      <c r="Q12" t="n">
        <v>198.06</v>
      </c>
      <c r="R12" t="n">
        <v>43.14</v>
      </c>
      <c r="S12" t="n">
        <v>21.27</v>
      </c>
      <c r="T12" t="n">
        <v>8127.68</v>
      </c>
      <c r="U12" t="n">
        <v>0.49</v>
      </c>
      <c r="V12" t="n">
        <v>0.73</v>
      </c>
      <c r="W12" t="n">
        <v>0.15</v>
      </c>
      <c r="X12" t="n">
        <v>0.51</v>
      </c>
      <c r="Y12" t="n">
        <v>1</v>
      </c>
      <c r="Z12" t="n">
        <v>10</v>
      </c>
      <c r="AA12" t="n">
        <v>279.7429118909164</v>
      </c>
      <c r="AB12" t="n">
        <v>382.7565934354142</v>
      </c>
      <c r="AC12" t="n">
        <v>346.2268413601903</v>
      </c>
      <c r="AD12" t="n">
        <v>279742.9118909164</v>
      </c>
      <c r="AE12" t="n">
        <v>382756.5934354142</v>
      </c>
      <c r="AF12" t="n">
        <v>3.187542351736022e-06</v>
      </c>
      <c r="AG12" t="n">
        <v>10.47743055555556</v>
      </c>
      <c r="AH12" t="n">
        <v>346226.8413601903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8.3239</v>
      </c>
      <c r="E13" t="n">
        <v>12.01</v>
      </c>
      <c r="F13" t="n">
        <v>8.35</v>
      </c>
      <c r="G13" t="n">
        <v>20.03</v>
      </c>
      <c r="H13" t="n">
        <v>0.31</v>
      </c>
      <c r="I13" t="n">
        <v>25</v>
      </c>
      <c r="J13" t="n">
        <v>217.86</v>
      </c>
      <c r="K13" t="n">
        <v>56.13</v>
      </c>
      <c r="L13" t="n">
        <v>3.75</v>
      </c>
      <c r="M13" t="n">
        <v>23</v>
      </c>
      <c r="N13" t="n">
        <v>47.98</v>
      </c>
      <c r="O13" t="n">
        <v>27103.65</v>
      </c>
      <c r="P13" t="n">
        <v>121.35</v>
      </c>
      <c r="Q13" t="n">
        <v>198.05</v>
      </c>
      <c r="R13" t="n">
        <v>42.61</v>
      </c>
      <c r="S13" t="n">
        <v>21.27</v>
      </c>
      <c r="T13" t="n">
        <v>7867.53</v>
      </c>
      <c r="U13" t="n">
        <v>0.5</v>
      </c>
      <c r="V13" t="n">
        <v>0.73</v>
      </c>
      <c r="W13" t="n">
        <v>0.15</v>
      </c>
      <c r="X13" t="n">
        <v>0.49</v>
      </c>
      <c r="Y13" t="n">
        <v>1</v>
      </c>
      <c r="Z13" t="n">
        <v>10</v>
      </c>
      <c r="AA13" t="n">
        <v>278.9760015573897</v>
      </c>
      <c r="AB13" t="n">
        <v>381.7072728833868</v>
      </c>
      <c r="AC13" t="n">
        <v>345.2776664889178</v>
      </c>
      <c r="AD13" t="n">
        <v>278976.0015573897</v>
      </c>
      <c r="AE13" t="n">
        <v>381707.2728833869</v>
      </c>
      <c r="AF13" t="n">
        <v>3.202431296965128e-06</v>
      </c>
      <c r="AG13" t="n">
        <v>10.42534722222222</v>
      </c>
      <c r="AH13" t="n">
        <v>345277.6664889178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8.4161</v>
      </c>
      <c r="E14" t="n">
        <v>11.88</v>
      </c>
      <c r="F14" t="n">
        <v>8.300000000000001</v>
      </c>
      <c r="G14" t="n">
        <v>21.65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120.58</v>
      </c>
      <c r="Q14" t="n">
        <v>198.05</v>
      </c>
      <c r="R14" t="n">
        <v>41.2</v>
      </c>
      <c r="S14" t="n">
        <v>21.27</v>
      </c>
      <c r="T14" t="n">
        <v>7172.13</v>
      </c>
      <c r="U14" t="n">
        <v>0.52</v>
      </c>
      <c r="V14" t="n">
        <v>0.73</v>
      </c>
      <c r="W14" t="n">
        <v>0.14</v>
      </c>
      <c r="X14" t="n">
        <v>0.45</v>
      </c>
      <c r="Y14" t="n">
        <v>1</v>
      </c>
      <c r="Z14" t="n">
        <v>10</v>
      </c>
      <c r="AA14" t="n">
        <v>277.1307443804993</v>
      </c>
      <c r="AB14" t="n">
        <v>379.1825106069642</v>
      </c>
      <c r="AC14" t="n">
        <v>342.9938639806309</v>
      </c>
      <c r="AD14" t="n">
        <v>277130.7443804993</v>
      </c>
      <c r="AE14" t="n">
        <v>379182.5106069642</v>
      </c>
      <c r="AF14" t="n">
        <v>3.237903150973487e-06</v>
      </c>
      <c r="AG14" t="n">
        <v>10.3125</v>
      </c>
      <c r="AH14" t="n">
        <v>342993.8639806309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8.4612</v>
      </c>
      <c r="E15" t="n">
        <v>11.82</v>
      </c>
      <c r="F15" t="n">
        <v>8.279999999999999</v>
      </c>
      <c r="G15" t="n">
        <v>22.57</v>
      </c>
      <c r="H15" t="n">
        <v>0.35</v>
      </c>
      <c r="I15" t="n">
        <v>22</v>
      </c>
      <c r="J15" t="n">
        <v>218.68</v>
      </c>
      <c r="K15" t="n">
        <v>56.13</v>
      </c>
      <c r="L15" t="n">
        <v>4.25</v>
      </c>
      <c r="M15" t="n">
        <v>20</v>
      </c>
      <c r="N15" t="n">
        <v>48.31</v>
      </c>
      <c r="O15" t="n">
        <v>27204.98</v>
      </c>
      <c r="P15" t="n">
        <v>120.22</v>
      </c>
      <c r="Q15" t="n">
        <v>198.05</v>
      </c>
      <c r="R15" t="n">
        <v>40.58</v>
      </c>
      <c r="S15" t="n">
        <v>21.27</v>
      </c>
      <c r="T15" t="n">
        <v>6866.8</v>
      </c>
      <c r="U15" t="n">
        <v>0.52</v>
      </c>
      <c r="V15" t="n">
        <v>0.73</v>
      </c>
      <c r="W15" t="n">
        <v>0.14</v>
      </c>
      <c r="X15" t="n">
        <v>0.42</v>
      </c>
      <c r="Y15" t="n">
        <v>1</v>
      </c>
      <c r="Z15" t="n">
        <v>10</v>
      </c>
      <c r="AA15" t="n">
        <v>276.2683653742366</v>
      </c>
      <c r="AB15" t="n">
        <v>378.0025656051189</v>
      </c>
      <c r="AC15" t="n">
        <v>341.9265312736985</v>
      </c>
      <c r="AD15" t="n">
        <v>276268.3653742365</v>
      </c>
      <c r="AE15" t="n">
        <v>378002.5656051189</v>
      </c>
      <c r="AF15" t="n">
        <v>3.255254350710765e-06</v>
      </c>
      <c r="AG15" t="n">
        <v>10.26041666666667</v>
      </c>
      <c r="AH15" t="n">
        <v>341926.5312736984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8.560600000000001</v>
      </c>
      <c r="E16" t="n">
        <v>11.68</v>
      </c>
      <c r="F16" t="n">
        <v>8.220000000000001</v>
      </c>
      <c r="G16" t="n">
        <v>24.67</v>
      </c>
      <c r="H16" t="n">
        <v>0.36</v>
      </c>
      <c r="I16" t="n">
        <v>20</v>
      </c>
      <c r="J16" t="n">
        <v>219.09</v>
      </c>
      <c r="K16" t="n">
        <v>56.13</v>
      </c>
      <c r="L16" t="n">
        <v>4.5</v>
      </c>
      <c r="M16" t="n">
        <v>18</v>
      </c>
      <c r="N16" t="n">
        <v>48.47</v>
      </c>
      <c r="O16" t="n">
        <v>27255.72</v>
      </c>
      <c r="P16" t="n">
        <v>119.27</v>
      </c>
      <c r="Q16" t="n">
        <v>198.08</v>
      </c>
      <c r="R16" t="n">
        <v>38.73</v>
      </c>
      <c r="S16" t="n">
        <v>21.27</v>
      </c>
      <c r="T16" t="n">
        <v>5954.89</v>
      </c>
      <c r="U16" t="n">
        <v>0.55</v>
      </c>
      <c r="V16" t="n">
        <v>0.74</v>
      </c>
      <c r="W16" t="n">
        <v>0.14</v>
      </c>
      <c r="X16" t="n">
        <v>0.37</v>
      </c>
      <c r="Y16" t="n">
        <v>1</v>
      </c>
      <c r="Z16" t="n">
        <v>10</v>
      </c>
      <c r="AA16" t="n">
        <v>274.2477153922753</v>
      </c>
      <c r="AB16" t="n">
        <v>375.2378231550139</v>
      </c>
      <c r="AC16" t="n">
        <v>339.425651962691</v>
      </c>
      <c r="AD16" t="n">
        <v>274247.7153922753</v>
      </c>
      <c r="AE16" t="n">
        <v>375237.8231550138</v>
      </c>
      <c r="AF16" t="n">
        <v>3.293496241040819e-06</v>
      </c>
      <c r="AG16" t="n">
        <v>10.13888888888889</v>
      </c>
      <c r="AH16" t="n">
        <v>339425.651962691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8.6143</v>
      </c>
      <c r="E17" t="n">
        <v>11.61</v>
      </c>
      <c r="F17" t="n">
        <v>8.19</v>
      </c>
      <c r="G17" t="n">
        <v>25.87</v>
      </c>
      <c r="H17" t="n">
        <v>0.38</v>
      </c>
      <c r="I17" t="n">
        <v>19</v>
      </c>
      <c r="J17" t="n">
        <v>219.51</v>
      </c>
      <c r="K17" t="n">
        <v>56.13</v>
      </c>
      <c r="L17" t="n">
        <v>4.75</v>
      </c>
      <c r="M17" t="n">
        <v>17</v>
      </c>
      <c r="N17" t="n">
        <v>48.63</v>
      </c>
      <c r="O17" t="n">
        <v>27306.53</v>
      </c>
      <c r="P17" t="n">
        <v>118.62</v>
      </c>
      <c r="Q17" t="n">
        <v>198.05</v>
      </c>
      <c r="R17" t="n">
        <v>37.78</v>
      </c>
      <c r="S17" t="n">
        <v>21.27</v>
      </c>
      <c r="T17" t="n">
        <v>5480.61</v>
      </c>
      <c r="U17" t="n">
        <v>0.5600000000000001</v>
      </c>
      <c r="V17" t="n">
        <v>0.74</v>
      </c>
      <c r="W17" t="n">
        <v>0.14</v>
      </c>
      <c r="X17" t="n">
        <v>0.34</v>
      </c>
      <c r="Y17" t="n">
        <v>1</v>
      </c>
      <c r="Z17" t="n">
        <v>10</v>
      </c>
      <c r="AA17" t="n">
        <v>273.0969922796089</v>
      </c>
      <c r="AB17" t="n">
        <v>373.6633530259429</v>
      </c>
      <c r="AC17" t="n">
        <v>338.0014470529558</v>
      </c>
      <c r="AD17" t="n">
        <v>273096.9922796089</v>
      </c>
      <c r="AE17" t="n">
        <v>373663.3530259429</v>
      </c>
      <c r="AF17" t="n">
        <v>3.314156095273454e-06</v>
      </c>
      <c r="AG17" t="n">
        <v>10.078125</v>
      </c>
      <c r="AH17" t="n">
        <v>338001.4470529558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8.7011</v>
      </c>
      <c r="E18" t="n">
        <v>11.49</v>
      </c>
      <c r="F18" t="n">
        <v>8.119999999999999</v>
      </c>
      <c r="G18" t="n">
        <v>27.07</v>
      </c>
      <c r="H18" t="n">
        <v>0.4</v>
      </c>
      <c r="I18" t="n">
        <v>18</v>
      </c>
      <c r="J18" t="n">
        <v>219.92</v>
      </c>
      <c r="K18" t="n">
        <v>56.13</v>
      </c>
      <c r="L18" t="n">
        <v>5</v>
      </c>
      <c r="M18" t="n">
        <v>16</v>
      </c>
      <c r="N18" t="n">
        <v>48.79</v>
      </c>
      <c r="O18" t="n">
        <v>27357.39</v>
      </c>
      <c r="P18" t="n">
        <v>117.49</v>
      </c>
      <c r="Q18" t="n">
        <v>198.07</v>
      </c>
      <c r="R18" t="n">
        <v>35.54</v>
      </c>
      <c r="S18" t="n">
        <v>21.27</v>
      </c>
      <c r="T18" t="n">
        <v>4368.33</v>
      </c>
      <c r="U18" t="n">
        <v>0.6</v>
      </c>
      <c r="V18" t="n">
        <v>0.75</v>
      </c>
      <c r="W18" t="n">
        <v>0.13</v>
      </c>
      <c r="X18" t="n">
        <v>0.27</v>
      </c>
      <c r="Y18" t="n">
        <v>1</v>
      </c>
      <c r="Z18" t="n">
        <v>10</v>
      </c>
      <c r="AA18" t="n">
        <v>270.9769702033472</v>
      </c>
      <c r="AB18" t="n">
        <v>370.7626452924283</v>
      </c>
      <c r="AC18" t="n">
        <v>335.3775787943591</v>
      </c>
      <c r="AD18" t="n">
        <v>270976.9702033472</v>
      </c>
      <c r="AE18" t="n">
        <v>370762.6452924283</v>
      </c>
      <c r="AF18" t="n">
        <v>3.347550422040543e-06</v>
      </c>
      <c r="AG18" t="n">
        <v>9.973958333333334</v>
      </c>
      <c r="AH18" t="n">
        <v>335377.5787943591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8.635400000000001</v>
      </c>
      <c r="E19" t="n">
        <v>11.58</v>
      </c>
      <c r="F19" t="n">
        <v>8.210000000000001</v>
      </c>
      <c r="G19" t="n">
        <v>27.36</v>
      </c>
      <c r="H19" t="n">
        <v>0.42</v>
      </c>
      <c r="I19" t="n">
        <v>18</v>
      </c>
      <c r="J19" t="n">
        <v>220.33</v>
      </c>
      <c r="K19" t="n">
        <v>56.13</v>
      </c>
      <c r="L19" t="n">
        <v>5.25</v>
      </c>
      <c r="M19" t="n">
        <v>16</v>
      </c>
      <c r="N19" t="n">
        <v>48.95</v>
      </c>
      <c r="O19" t="n">
        <v>27408.3</v>
      </c>
      <c r="P19" t="n">
        <v>118.64</v>
      </c>
      <c r="Q19" t="n">
        <v>198.07</v>
      </c>
      <c r="R19" t="n">
        <v>38.44</v>
      </c>
      <c r="S19" t="n">
        <v>21.27</v>
      </c>
      <c r="T19" t="n">
        <v>5820.11</v>
      </c>
      <c r="U19" t="n">
        <v>0.55</v>
      </c>
      <c r="V19" t="n">
        <v>0.74</v>
      </c>
      <c r="W19" t="n">
        <v>0.13</v>
      </c>
      <c r="X19" t="n">
        <v>0.35</v>
      </c>
      <c r="Y19" t="n">
        <v>1</v>
      </c>
      <c r="Z19" t="n">
        <v>10</v>
      </c>
      <c r="AA19" t="n">
        <v>272.926295495454</v>
      </c>
      <c r="AB19" t="n">
        <v>373.4297981552515</v>
      </c>
      <c r="AC19" t="n">
        <v>337.790182331327</v>
      </c>
      <c r="AD19" t="n">
        <v>272926.295495454</v>
      </c>
      <c r="AE19" t="n">
        <v>373429.7981552515</v>
      </c>
      <c r="AF19" t="n">
        <v>3.322273840605085e-06</v>
      </c>
      <c r="AG19" t="n">
        <v>10.05208333333333</v>
      </c>
      <c r="AH19" t="n">
        <v>337790.182331327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8.6797</v>
      </c>
      <c r="E20" t="n">
        <v>11.52</v>
      </c>
      <c r="F20" t="n">
        <v>8.19</v>
      </c>
      <c r="G20" t="n">
        <v>28.91</v>
      </c>
      <c r="H20" t="n">
        <v>0.44</v>
      </c>
      <c r="I20" t="n">
        <v>17</v>
      </c>
      <c r="J20" t="n">
        <v>220.74</v>
      </c>
      <c r="K20" t="n">
        <v>56.13</v>
      </c>
      <c r="L20" t="n">
        <v>5.5</v>
      </c>
      <c r="M20" t="n">
        <v>15</v>
      </c>
      <c r="N20" t="n">
        <v>49.12</v>
      </c>
      <c r="O20" t="n">
        <v>27459.27</v>
      </c>
      <c r="P20" t="n">
        <v>118.34</v>
      </c>
      <c r="Q20" t="n">
        <v>198.06</v>
      </c>
      <c r="R20" t="n">
        <v>37.86</v>
      </c>
      <c r="S20" t="n">
        <v>21.27</v>
      </c>
      <c r="T20" t="n">
        <v>5531.79</v>
      </c>
      <c r="U20" t="n">
        <v>0.5600000000000001</v>
      </c>
      <c r="V20" t="n">
        <v>0.74</v>
      </c>
      <c r="W20" t="n">
        <v>0.13</v>
      </c>
      <c r="X20" t="n">
        <v>0.34</v>
      </c>
      <c r="Y20" t="n">
        <v>1</v>
      </c>
      <c r="Z20" t="n">
        <v>10</v>
      </c>
      <c r="AA20" t="n">
        <v>271.983864830898</v>
      </c>
      <c r="AB20" t="n">
        <v>372.1403229428994</v>
      </c>
      <c r="AC20" t="n">
        <v>336.6237728234519</v>
      </c>
      <c r="AD20" t="n">
        <v>271983.864830898</v>
      </c>
      <c r="AE20" t="n">
        <v>372140.3229428994</v>
      </c>
      <c r="AF20" t="n">
        <v>3.33931725852884e-06</v>
      </c>
      <c r="AG20" t="n">
        <v>10</v>
      </c>
      <c r="AH20" t="n">
        <v>336623.7728234519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8.736599999999999</v>
      </c>
      <c r="E21" t="n">
        <v>11.45</v>
      </c>
      <c r="F21" t="n">
        <v>8.16</v>
      </c>
      <c r="G21" t="n">
        <v>30.59</v>
      </c>
      <c r="H21" t="n">
        <v>0.46</v>
      </c>
      <c r="I21" t="n">
        <v>16</v>
      </c>
      <c r="J21" t="n">
        <v>221.16</v>
      </c>
      <c r="K21" t="n">
        <v>56.13</v>
      </c>
      <c r="L21" t="n">
        <v>5.75</v>
      </c>
      <c r="M21" t="n">
        <v>14</v>
      </c>
      <c r="N21" t="n">
        <v>49.28</v>
      </c>
      <c r="O21" t="n">
        <v>27510.3</v>
      </c>
      <c r="P21" t="n">
        <v>117.59</v>
      </c>
      <c r="Q21" t="n">
        <v>198.05</v>
      </c>
      <c r="R21" t="n">
        <v>36.72</v>
      </c>
      <c r="S21" t="n">
        <v>21.27</v>
      </c>
      <c r="T21" t="n">
        <v>4969.91</v>
      </c>
      <c r="U21" t="n">
        <v>0.58</v>
      </c>
      <c r="V21" t="n">
        <v>0.74</v>
      </c>
      <c r="W21" t="n">
        <v>0.14</v>
      </c>
      <c r="X21" t="n">
        <v>0.3</v>
      </c>
      <c r="Y21" t="n">
        <v>1</v>
      </c>
      <c r="Z21" t="n">
        <v>10</v>
      </c>
      <c r="AA21" t="n">
        <v>270.7628887987298</v>
      </c>
      <c r="AB21" t="n">
        <v>370.469729670026</v>
      </c>
      <c r="AC21" t="n">
        <v>335.1126186278491</v>
      </c>
      <c r="AD21" t="n">
        <v>270762.8887987298</v>
      </c>
      <c r="AE21" t="n">
        <v>370469.729670026</v>
      </c>
      <c r="AF21" t="n">
        <v>3.361208240015562e-06</v>
      </c>
      <c r="AG21" t="n">
        <v>9.939236111111111</v>
      </c>
      <c r="AH21" t="n">
        <v>335112.6186278492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8.7865</v>
      </c>
      <c r="E22" t="n">
        <v>11.38</v>
      </c>
      <c r="F22" t="n">
        <v>8.130000000000001</v>
      </c>
      <c r="G22" t="n">
        <v>32.54</v>
      </c>
      <c r="H22" t="n">
        <v>0.48</v>
      </c>
      <c r="I22" t="n">
        <v>15</v>
      </c>
      <c r="J22" t="n">
        <v>221.57</v>
      </c>
      <c r="K22" t="n">
        <v>56.13</v>
      </c>
      <c r="L22" t="n">
        <v>6</v>
      </c>
      <c r="M22" t="n">
        <v>13</v>
      </c>
      <c r="N22" t="n">
        <v>49.45</v>
      </c>
      <c r="O22" t="n">
        <v>27561.39</v>
      </c>
      <c r="P22" t="n">
        <v>117.2</v>
      </c>
      <c r="Q22" t="n">
        <v>198.05</v>
      </c>
      <c r="R22" t="n">
        <v>36.08</v>
      </c>
      <c r="S22" t="n">
        <v>21.27</v>
      </c>
      <c r="T22" t="n">
        <v>4651.98</v>
      </c>
      <c r="U22" t="n">
        <v>0.59</v>
      </c>
      <c r="V22" t="n">
        <v>0.75</v>
      </c>
      <c r="W22" t="n">
        <v>0.13</v>
      </c>
      <c r="X22" t="n">
        <v>0.28</v>
      </c>
      <c r="Y22" t="n">
        <v>1</v>
      </c>
      <c r="Z22" t="n">
        <v>10</v>
      </c>
      <c r="AA22" t="n">
        <v>259.4678006978086</v>
      </c>
      <c r="AB22" t="n">
        <v>355.0152918262272</v>
      </c>
      <c r="AC22" t="n">
        <v>321.1331306414227</v>
      </c>
      <c r="AD22" t="n">
        <v>259467.8006978086</v>
      </c>
      <c r="AE22" t="n">
        <v>355015.2918262272</v>
      </c>
      <c r="AF22" t="n">
        <v>3.380406130633969e-06</v>
      </c>
      <c r="AG22" t="n">
        <v>9.878472222222221</v>
      </c>
      <c r="AH22" t="n">
        <v>321133.1306414227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8.7798</v>
      </c>
      <c r="E23" t="n">
        <v>11.39</v>
      </c>
      <c r="F23" t="n">
        <v>8.140000000000001</v>
      </c>
      <c r="G23" t="n">
        <v>32.57</v>
      </c>
      <c r="H23" t="n">
        <v>0.5</v>
      </c>
      <c r="I23" t="n">
        <v>15</v>
      </c>
      <c r="J23" t="n">
        <v>221.99</v>
      </c>
      <c r="K23" t="n">
        <v>56.13</v>
      </c>
      <c r="L23" t="n">
        <v>6.25</v>
      </c>
      <c r="M23" t="n">
        <v>13</v>
      </c>
      <c r="N23" t="n">
        <v>49.61</v>
      </c>
      <c r="O23" t="n">
        <v>27612.53</v>
      </c>
      <c r="P23" t="n">
        <v>117.28</v>
      </c>
      <c r="Q23" t="n">
        <v>198.09</v>
      </c>
      <c r="R23" t="n">
        <v>36.25</v>
      </c>
      <c r="S23" t="n">
        <v>21.27</v>
      </c>
      <c r="T23" t="n">
        <v>4736.28</v>
      </c>
      <c r="U23" t="n">
        <v>0.59</v>
      </c>
      <c r="V23" t="n">
        <v>0.75</v>
      </c>
      <c r="W23" t="n">
        <v>0.13</v>
      </c>
      <c r="X23" t="n">
        <v>0.29</v>
      </c>
      <c r="Y23" t="n">
        <v>1</v>
      </c>
      <c r="Z23" t="n">
        <v>10</v>
      </c>
      <c r="AA23" t="n">
        <v>259.6248970817524</v>
      </c>
      <c r="AB23" t="n">
        <v>355.2302380293423</v>
      </c>
      <c r="AC23" t="n">
        <v>321.3275626805915</v>
      </c>
      <c r="AD23" t="n">
        <v>259624.8970817524</v>
      </c>
      <c r="AE23" t="n">
        <v>355230.2380293423</v>
      </c>
      <c r="AF23" t="n">
        <v>3.377828457945726e-06</v>
      </c>
      <c r="AG23" t="n">
        <v>9.887152777777779</v>
      </c>
      <c r="AH23" t="n">
        <v>321327.5626805915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8.835900000000001</v>
      </c>
      <c r="E24" t="n">
        <v>11.32</v>
      </c>
      <c r="F24" t="n">
        <v>8.109999999999999</v>
      </c>
      <c r="G24" t="n">
        <v>34.77</v>
      </c>
      <c r="H24" t="n">
        <v>0.52</v>
      </c>
      <c r="I24" t="n">
        <v>14</v>
      </c>
      <c r="J24" t="n">
        <v>222.4</v>
      </c>
      <c r="K24" t="n">
        <v>56.13</v>
      </c>
      <c r="L24" t="n">
        <v>6.5</v>
      </c>
      <c r="M24" t="n">
        <v>12</v>
      </c>
      <c r="N24" t="n">
        <v>49.78</v>
      </c>
      <c r="O24" t="n">
        <v>27663.85</v>
      </c>
      <c r="P24" t="n">
        <v>116.77</v>
      </c>
      <c r="Q24" t="n">
        <v>198.05</v>
      </c>
      <c r="R24" t="n">
        <v>35.36</v>
      </c>
      <c r="S24" t="n">
        <v>21.27</v>
      </c>
      <c r="T24" t="n">
        <v>4296.41</v>
      </c>
      <c r="U24" t="n">
        <v>0.6</v>
      </c>
      <c r="V24" t="n">
        <v>0.75</v>
      </c>
      <c r="W24" t="n">
        <v>0.13</v>
      </c>
      <c r="X24" t="n">
        <v>0.26</v>
      </c>
      <c r="Y24" t="n">
        <v>1</v>
      </c>
      <c r="Z24" t="n">
        <v>10</v>
      </c>
      <c r="AA24" t="n">
        <v>258.5870805333165</v>
      </c>
      <c r="AB24" t="n">
        <v>353.8102516425375</v>
      </c>
      <c r="AC24" t="n">
        <v>320.0430978015799</v>
      </c>
      <c r="AD24" t="n">
        <v>258587.0805333164</v>
      </c>
      <c r="AE24" t="n">
        <v>353810.2516425375</v>
      </c>
      <c r="AF24" t="n">
        <v>3.399411657618925e-06</v>
      </c>
      <c r="AG24" t="n">
        <v>9.826388888888889</v>
      </c>
      <c r="AH24" t="n">
        <v>320043.0978015799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8.829800000000001</v>
      </c>
      <c r="E25" t="n">
        <v>11.33</v>
      </c>
      <c r="F25" t="n">
        <v>8.119999999999999</v>
      </c>
      <c r="G25" t="n">
        <v>34.81</v>
      </c>
      <c r="H25" t="n">
        <v>0.54</v>
      </c>
      <c r="I25" t="n">
        <v>14</v>
      </c>
      <c r="J25" t="n">
        <v>222.82</v>
      </c>
      <c r="K25" t="n">
        <v>56.13</v>
      </c>
      <c r="L25" t="n">
        <v>6.75</v>
      </c>
      <c r="M25" t="n">
        <v>12</v>
      </c>
      <c r="N25" t="n">
        <v>49.94</v>
      </c>
      <c r="O25" t="n">
        <v>27715.11</v>
      </c>
      <c r="P25" t="n">
        <v>116.85</v>
      </c>
      <c r="Q25" t="n">
        <v>198.06</v>
      </c>
      <c r="R25" t="n">
        <v>35.54</v>
      </c>
      <c r="S25" t="n">
        <v>21.27</v>
      </c>
      <c r="T25" t="n">
        <v>4386.02</v>
      </c>
      <c r="U25" t="n">
        <v>0.6</v>
      </c>
      <c r="V25" t="n">
        <v>0.75</v>
      </c>
      <c r="W25" t="n">
        <v>0.13</v>
      </c>
      <c r="X25" t="n">
        <v>0.27</v>
      </c>
      <c r="Y25" t="n">
        <v>1</v>
      </c>
      <c r="Z25" t="n">
        <v>10</v>
      </c>
      <c r="AA25" t="n">
        <v>258.7359704090779</v>
      </c>
      <c r="AB25" t="n">
        <v>354.0139693391121</v>
      </c>
      <c r="AC25" t="n">
        <v>320.2273729671129</v>
      </c>
      <c r="AD25" t="n">
        <v>258735.9704090779</v>
      </c>
      <c r="AE25" t="n">
        <v>354013.9693391121</v>
      </c>
      <c r="AF25" t="n">
        <v>3.397064821290823e-06</v>
      </c>
      <c r="AG25" t="n">
        <v>9.835069444444445</v>
      </c>
      <c r="AH25" t="n">
        <v>320227.3729671129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8.09</v>
      </c>
      <c r="G26" t="n">
        <v>37.32</v>
      </c>
      <c r="H26" t="n">
        <v>0.5600000000000001</v>
      </c>
      <c r="I26" t="n">
        <v>13</v>
      </c>
      <c r="J26" t="n">
        <v>223.23</v>
      </c>
      <c r="K26" t="n">
        <v>56.13</v>
      </c>
      <c r="L26" t="n">
        <v>7</v>
      </c>
      <c r="M26" t="n">
        <v>11</v>
      </c>
      <c r="N26" t="n">
        <v>50.11</v>
      </c>
      <c r="O26" t="n">
        <v>27766.43</v>
      </c>
      <c r="P26" t="n">
        <v>116.14</v>
      </c>
      <c r="Q26" t="n">
        <v>198.05</v>
      </c>
      <c r="R26" t="n">
        <v>34.46</v>
      </c>
      <c r="S26" t="n">
        <v>21.27</v>
      </c>
      <c r="T26" t="n">
        <v>3851.08</v>
      </c>
      <c r="U26" t="n">
        <v>0.62</v>
      </c>
      <c r="V26" t="n">
        <v>0.75</v>
      </c>
      <c r="W26" t="n">
        <v>0.13</v>
      </c>
      <c r="X26" t="n">
        <v>0.23</v>
      </c>
      <c r="Y26" t="n">
        <v>1</v>
      </c>
      <c r="Z26" t="n">
        <v>10</v>
      </c>
      <c r="AA26" t="n">
        <v>257.526126815447</v>
      </c>
      <c r="AB26" t="n">
        <v>352.3586079596072</v>
      </c>
      <c r="AC26" t="n">
        <v>318.7299969544598</v>
      </c>
      <c r="AD26" t="n">
        <v>257526.126815447</v>
      </c>
      <c r="AE26" t="n">
        <v>352358.6079596073</v>
      </c>
      <c r="AF26" t="n">
        <v>3.420802493658674e-06</v>
      </c>
      <c r="AG26" t="n">
        <v>9.765625</v>
      </c>
      <c r="AH26" t="n">
        <v>318729.9969544598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8.9138</v>
      </c>
      <c r="E27" t="n">
        <v>11.22</v>
      </c>
      <c r="F27" t="n">
        <v>8.06</v>
      </c>
      <c r="G27" t="n">
        <v>37.19</v>
      </c>
      <c r="H27" t="n">
        <v>0.58</v>
      </c>
      <c r="I27" t="n">
        <v>13</v>
      </c>
      <c r="J27" t="n">
        <v>223.65</v>
      </c>
      <c r="K27" t="n">
        <v>56.13</v>
      </c>
      <c r="L27" t="n">
        <v>7.25</v>
      </c>
      <c r="M27" t="n">
        <v>11</v>
      </c>
      <c r="N27" t="n">
        <v>50.27</v>
      </c>
      <c r="O27" t="n">
        <v>27817.81</v>
      </c>
      <c r="P27" t="n">
        <v>115.56</v>
      </c>
      <c r="Q27" t="n">
        <v>198.07</v>
      </c>
      <c r="R27" t="n">
        <v>33.35</v>
      </c>
      <c r="S27" t="n">
        <v>21.27</v>
      </c>
      <c r="T27" t="n">
        <v>3297.78</v>
      </c>
      <c r="U27" t="n">
        <v>0.64</v>
      </c>
      <c r="V27" t="n">
        <v>0.75</v>
      </c>
      <c r="W27" t="n">
        <v>0.13</v>
      </c>
      <c r="X27" t="n">
        <v>0.2</v>
      </c>
      <c r="Y27" t="n">
        <v>1</v>
      </c>
      <c r="Z27" t="n">
        <v>10</v>
      </c>
      <c r="AA27" t="n">
        <v>256.8348408695902</v>
      </c>
      <c r="AB27" t="n">
        <v>351.4127600311029</v>
      </c>
      <c r="AC27" t="n">
        <v>317.8744194247458</v>
      </c>
      <c r="AD27" t="n">
        <v>256834.8408695902</v>
      </c>
      <c r="AE27" t="n">
        <v>351412.7600311029</v>
      </c>
      <c r="AF27" t="n">
        <v>3.429381911710587e-06</v>
      </c>
      <c r="AG27" t="n">
        <v>9.739583333333334</v>
      </c>
      <c r="AH27" t="n">
        <v>317874.4194247458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8.868499999999999</v>
      </c>
      <c r="E28" t="n">
        <v>11.28</v>
      </c>
      <c r="F28" t="n">
        <v>8.109999999999999</v>
      </c>
      <c r="G28" t="n">
        <v>37.45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116.13</v>
      </c>
      <c r="Q28" t="n">
        <v>198.05</v>
      </c>
      <c r="R28" t="n">
        <v>35.78</v>
      </c>
      <c r="S28" t="n">
        <v>21.27</v>
      </c>
      <c r="T28" t="n">
        <v>4515.2</v>
      </c>
      <c r="U28" t="n">
        <v>0.59</v>
      </c>
      <c r="V28" t="n">
        <v>0.75</v>
      </c>
      <c r="W28" t="n">
        <v>0.12</v>
      </c>
      <c r="X28" t="n">
        <v>0.26</v>
      </c>
      <c r="Y28" t="n">
        <v>1</v>
      </c>
      <c r="Z28" t="n">
        <v>10</v>
      </c>
      <c r="AA28" t="n">
        <v>257.8346921904014</v>
      </c>
      <c r="AB28" t="n">
        <v>352.7808007185633</v>
      </c>
      <c r="AC28" t="n">
        <v>319.1118962290524</v>
      </c>
      <c r="AD28" t="n">
        <v>257834.6921904014</v>
      </c>
      <c r="AE28" t="n">
        <v>352780.8007185633</v>
      </c>
      <c r="AF28" t="n">
        <v>3.411953766519928e-06</v>
      </c>
      <c r="AG28" t="n">
        <v>9.791666666666666</v>
      </c>
      <c r="AH28" t="n">
        <v>319111.8962290525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8.9255</v>
      </c>
      <c r="E29" t="n">
        <v>11.2</v>
      </c>
      <c r="F29" t="n">
        <v>8.08</v>
      </c>
      <c r="G29" t="n">
        <v>40.42</v>
      </c>
      <c r="H29" t="n">
        <v>0.61</v>
      </c>
      <c r="I29" t="n">
        <v>12</v>
      </c>
      <c r="J29" t="n">
        <v>224.49</v>
      </c>
      <c r="K29" t="n">
        <v>56.13</v>
      </c>
      <c r="L29" t="n">
        <v>7.75</v>
      </c>
      <c r="M29" t="n">
        <v>10</v>
      </c>
      <c r="N29" t="n">
        <v>50.61</v>
      </c>
      <c r="O29" t="n">
        <v>27920.73</v>
      </c>
      <c r="P29" t="n">
        <v>115.76</v>
      </c>
      <c r="Q29" t="n">
        <v>198.06</v>
      </c>
      <c r="R29" t="n">
        <v>34.58</v>
      </c>
      <c r="S29" t="n">
        <v>21.27</v>
      </c>
      <c r="T29" t="n">
        <v>3916.26</v>
      </c>
      <c r="U29" t="n">
        <v>0.62</v>
      </c>
      <c r="V29" t="n">
        <v>0.75</v>
      </c>
      <c r="W29" t="n">
        <v>0.13</v>
      </c>
      <c r="X29" t="n">
        <v>0.23</v>
      </c>
      <c r="Y29" t="n">
        <v>1</v>
      </c>
      <c r="Z29" t="n">
        <v>10</v>
      </c>
      <c r="AA29" t="n">
        <v>256.8941151169029</v>
      </c>
      <c r="AB29" t="n">
        <v>351.4938616712713</v>
      </c>
      <c r="AC29" t="n">
        <v>317.9477808382034</v>
      </c>
      <c r="AD29" t="n">
        <v>256894.1151169029</v>
      </c>
      <c r="AE29" t="n">
        <v>351493.8616712713</v>
      </c>
      <c r="AF29" t="n">
        <v>3.43388322073334e-06</v>
      </c>
      <c r="AG29" t="n">
        <v>9.722222222222221</v>
      </c>
      <c r="AH29" t="n">
        <v>317947.7808382034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8.925700000000001</v>
      </c>
      <c r="E30" t="n">
        <v>11.2</v>
      </c>
      <c r="F30" t="n">
        <v>8.08</v>
      </c>
      <c r="G30" t="n">
        <v>40.42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115.72</v>
      </c>
      <c r="Q30" t="n">
        <v>198.05</v>
      </c>
      <c r="R30" t="n">
        <v>34.51</v>
      </c>
      <c r="S30" t="n">
        <v>21.27</v>
      </c>
      <c r="T30" t="n">
        <v>3885.18</v>
      </c>
      <c r="U30" t="n">
        <v>0.62</v>
      </c>
      <c r="V30" t="n">
        <v>0.75</v>
      </c>
      <c r="W30" t="n">
        <v>0.13</v>
      </c>
      <c r="X30" t="n">
        <v>0.23</v>
      </c>
      <c r="Y30" t="n">
        <v>1</v>
      </c>
      <c r="Z30" t="n">
        <v>10</v>
      </c>
      <c r="AA30" t="n">
        <v>256.867572831501</v>
      </c>
      <c r="AB30" t="n">
        <v>351.4575453454215</v>
      </c>
      <c r="AC30" t="n">
        <v>317.9149304915224</v>
      </c>
      <c r="AD30" t="n">
        <v>256867.572831501</v>
      </c>
      <c r="AE30" t="n">
        <v>351457.5453454215</v>
      </c>
      <c r="AF30" t="n">
        <v>3.43396016618672e-06</v>
      </c>
      <c r="AG30" t="n">
        <v>9.722222222222221</v>
      </c>
      <c r="AH30" t="n">
        <v>317914.9304915224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8.9823</v>
      </c>
      <c r="E31" t="n">
        <v>11.13</v>
      </c>
      <c r="F31" t="n">
        <v>8.06</v>
      </c>
      <c r="G31" t="n">
        <v>43.94</v>
      </c>
      <c r="H31" t="n">
        <v>0.65</v>
      </c>
      <c r="I31" t="n">
        <v>11</v>
      </c>
      <c r="J31" t="n">
        <v>225.32</v>
      </c>
      <c r="K31" t="n">
        <v>56.13</v>
      </c>
      <c r="L31" t="n">
        <v>8.25</v>
      </c>
      <c r="M31" t="n">
        <v>9</v>
      </c>
      <c r="N31" t="n">
        <v>50.95</v>
      </c>
      <c r="O31" t="n">
        <v>28023.89</v>
      </c>
      <c r="P31" t="n">
        <v>115.04</v>
      </c>
      <c r="Q31" t="n">
        <v>198.08</v>
      </c>
      <c r="R31" t="n">
        <v>33.56</v>
      </c>
      <c r="S31" t="n">
        <v>21.27</v>
      </c>
      <c r="T31" t="n">
        <v>3412.61</v>
      </c>
      <c r="U31" t="n">
        <v>0.63</v>
      </c>
      <c r="V31" t="n">
        <v>0.75</v>
      </c>
      <c r="W31" t="n">
        <v>0.13</v>
      </c>
      <c r="X31" t="n">
        <v>0.2</v>
      </c>
      <c r="Y31" t="n">
        <v>1</v>
      </c>
      <c r="Z31" t="n">
        <v>10</v>
      </c>
      <c r="AA31" t="n">
        <v>255.7869935354504</v>
      </c>
      <c r="AB31" t="n">
        <v>349.9790490807719</v>
      </c>
      <c r="AC31" t="n">
        <v>316.5775398352879</v>
      </c>
      <c r="AD31" t="n">
        <v>255786.9935354505</v>
      </c>
      <c r="AE31" t="n">
        <v>349979.0490807719</v>
      </c>
      <c r="AF31" t="n">
        <v>3.45573572949337e-06</v>
      </c>
      <c r="AG31" t="n">
        <v>9.661458333333334</v>
      </c>
      <c r="AH31" t="n">
        <v>316577.5398352879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8.976699999999999</v>
      </c>
      <c r="E32" t="n">
        <v>11.14</v>
      </c>
      <c r="F32" t="n">
        <v>8.06</v>
      </c>
      <c r="G32" t="n">
        <v>43.98</v>
      </c>
      <c r="H32" t="n">
        <v>0.67</v>
      </c>
      <c r="I32" t="n">
        <v>11</v>
      </c>
      <c r="J32" t="n">
        <v>225.74</v>
      </c>
      <c r="K32" t="n">
        <v>56.13</v>
      </c>
      <c r="L32" t="n">
        <v>8.5</v>
      </c>
      <c r="M32" t="n">
        <v>9</v>
      </c>
      <c r="N32" t="n">
        <v>51.11</v>
      </c>
      <c r="O32" t="n">
        <v>28075.56</v>
      </c>
      <c r="P32" t="n">
        <v>115.06</v>
      </c>
      <c r="Q32" t="n">
        <v>198.05</v>
      </c>
      <c r="R32" t="n">
        <v>33.79</v>
      </c>
      <c r="S32" t="n">
        <v>21.27</v>
      </c>
      <c r="T32" t="n">
        <v>3529.59</v>
      </c>
      <c r="U32" t="n">
        <v>0.63</v>
      </c>
      <c r="V32" t="n">
        <v>0.75</v>
      </c>
      <c r="W32" t="n">
        <v>0.13</v>
      </c>
      <c r="X32" t="n">
        <v>0.21</v>
      </c>
      <c r="Y32" t="n">
        <v>1</v>
      </c>
      <c r="Z32" t="n">
        <v>10</v>
      </c>
      <c r="AA32" t="n">
        <v>255.8584098739945</v>
      </c>
      <c r="AB32" t="n">
        <v>350.0767640658343</v>
      </c>
      <c r="AC32" t="n">
        <v>316.6659290393198</v>
      </c>
      <c r="AD32" t="n">
        <v>255858.4098739945</v>
      </c>
      <c r="AE32" t="n">
        <v>350076.7640658342</v>
      </c>
      <c r="AF32" t="n">
        <v>3.45358125679872e-06</v>
      </c>
      <c r="AG32" t="n">
        <v>9.670138888888889</v>
      </c>
      <c r="AH32" t="n">
        <v>316665.9290393199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8.984299999999999</v>
      </c>
      <c r="E33" t="n">
        <v>11.13</v>
      </c>
      <c r="F33" t="n">
        <v>8.050000000000001</v>
      </c>
      <c r="G33" t="n">
        <v>43.93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114.86</v>
      </c>
      <c r="Q33" t="n">
        <v>198.07</v>
      </c>
      <c r="R33" t="n">
        <v>33.56</v>
      </c>
      <c r="S33" t="n">
        <v>21.27</v>
      </c>
      <c r="T33" t="n">
        <v>3412.38</v>
      </c>
      <c r="U33" t="n">
        <v>0.63</v>
      </c>
      <c r="V33" t="n">
        <v>0.75</v>
      </c>
      <c r="W33" t="n">
        <v>0.12</v>
      </c>
      <c r="X33" t="n">
        <v>0.2</v>
      </c>
      <c r="Y33" t="n">
        <v>1</v>
      </c>
      <c r="Z33" t="n">
        <v>10</v>
      </c>
      <c r="AA33" t="n">
        <v>255.6253666307652</v>
      </c>
      <c r="AB33" t="n">
        <v>349.7579040193059</v>
      </c>
      <c r="AC33" t="n">
        <v>316.3775005481091</v>
      </c>
      <c r="AD33" t="n">
        <v>255625.3666307652</v>
      </c>
      <c r="AE33" t="n">
        <v>349757.9040193059</v>
      </c>
      <c r="AF33" t="n">
        <v>3.456505184027174e-06</v>
      </c>
      <c r="AG33" t="n">
        <v>9.661458333333334</v>
      </c>
      <c r="AH33" t="n">
        <v>316377.5005481091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8.976900000000001</v>
      </c>
      <c r="E34" t="n">
        <v>11.14</v>
      </c>
      <c r="F34" t="n">
        <v>8.06</v>
      </c>
      <c r="G34" t="n">
        <v>43.98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115.01</v>
      </c>
      <c r="Q34" t="n">
        <v>198.06</v>
      </c>
      <c r="R34" t="n">
        <v>33.81</v>
      </c>
      <c r="S34" t="n">
        <v>21.27</v>
      </c>
      <c r="T34" t="n">
        <v>3540.06</v>
      </c>
      <c r="U34" t="n">
        <v>0.63</v>
      </c>
      <c r="V34" t="n">
        <v>0.75</v>
      </c>
      <c r="W34" t="n">
        <v>0.13</v>
      </c>
      <c r="X34" t="n">
        <v>0.21</v>
      </c>
      <c r="Y34" t="n">
        <v>1</v>
      </c>
      <c r="Z34" t="n">
        <v>10</v>
      </c>
      <c r="AA34" t="n">
        <v>255.8259798679308</v>
      </c>
      <c r="AB34" t="n">
        <v>350.0323919008271</v>
      </c>
      <c r="AC34" t="n">
        <v>316.6257916914643</v>
      </c>
      <c r="AD34" t="n">
        <v>255825.9798679308</v>
      </c>
      <c r="AE34" t="n">
        <v>350032.3919008271</v>
      </c>
      <c r="AF34" t="n">
        <v>3.4536582022521e-06</v>
      </c>
      <c r="AG34" t="n">
        <v>9.670138888888889</v>
      </c>
      <c r="AH34" t="n">
        <v>316625.7916914643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9.0357</v>
      </c>
      <c r="E35" t="n">
        <v>11.07</v>
      </c>
      <c r="F35" t="n">
        <v>8.029999999999999</v>
      </c>
      <c r="G35" t="n">
        <v>48.19</v>
      </c>
      <c r="H35" t="n">
        <v>0.72</v>
      </c>
      <c r="I35" t="n">
        <v>10</v>
      </c>
      <c r="J35" t="n">
        <v>227</v>
      </c>
      <c r="K35" t="n">
        <v>56.13</v>
      </c>
      <c r="L35" t="n">
        <v>9.25</v>
      </c>
      <c r="M35" t="n">
        <v>8</v>
      </c>
      <c r="N35" t="n">
        <v>51.62</v>
      </c>
      <c r="O35" t="n">
        <v>28230.92</v>
      </c>
      <c r="P35" t="n">
        <v>114.49</v>
      </c>
      <c r="Q35" t="n">
        <v>198.05</v>
      </c>
      <c r="R35" t="n">
        <v>32.83</v>
      </c>
      <c r="S35" t="n">
        <v>21.27</v>
      </c>
      <c r="T35" t="n">
        <v>3053.89</v>
      </c>
      <c r="U35" t="n">
        <v>0.65</v>
      </c>
      <c r="V35" t="n">
        <v>0.76</v>
      </c>
      <c r="W35" t="n">
        <v>0.12</v>
      </c>
      <c r="X35" t="n">
        <v>0.18</v>
      </c>
      <c r="Y35" t="n">
        <v>1</v>
      </c>
      <c r="Z35" t="n">
        <v>10</v>
      </c>
      <c r="AA35" t="n">
        <v>254.8002633859845</v>
      </c>
      <c r="AB35" t="n">
        <v>348.6289613588114</v>
      </c>
      <c r="AC35" t="n">
        <v>315.3563025906508</v>
      </c>
      <c r="AD35" t="n">
        <v>254800.2633859845</v>
      </c>
      <c r="AE35" t="n">
        <v>348628.9613588114</v>
      </c>
      <c r="AF35" t="n">
        <v>3.476280165545934e-06</v>
      </c>
      <c r="AG35" t="n">
        <v>9.609375</v>
      </c>
      <c r="AH35" t="n">
        <v>315356.3025906509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9.046099999999999</v>
      </c>
      <c r="E36" t="n">
        <v>11.05</v>
      </c>
      <c r="F36" t="n">
        <v>8.02</v>
      </c>
      <c r="G36" t="n">
        <v>48.12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114.36</v>
      </c>
      <c r="Q36" t="n">
        <v>198.05</v>
      </c>
      <c r="R36" t="n">
        <v>32.29</v>
      </c>
      <c r="S36" t="n">
        <v>21.27</v>
      </c>
      <c r="T36" t="n">
        <v>2783.96</v>
      </c>
      <c r="U36" t="n">
        <v>0.66</v>
      </c>
      <c r="V36" t="n">
        <v>0.76</v>
      </c>
      <c r="W36" t="n">
        <v>0.13</v>
      </c>
      <c r="X36" t="n">
        <v>0.17</v>
      </c>
      <c r="Y36" t="n">
        <v>1</v>
      </c>
      <c r="Z36" t="n">
        <v>10</v>
      </c>
      <c r="AA36" t="n">
        <v>254.5826988565006</v>
      </c>
      <c r="AB36" t="n">
        <v>348.331279971302</v>
      </c>
      <c r="AC36" t="n">
        <v>315.0870314969668</v>
      </c>
      <c r="AD36" t="n">
        <v>254582.6988565006</v>
      </c>
      <c r="AE36" t="n">
        <v>348331.279971302</v>
      </c>
      <c r="AF36" t="n">
        <v>3.480281329121714e-06</v>
      </c>
      <c r="AG36" t="n">
        <v>9.592013888888889</v>
      </c>
      <c r="AH36" t="n">
        <v>315087.0314969668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9.0527</v>
      </c>
      <c r="E37" t="n">
        <v>11.05</v>
      </c>
      <c r="F37" t="n">
        <v>8.01</v>
      </c>
      <c r="G37" t="n">
        <v>48.07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114.03</v>
      </c>
      <c r="Q37" t="n">
        <v>198.05</v>
      </c>
      <c r="R37" t="n">
        <v>32.23</v>
      </c>
      <c r="S37" t="n">
        <v>21.27</v>
      </c>
      <c r="T37" t="n">
        <v>2752.73</v>
      </c>
      <c r="U37" t="n">
        <v>0.66</v>
      </c>
      <c r="V37" t="n">
        <v>0.76</v>
      </c>
      <c r="W37" t="n">
        <v>0.12</v>
      </c>
      <c r="X37" t="n">
        <v>0.16</v>
      </c>
      <c r="Y37" t="n">
        <v>1</v>
      </c>
      <c r="Z37" t="n">
        <v>10</v>
      </c>
      <c r="AA37" t="n">
        <v>254.2847048474523</v>
      </c>
      <c r="AB37" t="n">
        <v>347.9235514215545</v>
      </c>
      <c r="AC37" t="n">
        <v>314.7182159877565</v>
      </c>
      <c r="AD37" t="n">
        <v>254284.7048474523</v>
      </c>
      <c r="AE37" t="n">
        <v>347923.5514215545</v>
      </c>
      <c r="AF37" t="n">
        <v>3.482820529083267e-06</v>
      </c>
      <c r="AG37" t="n">
        <v>9.592013888888889</v>
      </c>
      <c r="AH37" t="n">
        <v>314718.2159877565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9.025700000000001</v>
      </c>
      <c r="E38" t="n">
        <v>11.08</v>
      </c>
      <c r="F38" t="n">
        <v>8.039999999999999</v>
      </c>
      <c r="G38" t="n">
        <v>48.27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114.2</v>
      </c>
      <c r="Q38" t="n">
        <v>198.05</v>
      </c>
      <c r="R38" t="n">
        <v>33.26</v>
      </c>
      <c r="S38" t="n">
        <v>21.27</v>
      </c>
      <c r="T38" t="n">
        <v>3267.71</v>
      </c>
      <c r="U38" t="n">
        <v>0.64</v>
      </c>
      <c r="V38" t="n">
        <v>0.75</v>
      </c>
      <c r="W38" t="n">
        <v>0.12</v>
      </c>
      <c r="X38" t="n">
        <v>0.19</v>
      </c>
      <c r="Y38" t="n">
        <v>1</v>
      </c>
      <c r="Z38" t="n">
        <v>10</v>
      </c>
      <c r="AA38" t="n">
        <v>254.7609163175542</v>
      </c>
      <c r="AB38" t="n">
        <v>348.5751249639148</v>
      </c>
      <c r="AC38" t="n">
        <v>315.3076042657234</v>
      </c>
      <c r="AD38" t="n">
        <v>254760.9163175542</v>
      </c>
      <c r="AE38" t="n">
        <v>348575.1249639149</v>
      </c>
      <c r="AF38" t="n">
        <v>3.472432892876914e-06</v>
      </c>
      <c r="AG38" t="n">
        <v>9.618055555555555</v>
      </c>
      <c r="AH38" t="n">
        <v>315307.6042657234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9.0756</v>
      </c>
      <c r="E39" t="n">
        <v>11.02</v>
      </c>
      <c r="F39" t="n">
        <v>8.029999999999999</v>
      </c>
      <c r="G39" t="n">
        <v>53.51</v>
      </c>
      <c r="H39" t="n">
        <v>0.8</v>
      </c>
      <c r="I39" t="n">
        <v>9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113.7</v>
      </c>
      <c r="Q39" t="n">
        <v>198.05</v>
      </c>
      <c r="R39" t="n">
        <v>32.66</v>
      </c>
      <c r="S39" t="n">
        <v>21.27</v>
      </c>
      <c r="T39" t="n">
        <v>2970.62</v>
      </c>
      <c r="U39" t="n">
        <v>0.65</v>
      </c>
      <c r="V39" t="n">
        <v>0.76</v>
      </c>
      <c r="W39" t="n">
        <v>0.12</v>
      </c>
      <c r="X39" t="n">
        <v>0.17</v>
      </c>
      <c r="Y39" t="n">
        <v>1</v>
      </c>
      <c r="Z39" t="n">
        <v>10</v>
      </c>
      <c r="AA39" t="n">
        <v>253.9130477370605</v>
      </c>
      <c r="AB39" t="n">
        <v>347.4150337667621</v>
      </c>
      <c r="AC39" t="n">
        <v>314.2582305442284</v>
      </c>
      <c r="AD39" t="n">
        <v>253913.0477370605</v>
      </c>
      <c r="AE39" t="n">
        <v>347415.0337667621</v>
      </c>
      <c r="AF39" t="n">
        <v>3.491630783495322e-06</v>
      </c>
      <c r="AG39" t="n">
        <v>9.565972222222221</v>
      </c>
      <c r="AH39" t="n">
        <v>314258.2305442283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9.083600000000001</v>
      </c>
      <c r="E40" t="n">
        <v>11.01</v>
      </c>
      <c r="F40" t="n">
        <v>8.02</v>
      </c>
      <c r="G40" t="n">
        <v>53.44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113.61</v>
      </c>
      <c r="Q40" t="n">
        <v>198.06</v>
      </c>
      <c r="R40" t="n">
        <v>32.44</v>
      </c>
      <c r="S40" t="n">
        <v>21.27</v>
      </c>
      <c r="T40" t="n">
        <v>2862</v>
      </c>
      <c r="U40" t="n">
        <v>0.66</v>
      </c>
      <c r="V40" t="n">
        <v>0.76</v>
      </c>
      <c r="W40" t="n">
        <v>0.12</v>
      </c>
      <c r="X40" t="n">
        <v>0.16</v>
      </c>
      <c r="Y40" t="n">
        <v>1</v>
      </c>
      <c r="Z40" t="n">
        <v>10</v>
      </c>
      <c r="AA40" t="n">
        <v>253.7459776264377</v>
      </c>
      <c r="AB40" t="n">
        <v>347.1864410707951</v>
      </c>
      <c r="AC40" t="n">
        <v>314.0514544143324</v>
      </c>
      <c r="AD40" t="n">
        <v>253745.9776264377</v>
      </c>
      <c r="AE40" t="n">
        <v>347186.4410707951</v>
      </c>
      <c r="AF40" t="n">
        <v>3.494708601630538e-06</v>
      </c>
      <c r="AG40" t="n">
        <v>9.557291666666666</v>
      </c>
      <c r="AH40" t="n">
        <v>314051.4544143324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9.0824</v>
      </c>
      <c r="E41" t="n">
        <v>11.01</v>
      </c>
      <c r="F41" t="n">
        <v>8.02</v>
      </c>
      <c r="G41" t="n">
        <v>53.45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113.72</v>
      </c>
      <c r="Q41" t="n">
        <v>198.06</v>
      </c>
      <c r="R41" t="n">
        <v>32.43</v>
      </c>
      <c r="S41" t="n">
        <v>21.27</v>
      </c>
      <c r="T41" t="n">
        <v>2859.27</v>
      </c>
      <c r="U41" t="n">
        <v>0.66</v>
      </c>
      <c r="V41" t="n">
        <v>0.76</v>
      </c>
      <c r="W41" t="n">
        <v>0.12</v>
      </c>
      <c r="X41" t="n">
        <v>0.16</v>
      </c>
      <c r="Y41" t="n">
        <v>1</v>
      </c>
      <c r="Z41" t="n">
        <v>10</v>
      </c>
      <c r="AA41" t="n">
        <v>253.8241748520802</v>
      </c>
      <c r="AB41" t="n">
        <v>347.2934339647372</v>
      </c>
      <c r="AC41" t="n">
        <v>314.1482360566422</v>
      </c>
      <c r="AD41" t="n">
        <v>253824.1748520802</v>
      </c>
      <c r="AE41" t="n">
        <v>347293.4339647372</v>
      </c>
      <c r="AF41" t="n">
        <v>3.494246928910255e-06</v>
      </c>
      <c r="AG41" t="n">
        <v>9.557291666666666</v>
      </c>
      <c r="AH41" t="n">
        <v>314148.2360566423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9.083299999999999</v>
      </c>
      <c r="E42" t="n">
        <v>11.01</v>
      </c>
      <c r="F42" t="n">
        <v>8.02</v>
      </c>
      <c r="G42" t="n">
        <v>53.44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113.47</v>
      </c>
      <c r="Q42" t="n">
        <v>198.05</v>
      </c>
      <c r="R42" t="n">
        <v>32.33</v>
      </c>
      <c r="S42" t="n">
        <v>21.27</v>
      </c>
      <c r="T42" t="n">
        <v>2808.24</v>
      </c>
      <c r="U42" t="n">
        <v>0.66</v>
      </c>
      <c r="V42" t="n">
        <v>0.76</v>
      </c>
      <c r="W42" t="n">
        <v>0.12</v>
      </c>
      <c r="X42" t="n">
        <v>0.16</v>
      </c>
      <c r="Y42" t="n">
        <v>1</v>
      </c>
      <c r="Z42" t="n">
        <v>10</v>
      </c>
      <c r="AA42" t="n">
        <v>253.6651729145575</v>
      </c>
      <c r="AB42" t="n">
        <v>347.0758804991484</v>
      </c>
      <c r="AC42" t="n">
        <v>313.9514455884709</v>
      </c>
      <c r="AD42" t="n">
        <v>253665.1729145575</v>
      </c>
      <c r="AE42" t="n">
        <v>347075.8804991483</v>
      </c>
      <c r="AF42" t="n">
        <v>3.494593183450467e-06</v>
      </c>
      <c r="AG42" t="n">
        <v>9.557291666666666</v>
      </c>
      <c r="AH42" t="n">
        <v>313951.4455884709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9.0824</v>
      </c>
      <c r="E43" t="n">
        <v>11.01</v>
      </c>
      <c r="F43" t="n">
        <v>8.02</v>
      </c>
      <c r="G43" t="n">
        <v>53.45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113.23</v>
      </c>
      <c r="Q43" t="n">
        <v>198.05</v>
      </c>
      <c r="R43" t="n">
        <v>32.42</v>
      </c>
      <c r="S43" t="n">
        <v>21.27</v>
      </c>
      <c r="T43" t="n">
        <v>2854.37</v>
      </c>
      <c r="U43" t="n">
        <v>0.66</v>
      </c>
      <c r="V43" t="n">
        <v>0.76</v>
      </c>
      <c r="W43" t="n">
        <v>0.12</v>
      </c>
      <c r="X43" t="n">
        <v>0.16</v>
      </c>
      <c r="Y43" t="n">
        <v>1</v>
      </c>
      <c r="Z43" t="n">
        <v>10</v>
      </c>
      <c r="AA43" t="n">
        <v>253.5305784791161</v>
      </c>
      <c r="AB43" t="n">
        <v>346.8917224546901</v>
      </c>
      <c r="AC43" t="n">
        <v>313.7848633293082</v>
      </c>
      <c r="AD43" t="n">
        <v>253530.5784791161</v>
      </c>
      <c r="AE43" t="n">
        <v>346891.7224546901</v>
      </c>
      <c r="AF43" t="n">
        <v>3.494246928910255e-06</v>
      </c>
      <c r="AG43" t="n">
        <v>9.557291666666666</v>
      </c>
      <c r="AH43" t="n">
        <v>313784.8633293082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9.1419</v>
      </c>
      <c r="E44" t="n">
        <v>10.94</v>
      </c>
      <c r="F44" t="n">
        <v>7.99</v>
      </c>
      <c r="G44" t="n">
        <v>59.91</v>
      </c>
      <c r="H44" t="n">
        <v>0.89</v>
      </c>
      <c r="I44" t="n">
        <v>8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112.5</v>
      </c>
      <c r="Q44" t="n">
        <v>198.05</v>
      </c>
      <c r="R44" t="n">
        <v>31.42</v>
      </c>
      <c r="S44" t="n">
        <v>21.27</v>
      </c>
      <c r="T44" t="n">
        <v>2359.42</v>
      </c>
      <c r="U44" t="n">
        <v>0.68</v>
      </c>
      <c r="V44" t="n">
        <v>0.76</v>
      </c>
      <c r="W44" t="n">
        <v>0.12</v>
      </c>
      <c r="X44" t="n">
        <v>0.14</v>
      </c>
      <c r="Y44" t="n">
        <v>1</v>
      </c>
      <c r="Z44" t="n">
        <v>10</v>
      </c>
      <c r="AA44" t="n">
        <v>252.2288363964271</v>
      </c>
      <c r="AB44" t="n">
        <v>345.1106215083483</v>
      </c>
      <c r="AC44" t="n">
        <v>312.1737481574938</v>
      </c>
      <c r="AD44" t="n">
        <v>252228.8363964271</v>
      </c>
      <c r="AE44" t="n">
        <v>345110.6215083483</v>
      </c>
      <c r="AF44" t="n">
        <v>3.517138201290921e-06</v>
      </c>
      <c r="AG44" t="n">
        <v>9.496527777777779</v>
      </c>
      <c r="AH44" t="n">
        <v>312173.7481574938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9.1515</v>
      </c>
      <c r="E45" t="n">
        <v>10.93</v>
      </c>
      <c r="F45" t="n">
        <v>7.98</v>
      </c>
      <c r="G45" t="n">
        <v>59.83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112.62</v>
      </c>
      <c r="Q45" t="n">
        <v>198.05</v>
      </c>
      <c r="R45" t="n">
        <v>30.99</v>
      </c>
      <c r="S45" t="n">
        <v>21.27</v>
      </c>
      <c r="T45" t="n">
        <v>2142.39</v>
      </c>
      <c r="U45" t="n">
        <v>0.6899999999999999</v>
      </c>
      <c r="V45" t="n">
        <v>0.76</v>
      </c>
      <c r="W45" t="n">
        <v>0.12</v>
      </c>
      <c r="X45" t="n">
        <v>0.12</v>
      </c>
      <c r="Y45" t="n">
        <v>1</v>
      </c>
      <c r="Z45" t="n">
        <v>10</v>
      </c>
      <c r="AA45" t="n">
        <v>252.1731813257497</v>
      </c>
      <c r="AB45" t="n">
        <v>345.0344717853192</v>
      </c>
      <c r="AC45" t="n">
        <v>312.1048660571538</v>
      </c>
      <c r="AD45" t="n">
        <v>252173.1813257497</v>
      </c>
      <c r="AE45" t="n">
        <v>345034.4717853192</v>
      </c>
      <c r="AF45" t="n">
        <v>3.520831583053179e-06</v>
      </c>
      <c r="AG45" t="n">
        <v>9.487847222222221</v>
      </c>
      <c r="AH45" t="n">
        <v>312104.8660571538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9.1568</v>
      </c>
      <c r="E46" t="n">
        <v>10.92</v>
      </c>
      <c r="F46" t="n">
        <v>7.97</v>
      </c>
      <c r="G46" t="n">
        <v>59.78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112.41</v>
      </c>
      <c r="Q46" t="n">
        <v>198.05</v>
      </c>
      <c r="R46" t="n">
        <v>30.91</v>
      </c>
      <c r="S46" t="n">
        <v>21.27</v>
      </c>
      <c r="T46" t="n">
        <v>2101.79</v>
      </c>
      <c r="U46" t="n">
        <v>0.6899999999999999</v>
      </c>
      <c r="V46" t="n">
        <v>0.76</v>
      </c>
      <c r="W46" t="n">
        <v>0.12</v>
      </c>
      <c r="X46" t="n">
        <v>0.12</v>
      </c>
      <c r="Y46" t="n">
        <v>1</v>
      </c>
      <c r="Z46" t="n">
        <v>10</v>
      </c>
      <c r="AA46" t="n">
        <v>251.9645103923778</v>
      </c>
      <c r="AB46" t="n">
        <v>344.748959008368</v>
      </c>
      <c r="AC46" t="n">
        <v>311.8466022189149</v>
      </c>
      <c r="AD46" t="n">
        <v>251964.5103923778</v>
      </c>
      <c r="AE46" t="n">
        <v>344748.959008368</v>
      </c>
      <c r="AF46" t="n">
        <v>3.522870637567761e-06</v>
      </c>
      <c r="AG46" t="n">
        <v>9.479166666666666</v>
      </c>
      <c r="AH46" t="n">
        <v>311846.6022189149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9.127599999999999</v>
      </c>
      <c r="E47" t="n">
        <v>10.96</v>
      </c>
      <c r="F47" t="n">
        <v>8.01</v>
      </c>
      <c r="G47" t="n">
        <v>60.04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112.82</v>
      </c>
      <c r="Q47" t="n">
        <v>198.05</v>
      </c>
      <c r="R47" t="n">
        <v>32.09</v>
      </c>
      <c r="S47" t="n">
        <v>21.27</v>
      </c>
      <c r="T47" t="n">
        <v>2691.15</v>
      </c>
      <c r="U47" t="n">
        <v>0.66</v>
      </c>
      <c r="V47" t="n">
        <v>0.76</v>
      </c>
      <c r="W47" t="n">
        <v>0.12</v>
      </c>
      <c r="X47" t="n">
        <v>0.15</v>
      </c>
      <c r="Y47" t="n">
        <v>1</v>
      </c>
      <c r="Z47" t="n">
        <v>10</v>
      </c>
      <c r="AA47" t="n">
        <v>252.7957033279224</v>
      </c>
      <c r="AB47" t="n">
        <v>345.8862338524239</v>
      </c>
      <c r="AC47" t="n">
        <v>312.8753371480298</v>
      </c>
      <c r="AD47" t="n">
        <v>252795.7033279224</v>
      </c>
      <c r="AE47" t="n">
        <v>345886.2338524238</v>
      </c>
      <c r="AF47" t="n">
        <v>3.511636601374223e-06</v>
      </c>
      <c r="AG47" t="n">
        <v>9.513888888888889</v>
      </c>
      <c r="AH47" t="n">
        <v>312875.3371480298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9.130100000000001</v>
      </c>
      <c r="E48" t="n">
        <v>10.95</v>
      </c>
      <c r="F48" t="n">
        <v>8</v>
      </c>
      <c r="G48" t="n">
        <v>60.02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112.67</v>
      </c>
      <c r="Q48" t="n">
        <v>198.05</v>
      </c>
      <c r="R48" t="n">
        <v>32</v>
      </c>
      <c r="S48" t="n">
        <v>21.27</v>
      </c>
      <c r="T48" t="n">
        <v>2645.66</v>
      </c>
      <c r="U48" t="n">
        <v>0.66</v>
      </c>
      <c r="V48" t="n">
        <v>0.76</v>
      </c>
      <c r="W48" t="n">
        <v>0.12</v>
      </c>
      <c r="X48" t="n">
        <v>0.15</v>
      </c>
      <c r="Y48" t="n">
        <v>1</v>
      </c>
      <c r="Z48" t="n">
        <v>10</v>
      </c>
      <c r="AA48" t="n">
        <v>252.6501529624524</v>
      </c>
      <c r="AB48" t="n">
        <v>345.6870854211589</v>
      </c>
      <c r="AC48" t="n">
        <v>312.6951951635382</v>
      </c>
      <c r="AD48" t="n">
        <v>252650.1529624524</v>
      </c>
      <c r="AE48" t="n">
        <v>345687.0854211589</v>
      </c>
      <c r="AF48" t="n">
        <v>3.512598419541478e-06</v>
      </c>
      <c r="AG48" t="n">
        <v>9.505208333333334</v>
      </c>
      <c r="AH48" t="n">
        <v>312695.1951635382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9.133599999999999</v>
      </c>
      <c r="E49" t="n">
        <v>10.95</v>
      </c>
      <c r="F49" t="n">
        <v>8</v>
      </c>
      <c r="G49" t="n">
        <v>59.99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112.55</v>
      </c>
      <c r="Q49" t="n">
        <v>198.05</v>
      </c>
      <c r="R49" t="n">
        <v>31.86</v>
      </c>
      <c r="S49" t="n">
        <v>21.27</v>
      </c>
      <c r="T49" t="n">
        <v>2575.93</v>
      </c>
      <c r="U49" t="n">
        <v>0.67</v>
      </c>
      <c r="V49" t="n">
        <v>0.76</v>
      </c>
      <c r="W49" t="n">
        <v>0.12</v>
      </c>
      <c r="X49" t="n">
        <v>0.15</v>
      </c>
      <c r="Y49" t="n">
        <v>1</v>
      </c>
      <c r="Z49" t="n">
        <v>10</v>
      </c>
      <c r="AA49" t="n">
        <v>252.5434361686555</v>
      </c>
      <c r="AB49" t="n">
        <v>345.5410707958735</v>
      </c>
      <c r="AC49" t="n">
        <v>312.5631159691572</v>
      </c>
      <c r="AD49" t="n">
        <v>252543.4361686555</v>
      </c>
      <c r="AE49" t="n">
        <v>345541.0707958735</v>
      </c>
      <c r="AF49" t="n">
        <v>3.513944964975635e-06</v>
      </c>
      <c r="AG49" t="n">
        <v>9.505208333333334</v>
      </c>
      <c r="AH49" t="n">
        <v>312563.1159691572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9.129200000000001</v>
      </c>
      <c r="E50" t="n">
        <v>10.95</v>
      </c>
      <c r="F50" t="n">
        <v>8</v>
      </c>
      <c r="G50" t="n">
        <v>60.02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112.26</v>
      </c>
      <c r="Q50" t="n">
        <v>198.05</v>
      </c>
      <c r="R50" t="n">
        <v>31.95</v>
      </c>
      <c r="S50" t="n">
        <v>21.27</v>
      </c>
      <c r="T50" t="n">
        <v>2624.71</v>
      </c>
      <c r="U50" t="n">
        <v>0.67</v>
      </c>
      <c r="V50" t="n">
        <v>0.76</v>
      </c>
      <c r="W50" t="n">
        <v>0.12</v>
      </c>
      <c r="X50" t="n">
        <v>0.15</v>
      </c>
      <c r="Y50" t="n">
        <v>1</v>
      </c>
      <c r="Z50" t="n">
        <v>10</v>
      </c>
      <c r="AA50" t="n">
        <v>252.4148106570156</v>
      </c>
      <c r="AB50" t="n">
        <v>345.3650796962906</v>
      </c>
      <c r="AC50" t="n">
        <v>312.4039212131134</v>
      </c>
      <c r="AD50" t="n">
        <v>252414.8106570156</v>
      </c>
      <c r="AE50" t="n">
        <v>345365.0796962907</v>
      </c>
      <c r="AF50" t="n">
        <v>3.512252165001267e-06</v>
      </c>
      <c r="AG50" t="n">
        <v>9.505208333333334</v>
      </c>
      <c r="AH50" t="n">
        <v>312403.9212131134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9.129200000000001</v>
      </c>
      <c r="E51" t="n">
        <v>10.95</v>
      </c>
      <c r="F51" t="n">
        <v>8</v>
      </c>
      <c r="G51" t="n">
        <v>60.02</v>
      </c>
      <c r="H51" t="n">
        <v>1.01</v>
      </c>
      <c r="I51" t="n">
        <v>8</v>
      </c>
      <c r="J51" t="n">
        <v>233.79</v>
      </c>
      <c r="K51" t="n">
        <v>56.13</v>
      </c>
      <c r="L51" t="n">
        <v>13.25</v>
      </c>
      <c r="M51" t="n">
        <v>6</v>
      </c>
      <c r="N51" t="n">
        <v>54.42</v>
      </c>
      <c r="O51" t="n">
        <v>29068.74</v>
      </c>
      <c r="P51" t="n">
        <v>112.02</v>
      </c>
      <c r="Q51" t="n">
        <v>198.06</v>
      </c>
      <c r="R51" t="n">
        <v>31.96</v>
      </c>
      <c r="S51" t="n">
        <v>21.27</v>
      </c>
      <c r="T51" t="n">
        <v>2627.11</v>
      </c>
      <c r="U51" t="n">
        <v>0.67</v>
      </c>
      <c r="V51" t="n">
        <v>0.76</v>
      </c>
      <c r="W51" t="n">
        <v>0.12</v>
      </c>
      <c r="X51" t="n">
        <v>0.15</v>
      </c>
      <c r="Y51" t="n">
        <v>1</v>
      </c>
      <c r="Z51" t="n">
        <v>10</v>
      </c>
      <c r="AA51" t="n">
        <v>252.2717455411161</v>
      </c>
      <c r="AB51" t="n">
        <v>345.1693316931296</v>
      </c>
      <c r="AC51" t="n">
        <v>312.2268551246399</v>
      </c>
      <c r="AD51" t="n">
        <v>252271.7455411161</v>
      </c>
      <c r="AE51" t="n">
        <v>345169.3316931296</v>
      </c>
      <c r="AF51" t="n">
        <v>3.512252165001267e-06</v>
      </c>
      <c r="AG51" t="n">
        <v>9.505208333333334</v>
      </c>
      <c r="AH51" t="n">
        <v>312226.8551246399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9.1891</v>
      </c>
      <c r="E52" t="n">
        <v>10.88</v>
      </c>
      <c r="F52" t="n">
        <v>7.97</v>
      </c>
      <c r="G52" t="n">
        <v>68.34999999999999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111.49</v>
      </c>
      <c r="Q52" t="n">
        <v>198.05</v>
      </c>
      <c r="R52" t="n">
        <v>31.07</v>
      </c>
      <c r="S52" t="n">
        <v>21.27</v>
      </c>
      <c r="T52" t="n">
        <v>2190.48</v>
      </c>
      <c r="U52" t="n">
        <v>0.68</v>
      </c>
      <c r="V52" t="n">
        <v>0.76</v>
      </c>
      <c r="W52" t="n">
        <v>0.12</v>
      </c>
      <c r="X52" t="n">
        <v>0.12</v>
      </c>
      <c r="Y52" t="n">
        <v>1</v>
      </c>
      <c r="Z52" t="n">
        <v>10</v>
      </c>
      <c r="AA52" t="n">
        <v>251.0984242207653</v>
      </c>
      <c r="AB52" t="n">
        <v>343.563941699343</v>
      </c>
      <c r="AC52" t="n">
        <v>310.7746812986808</v>
      </c>
      <c r="AD52" t="n">
        <v>251098.4242207652</v>
      </c>
      <c r="AE52" t="n">
        <v>343563.941699343</v>
      </c>
      <c r="AF52" t="n">
        <v>3.535297328288693e-06</v>
      </c>
      <c r="AG52" t="n">
        <v>9.444444444444445</v>
      </c>
      <c r="AH52" t="n">
        <v>310774.6812986808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9.1912</v>
      </c>
      <c r="E53" t="n">
        <v>10.88</v>
      </c>
      <c r="F53" t="n">
        <v>7.97</v>
      </c>
      <c r="G53" t="n">
        <v>68.33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111.52</v>
      </c>
      <c r="Q53" t="n">
        <v>198.05</v>
      </c>
      <c r="R53" t="n">
        <v>30.93</v>
      </c>
      <c r="S53" t="n">
        <v>21.27</v>
      </c>
      <c r="T53" t="n">
        <v>2117.58</v>
      </c>
      <c r="U53" t="n">
        <v>0.6899999999999999</v>
      </c>
      <c r="V53" t="n">
        <v>0.76</v>
      </c>
      <c r="W53" t="n">
        <v>0.12</v>
      </c>
      <c r="X53" t="n">
        <v>0.12</v>
      </c>
      <c r="Y53" t="n">
        <v>1</v>
      </c>
      <c r="Z53" t="n">
        <v>10</v>
      </c>
      <c r="AA53" t="n">
        <v>251.0955034983212</v>
      </c>
      <c r="AB53" t="n">
        <v>343.5599454380419</v>
      </c>
      <c r="AC53" t="n">
        <v>310.7710664349495</v>
      </c>
      <c r="AD53" t="n">
        <v>251095.5034983212</v>
      </c>
      <c r="AE53" t="n">
        <v>343559.9454380419</v>
      </c>
      <c r="AF53" t="n">
        <v>3.536105255549188e-06</v>
      </c>
      <c r="AG53" t="n">
        <v>9.444444444444445</v>
      </c>
      <c r="AH53" t="n">
        <v>310771.0664349495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9.2105</v>
      </c>
      <c r="E54" t="n">
        <v>10.86</v>
      </c>
      <c r="F54" t="n">
        <v>7.95</v>
      </c>
      <c r="G54" t="n">
        <v>68.13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111.15</v>
      </c>
      <c r="Q54" t="n">
        <v>198.05</v>
      </c>
      <c r="R54" t="n">
        <v>30.1</v>
      </c>
      <c r="S54" t="n">
        <v>21.27</v>
      </c>
      <c r="T54" t="n">
        <v>1701.43</v>
      </c>
      <c r="U54" t="n">
        <v>0.71</v>
      </c>
      <c r="V54" t="n">
        <v>0.76</v>
      </c>
      <c r="W54" t="n">
        <v>0.12</v>
      </c>
      <c r="X54" t="n">
        <v>0.1</v>
      </c>
      <c r="Y54" t="n">
        <v>1</v>
      </c>
      <c r="Z54" t="n">
        <v>10</v>
      </c>
      <c r="AA54" t="n">
        <v>250.6258719085126</v>
      </c>
      <c r="AB54" t="n">
        <v>342.9173747781826</v>
      </c>
      <c r="AC54" t="n">
        <v>310.1898218170133</v>
      </c>
      <c r="AD54" t="n">
        <v>250625.8719085125</v>
      </c>
      <c r="AE54" t="n">
        <v>342917.3747781826</v>
      </c>
      <c r="AF54" t="n">
        <v>3.543530491800394e-06</v>
      </c>
      <c r="AG54" t="n">
        <v>9.427083333333334</v>
      </c>
      <c r="AH54" t="n">
        <v>310189.8218170133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9.200100000000001</v>
      </c>
      <c r="E55" t="n">
        <v>10.87</v>
      </c>
      <c r="F55" t="n">
        <v>7.96</v>
      </c>
      <c r="G55" t="n">
        <v>68.23999999999999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111.33</v>
      </c>
      <c r="Q55" t="n">
        <v>198.05</v>
      </c>
      <c r="R55" t="n">
        <v>30.68</v>
      </c>
      <c r="S55" t="n">
        <v>21.27</v>
      </c>
      <c r="T55" t="n">
        <v>1991.67</v>
      </c>
      <c r="U55" t="n">
        <v>0.6899999999999999</v>
      </c>
      <c r="V55" t="n">
        <v>0.76</v>
      </c>
      <c r="W55" t="n">
        <v>0.12</v>
      </c>
      <c r="X55" t="n">
        <v>0.11</v>
      </c>
      <c r="Y55" t="n">
        <v>1</v>
      </c>
      <c r="Z55" t="n">
        <v>10</v>
      </c>
      <c r="AA55" t="n">
        <v>250.8648441920782</v>
      </c>
      <c r="AB55" t="n">
        <v>343.24434719927</v>
      </c>
      <c r="AC55" t="n">
        <v>310.485588449141</v>
      </c>
      <c r="AD55" t="n">
        <v>250864.8441920782</v>
      </c>
      <c r="AE55" t="n">
        <v>343244.34719927</v>
      </c>
      <c r="AF55" t="n">
        <v>3.539529328224615e-06</v>
      </c>
      <c r="AG55" t="n">
        <v>9.435763888888889</v>
      </c>
      <c r="AH55" t="n">
        <v>310485.588449141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9.1769</v>
      </c>
      <c r="E56" t="n">
        <v>10.9</v>
      </c>
      <c r="F56" t="n">
        <v>7.99</v>
      </c>
      <c r="G56" t="n">
        <v>68.47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111.74</v>
      </c>
      <c r="Q56" t="n">
        <v>198.05</v>
      </c>
      <c r="R56" t="n">
        <v>31.52</v>
      </c>
      <c r="S56" t="n">
        <v>21.27</v>
      </c>
      <c r="T56" t="n">
        <v>2415.31</v>
      </c>
      <c r="U56" t="n">
        <v>0.67</v>
      </c>
      <c r="V56" t="n">
        <v>0.76</v>
      </c>
      <c r="W56" t="n">
        <v>0.12</v>
      </c>
      <c r="X56" t="n">
        <v>0.14</v>
      </c>
      <c r="Y56" t="n">
        <v>1</v>
      </c>
      <c r="Z56" t="n">
        <v>10</v>
      </c>
      <c r="AA56" t="n">
        <v>251.4285827207877</v>
      </c>
      <c r="AB56" t="n">
        <v>344.0156791246386</v>
      </c>
      <c r="AC56" t="n">
        <v>311.1833055381237</v>
      </c>
      <c r="AD56" t="n">
        <v>251428.5827207877</v>
      </c>
      <c r="AE56" t="n">
        <v>344015.6791246386</v>
      </c>
      <c r="AF56" t="n">
        <v>3.53060365563249e-06</v>
      </c>
      <c r="AG56" t="n">
        <v>9.461805555555555</v>
      </c>
      <c r="AH56" t="n">
        <v>311183.3055381237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9.187900000000001</v>
      </c>
      <c r="E57" t="n">
        <v>10.88</v>
      </c>
      <c r="F57" t="n">
        <v>7.98</v>
      </c>
      <c r="G57" t="n">
        <v>68.36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111.28</v>
      </c>
      <c r="Q57" t="n">
        <v>198.05</v>
      </c>
      <c r="R57" t="n">
        <v>31.14</v>
      </c>
      <c r="S57" t="n">
        <v>21.27</v>
      </c>
      <c r="T57" t="n">
        <v>2224.14</v>
      </c>
      <c r="U57" t="n">
        <v>0.68</v>
      </c>
      <c r="V57" t="n">
        <v>0.76</v>
      </c>
      <c r="W57" t="n">
        <v>0.12</v>
      </c>
      <c r="X57" t="n">
        <v>0.12</v>
      </c>
      <c r="Y57" t="n">
        <v>1</v>
      </c>
      <c r="Z57" t="n">
        <v>10</v>
      </c>
      <c r="AA57" t="n">
        <v>251.0166083919954</v>
      </c>
      <c r="AB57" t="n">
        <v>343.4519976729606</v>
      </c>
      <c r="AC57" t="n">
        <v>310.6734210530618</v>
      </c>
      <c r="AD57" t="n">
        <v>251016.6083919954</v>
      </c>
      <c r="AE57" t="n">
        <v>343451.9976729606</v>
      </c>
      <c r="AF57" t="n">
        <v>3.534835655568411e-06</v>
      </c>
      <c r="AG57" t="n">
        <v>9.444444444444445</v>
      </c>
      <c r="AH57" t="n">
        <v>310673.4210530618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9.183</v>
      </c>
      <c r="E58" t="n">
        <v>10.89</v>
      </c>
      <c r="F58" t="n">
        <v>7.98</v>
      </c>
      <c r="G58" t="n">
        <v>68.41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111.17</v>
      </c>
      <c r="Q58" t="n">
        <v>198.05</v>
      </c>
      <c r="R58" t="n">
        <v>31.26</v>
      </c>
      <c r="S58" t="n">
        <v>21.27</v>
      </c>
      <c r="T58" t="n">
        <v>2284.17</v>
      </c>
      <c r="U58" t="n">
        <v>0.68</v>
      </c>
      <c r="V58" t="n">
        <v>0.76</v>
      </c>
      <c r="W58" t="n">
        <v>0.12</v>
      </c>
      <c r="X58" t="n">
        <v>0.13</v>
      </c>
      <c r="Y58" t="n">
        <v>1</v>
      </c>
      <c r="Z58" t="n">
        <v>10</v>
      </c>
      <c r="AA58" t="n">
        <v>250.9996813488423</v>
      </c>
      <c r="AB58" t="n">
        <v>343.4288373457501</v>
      </c>
      <c r="AC58" t="n">
        <v>310.6524711149746</v>
      </c>
      <c r="AD58" t="n">
        <v>250999.6813488423</v>
      </c>
      <c r="AE58" t="n">
        <v>343428.8373457501</v>
      </c>
      <c r="AF58" t="n">
        <v>3.532950491960591e-06</v>
      </c>
      <c r="AG58" t="n">
        <v>9.453125</v>
      </c>
      <c r="AH58" t="n">
        <v>310652.4711149746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9.181100000000001</v>
      </c>
      <c r="E59" t="n">
        <v>10.89</v>
      </c>
      <c r="F59" t="n">
        <v>7.98</v>
      </c>
      <c r="G59" t="n">
        <v>68.43000000000001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5</v>
      </c>
      <c r="N59" t="n">
        <v>55.86</v>
      </c>
      <c r="O59" t="n">
        <v>29493.67</v>
      </c>
      <c r="P59" t="n">
        <v>111.06</v>
      </c>
      <c r="Q59" t="n">
        <v>198.05</v>
      </c>
      <c r="R59" t="n">
        <v>31.39</v>
      </c>
      <c r="S59" t="n">
        <v>21.27</v>
      </c>
      <c r="T59" t="n">
        <v>2345.99</v>
      </c>
      <c r="U59" t="n">
        <v>0.68</v>
      </c>
      <c r="V59" t="n">
        <v>0.76</v>
      </c>
      <c r="W59" t="n">
        <v>0.12</v>
      </c>
      <c r="X59" t="n">
        <v>0.13</v>
      </c>
      <c r="Y59" t="n">
        <v>1</v>
      </c>
      <c r="Z59" t="n">
        <v>10</v>
      </c>
      <c r="AA59" t="n">
        <v>250.9531940578772</v>
      </c>
      <c r="AB59" t="n">
        <v>343.3652313833771</v>
      </c>
      <c r="AC59" t="n">
        <v>310.5949356163789</v>
      </c>
      <c r="AD59" t="n">
        <v>250953.1940578772</v>
      </c>
      <c r="AE59" t="n">
        <v>343365.2313833771</v>
      </c>
      <c r="AF59" t="n">
        <v>3.532219510153478e-06</v>
      </c>
      <c r="AG59" t="n">
        <v>9.453125</v>
      </c>
      <c r="AH59" t="n">
        <v>310594.9356163789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9.1846</v>
      </c>
      <c r="E60" t="n">
        <v>10.89</v>
      </c>
      <c r="F60" t="n">
        <v>7.98</v>
      </c>
      <c r="G60" t="n">
        <v>68.40000000000001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5</v>
      </c>
      <c r="N60" t="n">
        <v>56.05</v>
      </c>
      <c r="O60" t="n">
        <v>29547.07</v>
      </c>
      <c r="P60" t="n">
        <v>110.83</v>
      </c>
      <c r="Q60" t="n">
        <v>198.05</v>
      </c>
      <c r="R60" t="n">
        <v>31.18</v>
      </c>
      <c r="S60" t="n">
        <v>21.27</v>
      </c>
      <c r="T60" t="n">
        <v>2241.07</v>
      </c>
      <c r="U60" t="n">
        <v>0.68</v>
      </c>
      <c r="V60" t="n">
        <v>0.76</v>
      </c>
      <c r="W60" t="n">
        <v>0.12</v>
      </c>
      <c r="X60" t="n">
        <v>0.13</v>
      </c>
      <c r="Y60" t="n">
        <v>1</v>
      </c>
      <c r="Z60" t="n">
        <v>10</v>
      </c>
      <c r="AA60" t="n">
        <v>250.7824754999951</v>
      </c>
      <c r="AB60" t="n">
        <v>343.1316467209117</v>
      </c>
      <c r="AC60" t="n">
        <v>310.383643946261</v>
      </c>
      <c r="AD60" t="n">
        <v>250782.4754999951</v>
      </c>
      <c r="AE60" t="n">
        <v>343131.6467209117</v>
      </c>
      <c r="AF60" t="n">
        <v>3.533566055587634e-06</v>
      </c>
      <c r="AG60" t="n">
        <v>9.453125</v>
      </c>
      <c r="AH60" t="n">
        <v>310383.643946261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9.2438</v>
      </c>
      <c r="E61" t="n">
        <v>10.82</v>
      </c>
      <c r="F61" t="n">
        <v>7.95</v>
      </c>
      <c r="G61" t="n">
        <v>79.52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110.01</v>
      </c>
      <c r="Q61" t="n">
        <v>198.05</v>
      </c>
      <c r="R61" t="n">
        <v>30.32</v>
      </c>
      <c r="S61" t="n">
        <v>21.27</v>
      </c>
      <c r="T61" t="n">
        <v>1817.37</v>
      </c>
      <c r="U61" t="n">
        <v>0.7</v>
      </c>
      <c r="V61" t="n">
        <v>0.76</v>
      </c>
      <c r="W61" t="n">
        <v>0.12</v>
      </c>
      <c r="X61" t="n">
        <v>0.1</v>
      </c>
      <c r="Y61" t="n">
        <v>1</v>
      </c>
      <c r="Z61" t="n">
        <v>10</v>
      </c>
      <c r="AA61" t="n">
        <v>249.6303291316325</v>
      </c>
      <c r="AB61" t="n">
        <v>341.5552292306083</v>
      </c>
      <c r="AC61" t="n">
        <v>308.9576775287158</v>
      </c>
      <c r="AD61" t="n">
        <v>249630.3291316325</v>
      </c>
      <c r="AE61" t="n">
        <v>341555.2292306083</v>
      </c>
      <c r="AF61" t="n">
        <v>3.55634190978823e-06</v>
      </c>
      <c r="AG61" t="n">
        <v>9.392361111111111</v>
      </c>
      <c r="AH61" t="n">
        <v>308957.6775287158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9.2469</v>
      </c>
      <c r="E62" t="n">
        <v>10.81</v>
      </c>
      <c r="F62" t="n">
        <v>7.95</v>
      </c>
      <c r="G62" t="n">
        <v>79.48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109.87</v>
      </c>
      <c r="Q62" t="n">
        <v>198.05</v>
      </c>
      <c r="R62" t="n">
        <v>30.15</v>
      </c>
      <c r="S62" t="n">
        <v>21.27</v>
      </c>
      <c r="T62" t="n">
        <v>1734.02</v>
      </c>
      <c r="U62" t="n">
        <v>0.71</v>
      </c>
      <c r="V62" t="n">
        <v>0.76</v>
      </c>
      <c r="W62" t="n">
        <v>0.12</v>
      </c>
      <c r="X62" t="n">
        <v>0.1</v>
      </c>
      <c r="Y62" t="n">
        <v>1</v>
      </c>
      <c r="Z62" t="n">
        <v>10</v>
      </c>
      <c r="AA62" t="n">
        <v>249.5180804452939</v>
      </c>
      <c r="AB62" t="n">
        <v>341.4016456258975</v>
      </c>
      <c r="AC62" t="n">
        <v>308.8187517276826</v>
      </c>
      <c r="AD62" t="n">
        <v>249518.0804452939</v>
      </c>
      <c r="AE62" t="n">
        <v>341401.6456258975</v>
      </c>
      <c r="AF62" t="n">
        <v>3.557534564315626e-06</v>
      </c>
      <c r="AG62" t="n">
        <v>9.383680555555555</v>
      </c>
      <c r="AH62" t="n">
        <v>308818.7517276826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9.263999999999999</v>
      </c>
      <c r="E63" t="n">
        <v>10.79</v>
      </c>
      <c r="F63" t="n">
        <v>7.93</v>
      </c>
      <c r="G63" t="n">
        <v>79.28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109.74</v>
      </c>
      <c r="Q63" t="n">
        <v>198.05</v>
      </c>
      <c r="R63" t="n">
        <v>29.55</v>
      </c>
      <c r="S63" t="n">
        <v>21.27</v>
      </c>
      <c r="T63" t="n">
        <v>1433.79</v>
      </c>
      <c r="U63" t="n">
        <v>0.72</v>
      </c>
      <c r="V63" t="n">
        <v>0.77</v>
      </c>
      <c r="W63" t="n">
        <v>0.12</v>
      </c>
      <c r="X63" t="n">
        <v>0.08</v>
      </c>
      <c r="Y63" t="n">
        <v>1</v>
      </c>
      <c r="Z63" t="n">
        <v>10</v>
      </c>
      <c r="AA63" t="n">
        <v>249.2165532502473</v>
      </c>
      <c r="AB63" t="n">
        <v>340.9890828151939</v>
      </c>
      <c r="AC63" t="n">
        <v>308.4455633325969</v>
      </c>
      <c r="AD63" t="n">
        <v>249216.5532502473</v>
      </c>
      <c r="AE63" t="n">
        <v>340989.0828151939</v>
      </c>
      <c r="AF63" t="n">
        <v>3.564113400579649e-06</v>
      </c>
      <c r="AG63" t="n">
        <v>9.366319444444445</v>
      </c>
      <c r="AH63" t="n">
        <v>308445.5633325969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9.2462</v>
      </c>
      <c r="E64" t="n">
        <v>10.82</v>
      </c>
      <c r="F64" t="n">
        <v>7.95</v>
      </c>
      <c r="G64" t="n">
        <v>79.48999999999999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110.09</v>
      </c>
      <c r="Q64" t="n">
        <v>198.05</v>
      </c>
      <c r="R64" t="n">
        <v>30.31</v>
      </c>
      <c r="S64" t="n">
        <v>21.27</v>
      </c>
      <c r="T64" t="n">
        <v>1812.86</v>
      </c>
      <c r="U64" t="n">
        <v>0.7</v>
      </c>
      <c r="V64" t="n">
        <v>0.76</v>
      </c>
      <c r="W64" t="n">
        <v>0.12</v>
      </c>
      <c r="X64" t="n">
        <v>0.1</v>
      </c>
      <c r="Y64" t="n">
        <v>1</v>
      </c>
      <c r="Z64" t="n">
        <v>10</v>
      </c>
      <c r="AA64" t="n">
        <v>249.6542977609984</v>
      </c>
      <c r="AB64" t="n">
        <v>341.5880241667281</v>
      </c>
      <c r="AC64" t="n">
        <v>308.9873425621603</v>
      </c>
      <c r="AD64" t="n">
        <v>249654.2977609984</v>
      </c>
      <c r="AE64" t="n">
        <v>341588.0241667281</v>
      </c>
      <c r="AF64" t="n">
        <v>3.557265255228795e-06</v>
      </c>
      <c r="AG64" t="n">
        <v>9.392361111111111</v>
      </c>
      <c r="AH64" t="n">
        <v>308987.3425621603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9.239800000000001</v>
      </c>
      <c r="E65" t="n">
        <v>10.82</v>
      </c>
      <c r="F65" t="n">
        <v>7.96</v>
      </c>
      <c r="G65" t="n">
        <v>79.56999999999999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110.2</v>
      </c>
      <c r="Q65" t="n">
        <v>198.05</v>
      </c>
      <c r="R65" t="n">
        <v>30.56</v>
      </c>
      <c r="S65" t="n">
        <v>21.27</v>
      </c>
      <c r="T65" t="n">
        <v>1935.77</v>
      </c>
      <c r="U65" t="n">
        <v>0.7</v>
      </c>
      <c r="V65" t="n">
        <v>0.76</v>
      </c>
      <c r="W65" t="n">
        <v>0.12</v>
      </c>
      <c r="X65" t="n">
        <v>0.1</v>
      </c>
      <c r="Y65" t="n">
        <v>1</v>
      </c>
      <c r="Z65" t="n">
        <v>10</v>
      </c>
      <c r="AA65" t="n">
        <v>249.8113576165334</v>
      </c>
      <c r="AB65" t="n">
        <v>341.8029203900628</v>
      </c>
      <c r="AC65" t="n">
        <v>309.1817293915487</v>
      </c>
      <c r="AD65" t="n">
        <v>249811.3576165334</v>
      </c>
      <c r="AE65" t="n">
        <v>341802.9203900627</v>
      </c>
      <c r="AF65" t="n">
        <v>3.554803000720622e-06</v>
      </c>
      <c r="AG65" t="n">
        <v>9.392361111111111</v>
      </c>
      <c r="AH65" t="n">
        <v>309181.7293915487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9.2431</v>
      </c>
      <c r="E66" t="n">
        <v>10.82</v>
      </c>
      <c r="F66" t="n">
        <v>7.95</v>
      </c>
      <c r="G66" t="n">
        <v>79.53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110.16</v>
      </c>
      <c r="Q66" t="n">
        <v>198.05</v>
      </c>
      <c r="R66" t="n">
        <v>30.41</v>
      </c>
      <c r="S66" t="n">
        <v>21.27</v>
      </c>
      <c r="T66" t="n">
        <v>1862.48</v>
      </c>
      <c r="U66" t="n">
        <v>0.7</v>
      </c>
      <c r="V66" t="n">
        <v>0.76</v>
      </c>
      <c r="W66" t="n">
        <v>0.12</v>
      </c>
      <c r="X66" t="n">
        <v>0.1</v>
      </c>
      <c r="Y66" t="n">
        <v>1</v>
      </c>
      <c r="Z66" t="n">
        <v>10</v>
      </c>
      <c r="AA66" t="n">
        <v>249.7253875015365</v>
      </c>
      <c r="AB66" t="n">
        <v>341.6852922859903</v>
      </c>
      <c r="AC66" t="n">
        <v>309.0753275486368</v>
      </c>
      <c r="AD66" t="n">
        <v>249725.3875015365</v>
      </c>
      <c r="AE66" t="n">
        <v>341685.2922859903</v>
      </c>
      <c r="AF66" t="n">
        <v>3.556072600701399e-06</v>
      </c>
      <c r="AG66" t="n">
        <v>9.392361111111111</v>
      </c>
      <c r="AH66" t="n">
        <v>309075.3275486368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9.235300000000001</v>
      </c>
      <c r="E67" t="n">
        <v>10.83</v>
      </c>
      <c r="F67" t="n">
        <v>7.96</v>
      </c>
      <c r="G67" t="n">
        <v>79.62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4</v>
      </c>
      <c r="N67" t="n">
        <v>57.34</v>
      </c>
      <c r="O67" t="n">
        <v>29922.88</v>
      </c>
      <c r="P67" t="n">
        <v>110.41</v>
      </c>
      <c r="Q67" t="n">
        <v>198.05</v>
      </c>
      <c r="R67" t="n">
        <v>30.7</v>
      </c>
      <c r="S67" t="n">
        <v>21.27</v>
      </c>
      <c r="T67" t="n">
        <v>2010.1</v>
      </c>
      <c r="U67" t="n">
        <v>0.6899999999999999</v>
      </c>
      <c r="V67" t="n">
        <v>0.76</v>
      </c>
      <c r="W67" t="n">
        <v>0.12</v>
      </c>
      <c r="X67" t="n">
        <v>0.11</v>
      </c>
      <c r="Y67" t="n">
        <v>1</v>
      </c>
      <c r="Z67" t="n">
        <v>10</v>
      </c>
      <c r="AA67" t="n">
        <v>249.9785838650803</v>
      </c>
      <c r="AB67" t="n">
        <v>342.031726720826</v>
      </c>
      <c r="AC67" t="n">
        <v>309.3886987672357</v>
      </c>
      <c r="AD67" t="n">
        <v>249978.5838650803</v>
      </c>
      <c r="AE67" t="n">
        <v>342031.726720826</v>
      </c>
      <c r="AF67" t="n">
        <v>3.553071728019563e-06</v>
      </c>
      <c r="AG67" t="n">
        <v>9.401041666666666</v>
      </c>
      <c r="AH67" t="n">
        <v>309388.6987672357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9.2431</v>
      </c>
      <c r="E68" t="n">
        <v>10.82</v>
      </c>
      <c r="F68" t="n">
        <v>7.95</v>
      </c>
      <c r="G68" t="n">
        <v>79.53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4</v>
      </c>
      <c r="N68" t="n">
        <v>57.53</v>
      </c>
      <c r="O68" t="n">
        <v>29976.82</v>
      </c>
      <c r="P68" t="n">
        <v>110.15</v>
      </c>
      <c r="Q68" t="n">
        <v>198.05</v>
      </c>
      <c r="R68" t="n">
        <v>30.37</v>
      </c>
      <c r="S68" t="n">
        <v>21.27</v>
      </c>
      <c r="T68" t="n">
        <v>1843.56</v>
      </c>
      <c r="U68" t="n">
        <v>0.7</v>
      </c>
      <c r="V68" t="n">
        <v>0.76</v>
      </c>
      <c r="W68" t="n">
        <v>0.12</v>
      </c>
      <c r="X68" t="n">
        <v>0.1</v>
      </c>
      <c r="Y68" t="n">
        <v>1</v>
      </c>
      <c r="Z68" t="n">
        <v>10</v>
      </c>
      <c r="AA68" t="n">
        <v>249.7194999112617</v>
      </c>
      <c r="AB68" t="n">
        <v>341.6772366252341</v>
      </c>
      <c r="AC68" t="n">
        <v>309.068040708837</v>
      </c>
      <c r="AD68" t="n">
        <v>249719.4999112617</v>
      </c>
      <c r="AE68" t="n">
        <v>341677.2366252341</v>
      </c>
      <c r="AF68" t="n">
        <v>3.556072600701399e-06</v>
      </c>
      <c r="AG68" t="n">
        <v>9.392361111111111</v>
      </c>
      <c r="AH68" t="n">
        <v>309068.040708837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9.238300000000001</v>
      </c>
      <c r="E69" t="n">
        <v>10.82</v>
      </c>
      <c r="F69" t="n">
        <v>7.96</v>
      </c>
      <c r="G69" t="n">
        <v>79.58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4</v>
      </c>
      <c r="N69" t="n">
        <v>57.72</v>
      </c>
      <c r="O69" t="n">
        <v>30030.83</v>
      </c>
      <c r="P69" t="n">
        <v>110.02</v>
      </c>
      <c r="Q69" t="n">
        <v>198.05</v>
      </c>
      <c r="R69" t="n">
        <v>30.59</v>
      </c>
      <c r="S69" t="n">
        <v>21.27</v>
      </c>
      <c r="T69" t="n">
        <v>1952.08</v>
      </c>
      <c r="U69" t="n">
        <v>0.7</v>
      </c>
      <c r="V69" t="n">
        <v>0.76</v>
      </c>
      <c r="W69" t="n">
        <v>0.12</v>
      </c>
      <c r="X69" t="n">
        <v>0.11</v>
      </c>
      <c r="Y69" t="n">
        <v>1</v>
      </c>
      <c r="Z69" t="n">
        <v>10</v>
      </c>
      <c r="AA69" t="n">
        <v>249.71981536482</v>
      </c>
      <c r="AB69" t="n">
        <v>341.6776682427094</v>
      </c>
      <c r="AC69" t="n">
        <v>309.0684311333463</v>
      </c>
      <c r="AD69" t="n">
        <v>249719.81536482</v>
      </c>
      <c r="AE69" t="n">
        <v>341677.6682427094</v>
      </c>
      <c r="AF69" t="n">
        <v>3.554225909820269e-06</v>
      </c>
      <c r="AG69" t="n">
        <v>9.392361111111111</v>
      </c>
      <c r="AH69" t="n">
        <v>309068.4311333463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9.239800000000001</v>
      </c>
      <c r="E70" t="n">
        <v>10.82</v>
      </c>
      <c r="F70" t="n">
        <v>7.96</v>
      </c>
      <c r="G70" t="n">
        <v>79.56999999999999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4</v>
      </c>
      <c r="N70" t="n">
        <v>57.91</v>
      </c>
      <c r="O70" t="n">
        <v>30084.9</v>
      </c>
      <c r="P70" t="n">
        <v>109.83</v>
      </c>
      <c r="Q70" t="n">
        <v>198.05</v>
      </c>
      <c r="R70" t="n">
        <v>30.52</v>
      </c>
      <c r="S70" t="n">
        <v>21.27</v>
      </c>
      <c r="T70" t="n">
        <v>1918.56</v>
      </c>
      <c r="U70" t="n">
        <v>0.7</v>
      </c>
      <c r="V70" t="n">
        <v>0.76</v>
      </c>
      <c r="W70" t="n">
        <v>0.12</v>
      </c>
      <c r="X70" t="n">
        <v>0.1</v>
      </c>
      <c r="Y70" t="n">
        <v>1</v>
      </c>
      <c r="Z70" t="n">
        <v>10</v>
      </c>
      <c r="AA70" t="n">
        <v>249.5934389743794</v>
      </c>
      <c r="AB70" t="n">
        <v>341.5047544899758</v>
      </c>
      <c r="AC70" t="n">
        <v>308.9120200264875</v>
      </c>
      <c r="AD70" t="n">
        <v>249593.4389743794</v>
      </c>
      <c r="AE70" t="n">
        <v>341504.7544899757</v>
      </c>
      <c r="AF70" t="n">
        <v>3.554803000720622e-06</v>
      </c>
      <c r="AG70" t="n">
        <v>9.392361111111111</v>
      </c>
      <c r="AH70" t="n">
        <v>308912.0200264875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9.248799999999999</v>
      </c>
      <c r="E71" t="n">
        <v>10.81</v>
      </c>
      <c r="F71" t="n">
        <v>7.95</v>
      </c>
      <c r="G71" t="n">
        <v>79.45999999999999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4</v>
      </c>
      <c r="N71" t="n">
        <v>58.1</v>
      </c>
      <c r="O71" t="n">
        <v>30139.04</v>
      </c>
      <c r="P71" t="n">
        <v>109.53</v>
      </c>
      <c r="Q71" t="n">
        <v>198.05</v>
      </c>
      <c r="R71" t="n">
        <v>30.05</v>
      </c>
      <c r="S71" t="n">
        <v>21.27</v>
      </c>
      <c r="T71" t="n">
        <v>1683.3</v>
      </c>
      <c r="U71" t="n">
        <v>0.71</v>
      </c>
      <c r="V71" t="n">
        <v>0.76</v>
      </c>
      <c r="W71" t="n">
        <v>0.12</v>
      </c>
      <c r="X71" t="n">
        <v>0.09</v>
      </c>
      <c r="Y71" t="n">
        <v>1</v>
      </c>
      <c r="Z71" t="n">
        <v>10</v>
      </c>
      <c r="AA71" t="n">
        <v>249.2997535438219</v>
      </c>
      <c r="AB71" t="n">
        <v>341.1029211274005</v>
      </c>
      <c r="AC71" t="n">
        <v>308.5485370760596</v>
      </c>
      <c r="AD71" t="n">
        <v>249299.7535438219</v>
      </c>
      <c r="AE71" t="n">
        <v>341102.9211274005</v>
      </c>
      <c r="AF71" t="n">
        <v>3.558265546122739e-06</v>
      </c>
      <c r="AG71" t="n">
        <v>9.383680555555555</v>
      </c>
      <c r="AH71" t="n">
        <v>308548.5370760596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9.2559</v>
      </c>
      <c r="E72" t="n">
        <v>10.8</v>
      </c>
      <c r="F72" t="n">
        <v>7.94</v>
      </c>
      <c r="G72" t="n">
        <v>79.38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4</v>
      </c>
      <c r="N72" t="n">
        <v>58.28</v>
      </c>
      <c r="O72" t="n">
        <v>30193.25</v>
      </c>
      <c r="P72" t="n">
        <v>109.09</v>
      </c>
      <c r="Q72" t="n">
        <v>198.05</v>
      </c>
      <c r="R72" t="n">
        <v>29.91</v>
      </c>
      <c r="S72" t="n">
        <v>21.27</v>
      </c>
      <c r="T72" t="n">
        <v>1612.05</v>
      </c>
      <c r="U72" t="n">
        <v>0.71</v>
      </c>
      <c r="V72" t="n">
        <v>0.77</v>
      </c>
      <c r="W72" t="n">
        <v>0.12</v>
      </c>
      <c r="X72" t="n">
        <v>0.08</v>
      </c>
      <c r="Y72" t="n">
        <v>1</v>
      </c>
      <c r="Z72" t="n">
        <v>10</v>
      </c>
      <c r="AA72" t="n">
        <v>248.9424800503546</v>
      </c>
      <c r="AB72" t="n">
        <v>340.6140837718447</v>
      </c>
      <c r="AC72" t="n">
        <v>308.1063536716304</v>
      </c>
      <c r="AD72" t="n">
        <v>248942.4800503546</v>
      </c>
      <c r="AE72" t="n">
        <v>340614.0837718447</v>
      </c>
      <c r="AF72" t="n">
        <v>3.560997109717743e-06</v>
      </c>
      <c r="AG72" t="n">
        <v>9.375</v>
      </c>
      <c r="AH72" t="n">
        <v>308106.3536716304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9.2357</v>
      </c>
      <c r="E73" t="n">
        <v>10.83</v>
      </c>
      <c r="F73" t="n">
        <v>7.96</v>
      </c>
      <c r="G73" t="n">
        <v>79.61</v>
      </c>
      <c r="H73" t="n">
        <v>1.37</v>
      </c>
      <c r="I73" t="n">
        <v>6</v>
      </c>
      <c r="J73" t="n">
        <v>243.35</v>
      </c>
      <c r="K73" t="n">
        <v>56.13</v>
      </c>
      <c r="L73" t="n">
        <v>18.75</v>
      </c>
      <c r="M73" t="n">
        <v>4</v>
      </c>
      <c r="N73" t="n">
        <v>58.47</v>
      </c>
      <c r="O73" t="n">
        <v>30247.53</v>
      </c>
      <c r="P73" t="n">
        <v>109.3</v>
      </c>
      <c r="Q73" t="n">
        <v>198.05</v>
      </c>
      <c r="R73" t="n">
        <v>30.73</v>
      </c>
      <c r="S73" t="n">
        <v>21.27</v>
      </c>
      <c r="T73" t="n">
        <v>2025.18</v>
      </c>
      <c r="U73" t="n">
        <v>0.6899999999999999</v>
      </c>
      <c r="V73" t="n">
        <v>0.76</v>
      </c>
      <c r="W73" t="n">
        <v>0.12</v>
      </c>
      <c r="X73" t="n">
        <v>0.11</v>
      </c>
      <c r="Y73" t="n">
        <v>1</v>
      </c>
      <c r="Z73" t="n">
        <v>10</v>
      </c>
      <c r="AA73" t="n">
        <v>249.3206655370739</v>
      </c>
      <c r="AB73" t="n">
        <v>341.1315338391399</v>
      </c>
      <c r="AC73" t="n">
        <v>308.5744190307488</v>
      </c>
      <c r="AD73" t="n">
        <v>249320.6655370739</v>
      </c>
      <c r="AE73" t="n">
        <v>341131.5338391399</v>
      </c>
      <c r="AF73" t="n">
        <v>3.553225618926323e-06</v>
      </c>
      <c r="AG73" t="n">
        <v>9.401041666666666</v>
      </c>
      <c r="AH73" t="n">
        <v>308574.4190307488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9.2355</v>
      </c>
      <c r="E74" t="n">
        <v>10.83</v>
      </c>
      <c r="F74" t="n">
        <v>7.96</v>
      </c>
      <c r="G74" t="n">
        <v>79.62</v>
      </c>
      <c r="H74" t="n">
        <v>1.39</v>
      </c>
      <c r="I74" t="n">
        <v>6</v>
      </c>
      <c r="J74" t="n">
        <v>243.79</v>
      </c>
      <c r="K74" t="n">
        <v>56.13</v>
      </c>
      <c r="L74" t="n">
        <v>19</v>
      </c>
      <c r="M74" t="n">
        <v>4</v>
      </c>
      <c r="N74" t="n">
        <v>58.67</v>
      </c>
      <c r="O74" t="n">
        <v>30301.87</v>
      </c>
      <c r="P74" t="n">
        <v>109.09</v>
      </c>
      <c r="Q74" t="n">
        <v>198.05</v>
      </c>
      <c r="R74" t="n">
        <v>30.69</v>
      </c>
      <c r="S74" t="n">
        <v>21.27</v>
      </c>
      <c r="T74" t="n">
        <v>2004.46</v>
      </c>
      <c r="U74" t="n">
        <v>0.6899999999999999</v>
      </c>
      <c r="V74" t="n">
        <v>0.76</v>
      </c>
      <c r="W74" t="n">
        <v>0.12</v>
      </c>
      <c r="X74" t="n">
        <v>0.11</v>
      </c>
      <c r="Y74" t="n">
        <v>1</v>
      </c>
      <c r="Z74" t="n">
        <v>10</v>
      </c>
      <c r="AA74" t="n">
        <v>249.198846281332</v>
      </c>
      <c r="AB74" t="n">
        <v>340.9648553591476</v>
      </c>
      <c r="AC74" t="n">
        <v>308.4236481109522</v>
      </c>
      <c r="AD74" t="n">
        <v>249198.846281332</v>
      </c>
      <c r="AE74" t="n">
        <v>340964.8553591477</v>
      </c>
      <c r="AF74" t="n">
        <v>3.553148673472944e-06</v>
      </c>
      <c r="AG74" t="n">
        <v>9.401041666666666</v>
      </c>
      <c r="AH74" t="n">
        <v>308423.6481109522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9.234999999999999</v>
      </c>
      <c r="E75" t="n">
        <v>10.83</v>
      </c>
      <c r="F75" t="n">
        <v>7.96</v>
      </c>
      <c r="G75" t="n">
        <v>79.62</v>
      </c>
      <c r="H75" t="n">
        <v>1.4</v>
      </c>
      <c r="I75" t="n">
        <v>6</v>
      </c>
      <c r="J75" t="n">
        <v>244.23</v>
      </c>
      <c r="K75" t="n">
        <v>56.13</v>
      </c>
      <c r="L75" t="n">
        <v>19.25</v>
      </c>
      <c r="M75" t="n">
        <v>4</v>
      </c>
      <c r="N75" t="n">
        <v>58.86</v>
      </c>
      <c r="O75" t="n">
        <v>30356.29</v>
      </c>
      <c r="P75" t="n">
        <v>108.73</v>
      </c>
      <c r="Q75" t="n">
        <v>198.06</v>
      </c>
      <c r="R75" t="n">
        <v>30.76</v>
      </c>
      <c r="S75" t="n">
        <v>21.27</v>
      </c>
      <c r="T75" t="n">
        <v>2036.39</v>
      </c>
      <c r="U75" t="n">
        <v>0.6899999999999999</v>
      </c>
      <c r="V75" t="n">
        <v>0.76</v>
      </c>
      <c r="W75" t="n">
        <v>0.12</v>
      </c>
      <c r="X75" t="n">
        <v>0.11</v>
      </c>
      <c r="Y75" t="n">
        <v>1</v>
      </c>
      <c r="Z75" t="n">
        <v>10</v>
      </c>
      <c r="AA75" t="n">
        <v>248.9915055030873</v>
      </c>
      <c r="AB75" t="n">
        <v>340.6811625591238</v>
      </c>
      <c r="AC75" t="n">
        <v>308.1670305535973</v>
      </c>
      <c r="AD75" t="n">
        <v>248991.5055030873</v>
      </c>
      <c r="AE75" t="n">
        <v>340681.1625591238</v>
      </c>
      <c r="AF75" t="n">
        <v>3.552956309839493e-06</v>
      </c>
      <c r="AG75" t="n">
        <v>9.401041666666666</v>
      </c>
      <c r="AH75" t="n">
        <v>308167.0305535973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9.2896</v>
      </c>
      <c r="E76" t="n">
        <v>10.76</v>
      </c>
      <c r="F76" t="n">
        <v>7.94</v>
      </c>
      <c r="G76" t="n">
        <v>95.29000000000001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108.18</v>
      </c>
      <c r="Q76" t="n">
        <v>198.05</v>
      </c>
      <c r="R76" t="n">
        <v>30.02</v>
      </c>
      <c r="S76" t="n">
        <v>21.27</v>
      </c>
      <c r="T76" t="n">
        <v>1673.24</v>
      </c>
      <c r="U76" t="n">
        <v>0.71</v>
      </c>
      <c r="V76" t="n">
        <v>0.76</v>
      </c>
      <c r="W76" t="n">
        <v>0.12</v>
      </c>
      <c r="X76" t="n">
        <v>0.09</v>
      </c>
      <c r="Y76" t="n">
        <v>1</v>
      </c>
      <c r="Z76" t="n">
        <v>10</v>
      </c>
      <c r="AA76" t="n">
        <v>248.0888115659456</v>
      </c>
      <c r="AB76" t="n">
        <v>339.4460568902812</v>
      </c>
      <c r="AC76" t="n">
        <v>307.0498016363069</v>
      </c>
      <c r="AD76" t="n">
        <v>248088.8115659456</v>
      </c>
      <c r="AE76" t="n">
        <v>339446.0568902812</v>
      </c>
      <c r="AF76" t="n">
        <v>3.573962418612339e-06</v>
      </c>
      <c r="AG76" t="n">
        <v>9.340277777777779</v>
      </c>
      <c r="AH76" t="n">
        <v>307049.8016363069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9.3009</v>
      </c>
      <c r="E77" t="n">
        <v>10.75</v>
      </c>
      <c r="F77" t="n">
        <v>7.93</v>
      </c>
      <c r="G77" t="n">
        <v>95.13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107.99</v>
      </c>
      <c r="Q77" t="n">
        <v>198.06</v>
      </c>
      <c r="R77" t="n">
        <v>29.55</v>
      </c>
      <c r="S77" t="n">
        <v>21.27</v>
      </c>
      <c r="T77" t="n">
        <v>1439.77</v>
      </c>
      <c r="U77" t="n">
        <v>0.72</v>
      </c>
      <c r="V77" t="n">
        <v>0.77</v>
      </c>
      <c r="W77" t="n">
        <v>0.12</v>
      </c>
      <c r="X77" t="n">
        <v>0.07000000000000001</v>
      </c>
      <c r="Y77" t="n">
        <v>1</v>
      </c>
      <c r="Z77" t="n">
        <v>10</v>
      </c>
      <c r="AA77" t="n">
        <v>247.840946582178</v>
      </c>
      <c r="AB77" t="n">
        <v>339.1069170844593</v>
      </c>
      <c r="AC77" t="n">
        <v>306.7430288575669</v>
      </c>
      <c r="AD77" t="n">
        <v>247840.946582178</v>
      </c>
      <c r="AE77" t="n">
        <v>339106.9170844593</v>
      </c>
      <c r="AF77" t="n">
        <v>3.578309836728331e-06</v>
      </c>
      <c r="AG77" t="n">
        <v>9.331597222222221</v>
      </c>
      <c r="AH77" t="n">
        <v>306743.0288575669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9.297499999999999</v>
      </c>
      <c r="E78" t="n">
        <v>10.76</v>
      </c>
      <c r="F78" t="n">
        <v>7.93</v>
      </c>
      <c r="G78" t="n">
        <v>95.18000000000001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108.29</v>
      </c>
      <c r="Q78" t="n">
        <v>198.06</v>
      </c>
      <c r="R78" t="n">
        <v>29.74</v>
      </c>
      <c r="S78" t="n">
        <v>21.27</v>
      </c>
      <c r="T78" t="n">
        <v>1533.27</v>
      </c>
      <c r="U78" t="n">
        <v>0.72</v>
      </c>
      <c r="V78" t="n">
        <v>0.77</v>
      </c>
      <c r="W78" t="n">
        <v>0.12</v>
      </c>
      <c r="X78" t="n">
        <v>0.08</v>
      </c>
      <c r="Y78" t="n">
        <v>1</v>
      </c>
      <c r="Z78" t="n">
        <v>10</v>
      </c>
      <c r="AA78" t="n">
        <v>248.0484538788506</v>
      </c>
      <c r="AB78" t="n">
        <v>339.3908377223424</v>
      </c>
      <c r="AC78" t="n">
        <v>306.9998525082556</v>
      </c>
      <c r="AD78" t="n">
        <v>248048.4538788506</v>
      </c>
      <c r="AE78" t="n">
        <v>339390.8377223425</v>
      </c>
      <c r="AF78" t="n">
        <v>3.577001764020864e-06</v>
      </c>
      <c r="AG78" t="n">
        <v>9.340277777777779</v>
      </c>
      <c r="AH78" t="n">
        <v>306999.8525082556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9.299899999999999</v>
      </c>
      <c r="E79" t="n">
        <v>10.75</v>
      </c>
      <c r="F79" t="n">
        <v>7.93</v>
      </c>
      <c r="G79" t="n">
        <v>95.15000000000001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108.37</v>
      </c>
      <c r="Q79" t="n">
        <v>198.05</v>
      </c>
      <c r="R79" t="n">
        <v>29.54</v>
      </c>
      <c r="S79" t="n">
        <v>21.27</v>
      </c>
      <c r="T79" t="n">
        <v>1430.89</v>
      </c>
      <c r="U79" t="n">
        <v>0.72</v>
      </c>
      <c r="V79" t="n">
        <v>0.77</v>
      </c>
      <c r="W79" t="n">
        <v>0.12</v>
      </c>
      <c r="X79" t="n">
        <v>0.08</v>
      </c>
      <c r="Y79" t="n">
        <v>1</v>
      </c>
      <c r="Z79" t="n">
        <v>10</v>
      </c>
      <c r="AA79" t="n">
        <v>248.0726923374846</v>
      </c>
      <c r="AB79" t="n">
        <v>339.4240018507708</v>
      </c>
      <c r="AC79" t="n">
        <v>307.0298514988129</v>
      </c>
      <c r="AD79" t="n">
        <v>248072.6923374846</v>
      </c>
      <c r="AE79" t="n">
        <v>339424.0018507708</v>
      </c>
      <c r="AF79" t="n">
        <v>3.577925109461429e-06</v>
      </c>
      <c r="AG79" t="n">
        <v>9.331597222222221</v>
      </c>
      <c r="AH79" t="n">
        <v>307029.8514988129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9.3134</v>
      </c>
      <c r="E80" t="n">
        <v>10.74</v>
      </c>
      <c r="F80" t="n">
        <v>7.91</v>
      </c>
      <c r="G80" t="n">
        <v>94.95999999999999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108.06</v>
      </c>
      <c r="Q80" t="n">
        <v>198.05</v>
      </c>
      <c r="R80" t="n">
        <v>29.13</v>
      </c>
      <c r="S80" t="n">
        <v>21.27</v>
      </c>
      <c r="T80" t="n">
        <v>1226.84</v>
      </c>
      <c r="U80" t="n">
        <v>0.73</v>
      </c>
      <c r="V80" t="n">
        <v>0.77</v>
      </c>
      <c r="W80" t="n">
        <v>0.11</v>
      </c>
      <c r="X80" t="n">
        <v>0.06</v>
      </c>
      <c r="Y80" t="n">
        <v>1</v>
      </c>
      <c r="Z80" t="n">
        <v>10</v>
      </c>
      <c r="AA80" t="n">
        <v>247.704063811274</v>
      </c>
      <c r="AB80" t="n">
        <v>338.9196280384668</v>
      </c>
      <c r="AC80" t="n">
        <v>306.573614415262</v>
      </c>
      <c r="AD80" t="n">
        <v>247704.063811274</v>
      </c>
      <c r="AE80" t="n">
        <v>338919.6280384668</v>
      </c>
      <c r="AF80" t="n">
        <v>3.583118927564605e-06</v>
      </c>
      <c r="AG80" t="n">
        <v>9.322916666666666</v>
      </c>
      <c r="AH80" t="n">
        <v>306573.614415262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9.302300000000001</v>
      </c>
      <c r="E81" t="n">
        <v>10.75</v>
      </c>
      <c r="F81" t="n">
        <v>7.93</v>
      </c>
      <c r="G81" t="n">
        <v>95.11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108.43</v>
      </c>
      <c r="Q81" t="n">
        <v>198.05</v>
      </c>
      <c r="R81" t="n">
        <v>29.54</v>
      </c>
      <c r="S81" t="n">
        <v>21.27</v>
      </c>
      <c r="T81" t="n">
        <v>1431.36</v>
      </c>
      <c r="U81" t="n">
        <v>0.72</v>
      </c>
      <c r="V81" t="n">
        <v>0.77</v>
      </c>
      <c r="W81" t="n">
        <v>0.12</v>
      </c>
      <c r="X81" t="n">
        <v>0.07000000000000001</v>
      </c>
      <c r="Y81" t="n">
        <v>1</v>
      </c>
      <c r="Z81" t="n">
        <v>10</v>
      </c>
      <c r="AA81" t="n">
        <v>248.0852180459449</v>
      </c>
      <c r="AB81" t="n">
        <v>339.4411400776814</v>
      </c>
      <c r="AC81" t="n">
        <v>307.0453540774008</v>
      </c>
      <c r="AD81" t="n">
        <v>248085.2180459449</v>
      </c>
      <c r="AE81" t="n">
        <v>339441.1400776814</v>
      </c>
      <c r="AF81" t="n">
        <v>3.578848454901994e-06</v>
      </c>
      <c r="AG81" t="n">
        <v>9.331597222222221</v>
      </c>
      <c r="AH81" t="n">
        <v>307045.3540774008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9.2889</v>
      </c>
      <c r="E82" t="n">
        <v>10.77</v>
      </c>
      <c r="F82" t="n">
        <v>7.94</v>
      </c>
      <c r="G82" t="n">
        <v>95.3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108.52</v>
      </c>
      <c r="Q82" t="n">
        <v>198.05</v>
      </c>
      <c r="R82" t="n">
        <v>30.09</v>
      </c>
      <c r="S82" t="n">
        <v>21.27</v>
      </c>
      <c r="T82" t="n">
        <v>1707.6</v>
      </c>
      <c r="U82" t="n">
        <v>0.71</v>
      </c>
      <c r="V82" t="n">
        <v>0.76</v>
      </c>
      <c r="W82" t="n">
        <v>0.12</v>
      </c>
      <c r="X82" t="n">
        <v>0.09</v>
      </c>
      <c r="Y82" t="n">
        <v>1</v>
      </c>
      <c r="Z82" t="n">
        <v>10</v>
      </c>
      <c r="AA82" t="n">
        <v>248.2945977283852</v>
      </c>
      <c r="AB82" t="n">
        <v>339.7276225963759</v>
      </c>
      <c r="AC82" t="n">
        <v>307.3044951065919</v>
      </c>
      <c r="AD82" t="n">
        <v>248294.5977283852</v>
      </c>
      <c r="AE82" t="n">
        <v>339727.6225963759</v>
      </c>
      <c r="AF82" t="n">
        <v>3.573693109525507e-06</v>
      </c>
      <c r="AG82" t="n">
        <v>9.348958333333334</v>
      </c>
      <c r="AH82" t="n">
        <v>307304.4951065919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9.2949</v>
      </c>
      <c r="E83" t="n">
        <v>10.76</v>
      </c>
      <c r="F83" t="n">
        <v>7.93</v>
      </c>
      <c r="G83" t="n">
        <v>95.22</v>
      </c>
      <c r="H83" t="n">
        <v>1.53</v>
      </c>
      <c r="I83" t="n">
        <v>5</v>
      </c>
      <c r="J83" t="n">
        <v>247.78</v>
      </c>
      <c r="K83" t="n">
        <v>56.13</v>
      </c>
      <c r="L83" t="n">
        <v>21.25</v>
      </c>
      <c r="M83" t="n">
        <v>3</v>
      </c>
      <c r="N83" t="n">
        <v>60.41</v>
      </c>
      <c r="O83" t="n">
        <v>30794.11</v>
      </c>
      <c r="P83" t="n">
        <v>108.5</v>
      </c>
      <c r="Q83" t="n">
        <v>198.06</v>
      </c>
      <c r="R83" t="n">
        <v>29.77</v>
      </c>
      <c r="S83" t="n">
        <v>21.27</v>
      </c>
      <c r="T83" t="n">
        <v>1548.21</v>
      </c>
      <c r="U83" t="n">
        <v>0.71</v>
      </c>
      <c r="V83" t="n">
        <v>0.77</v>
      </c>
      <c r="W83" t="n">
        <v>0.12</v>
      </c>
      <c r="X83" t="n">
        <v>0.08</v>
      </c>
      <c r="Y83" t="n">
        <v>1</v>
      </c>
      <c r="Z83" t="n">
        <v>10</v>
      </c>
      <c r="AA83" t="n">
        <v>248.1958732016291</v>
      </c>
      <c r="AB83" t="n">
        <v>339.5925433434493</v>
      </c>
      <c r="AC83" t="n">
        <v>307.1823076279797</v>
      </c>
      <c r="AD83" t="n">
        <v>248195.8732016291</v>
      </c>
      <c r="AE83" t="n">
        <v>339592.5433434494</v>
      </c>
      <c r="AF83" t="n">
        <v>3.576001473126919e-06</v>
      </c>
      <c r="AG83" t="n">
        <v>9.340277777777779</v>
      </c>
      <c r="AH83" t="n">
        <v>307182.3076279797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9.293200000000001</v>
      </c>
      <c r="E84" t="n">
        <v>10.76</v>
      </c>
      <c r="F84" t="n">
        <v>7.94</v>
      </c>
      <c r="G84" t="n">
        <v>95.23999999999999</v>
      </c>
      <c r="H84" t="n">
        <v>1.54</v>
      </c>
      <c r="I84" t="n">
        <v>5</v>
      </c>
      <c r="J84" t="n">
        <v>248.23</v>
      </c>
      <c r="K84" t="n">
        <v>56.13</v>
      </c>
      <c r="L84" t="n">
        <v>21.5</v>
      </c>
      <c r="M84" t="n">
        <v>3</v>
      </c>
      <c r="N84" t="n">
        <v>60.6</v>
      </c>
      <c r="O84" t="n">
        <v>30849.16</v>
      </c>
      <c r="P84" t="n">
        <v>108.53</v>
      </c>
      <c r="Q84" t="n">
        <v>198.05</v>
      </c>
      <c r="R84" t="n">
        <v>29.92</v>
      </c>
      <c r="S84" t="n">
        <v>21.27</v>
      </c>
      <c r="T84" t="n">
        <v>1623.19</v>
      </c>
      <c r="U84" t="n">
        <v>0.71</v>
      </c>
      <c r="V84" t="n">
        <v>0.77</v>
      </c>
      <c r="W84" t="n">
        <v>0.12</v>
      </c>
      <c r="X84" t="n">
        <v>0.08</v>
      </c>
      <c r="Y84" t="n">
        <v>1</v>
      </c>
      <c r="Z84" t="n">
        <v>10</v>
      </c>
      <c r="AA84" t="n">
        <v>248.2598643835866</v>
      </c>
      <c r="AB84" t="n">
        <v>339.6800989016953</v>
      </c>
      <c r="AC84" t="n">
        <v>307.2615070066318</v>
      </c>
      <c r="AD84" t="n">
        <v>248259.8643835866</v>
      </c>
      <c r="AE84" t="n">
        <v>339680.0989016953</v>
      </c>
      <c r="AF84" t="n">
        <v>3.575347436773186e-06</v>
      </c>
      <c r="AG84" t="n">
        <v>9.340277777777779</v>
      </c>
      <c r="AH84" t="n">
        <v>307261.5070066318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9.293200000000001</v>
      </c>
      <c r="E85" t="n">
        <v>10.76</v>
      </c>
      <c r="F85" t="n">
        <v>7.94</v>
      </c>
      <c r="G85" t="n">
        <v>95.23999999999999</v>
      </c>
      <c r="H85" t="n">
        <v>1.56</v>
      </c>
      <c r="I85" t="n">
        <v>5</v>
      </c>
      <c r="J85" t="n">
        <v>248.68</v>
      </c>
      <c r="K85" t="n">
        <v>56.13</v>
      </c>
      <c r="L85" t="n">
        <v>21.75</v>
      </c>
      <c r="M85" t="n">
        <v>3</v>
      </c>
      <c r="N85" t="n">
        <v>60.8</v>
      </c>
      <c r="O85" t="n">
        <v>30904.28</v>
      </c>
      <c r="P85" t="n">
        <v>108.49</v>
      </c>
      <c r="Q85" t="n">
        <v>198.05</v>
      </c>
      <c r="R85" t="n">
        <v>29.9</v>
      </c>
      <c r="S85" t="n">
        <v>21.27</v>
      </c>
      <c r="T85" t="n">
        <v>1611.58</v>
      </c>
      <c r="U85" t="n">
        <v>0.71</v>
      </c>
      <c r="V85" t="n">
        <v>0.77</v>
      </c>
      <c r="W85" t="n">
        <v>0.12</v>
      </c>
      <c r="X85" t="n">
        <v>0.08</v>
      </c>
      <c r="Y85" t="n">
        <v>1</v>
      </c>
      <c r="Z85" t="n">
        <v>10</v>
      </c>
      <c r="AA85" t="n">
        <v>248.2364409833932</v>
      </c>
      <c r="AB85" t="n">
        <v>339.6480499721832</v>
      </c>
      <c r="AC85" t="n">
        <v>307.2325167819712</v>
      </c>
      <c r="AD85" t="n">
        <v>248236.4409833931</v>
      </c>
      <c r="AE85" t="n">
        <v>339648.0499721832</v>
      </c>
      <c r="AF85" t="n">
        <v>3.575347436773186e-06</v>
      </c>
      <c r="AG85" t="n">
        <v>9.340277777777779</v>
      </c>
      <c r="AH85" t="n">
        <v>307232.5167819712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9.2944</v>
      </c>
      <c r="E86" t="n">
        <v>10.76</v>
      </c>
      <c r="F86" t="n">
        <v>7.94</v>
      </c>
      <c r="G86" t="n">
        <v>95.22</v>
      </c>
      <c r="H86" t="n">
        <v>1.57</v>
      </c>
      <c r="I86" t="n">
        <v>5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108.57</v>
      </c>
      <c r="Q86" t="n">
        <v>198.05</v>
      </c>
      <c r="R86" t="n">
        <v>29.83</v>
      </c>
      <c r="S86" t="n">
        <v>21.27</v>
      </c>
      <c r="T86" t="n">
        <v>1577.64</v>
      </c>
      <c r="U86" t="n">
        <v>0.71</v>
      </c>
      <c r="V86" t="n">
        <v>0.77</v>
      </c>
      <c r="W86" t="n">
        <v>0.12</v>
      </c>
      <c r="X86" t="n">
        <v>0.08</v>
      </c>
      <c r="Y86" t="n">
        <v>1</v>
      </c>
      <c r="Z86" t="n">
        <v>10</v>
      </c>
      <c r="AA86" t="n">
        <v>248.2719634892975</v>
      </c>
      <c r="AB86" t="n">
        <v>339.6966534319038</v>
      </c>
      <c r="AC86" t="n">
        <v>307.2764815957116</v>
      </c>
      <c r="AD86" t="n">
        <v>248271.9634892975</v>
      </c>
      <c r="AE86" t="n">
        <v>339696.6534319038</v>
      </c>
      <c r="AF86" t="n">
        <v>3.575809109493468e-06</v>
      </c>
      <c r="AG86" t="n">
        <v>9.340277777777779</v>
      </c>
      <c r="AH86" t="n">
        <v>307276.4815957116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9.298500000000001</v>
      </c>
      <c r="E87" t="n">
        <v>10.75</v>
      </c>
      <c r="F87" t="n">
        <v>7.93</v>
      </c>
      <c r="G87" t="n">
        <v>95.17</v>
      </c>
      <c r="H87" t="n">
        <v>1.59</v>
      </c>
      <c r="I87" t="n">
        <v>5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108.51</v>
      </c>
      <c r="Q87" t="n">
        <v>198.05</v>
      </c>
      <c r="R87" t="n">
        <v>29.63</v>
      </c>
      <c r="S87" t="n">
        <v>21.27</v>
      </c>
      <c r="T87" t="n">
        <v>1479.2</v>
      </c>
      <c r="U87" t="n">
        <v>0.72</v>
      </c>
      <c r="V87" t="n">
        <v>0.77</v>
      </c>
      <c r="W87" t="n">
        <v>0.12</v>
      </c>
      <c r="X87" t="n">
        <v>0.08</v>
      </c>
      <c r="Y87" t="n">
        <v>1</v>
      </c>
      <c r="Z87" t="n">
        <v>10</v>
      </c>
      <c r="AA87" t="n">
        <v>248.1678016535565</v>
      </c>
      <c r="AB87" t="n">
        <v>339.5541346129472</v>
      </c>
      <c r="AC87" t="n">
        <v>307.1475645728098</v>
      </c>
      <c r="AD87" t="n">
        <v>248167.8016535565</v>
      </c>
      <c r="AE87" t="n">
        <v>339554.1346129472</v>
      </c>
      <c r="AF87" t="n">
        <v>3.577386491287767e-06</v>
      </c>
      <c r="AG87" t="n">
        <v>9.331597222222221</v>
      </c>
      <c r="AH87" t="n">
        <v>307147.5645728097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9.3079</v>
      </c>
      <c r="E88" t="n">
        <v>10.74</v>
      </c>
      <c r="F88" t="n">
        <v>7.92</v>
      </c>
      <c r="G88" t="n">
        <v>95.04000000000001</v>
      </c>
      <c r="H88" t="n">
        <v>1.6</v>
      </c>
      <c r="I88" t="n">
        <v>5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108.13</v>
      </c>
      <c r="Q88" t="n">
        <v>198.05</v>
      </c>
      <c r="R88" t="n">
        <v>29.33</v>
      </c>
      <c r="S88" t="n">
        <v>21.27</v>
      </c>
      <c r="T88" t="n">
        <v>1328.1</v>
      </c>
      <c r="U88" t="n">
        <v>0.73</v>
      </c>
      <c r="V88" t="n">
        <v>0.77</v>
      </c>
      <c r="W88" t="n">
        <v>0.12</v>
      </c>
      <c r="X88" t="n">
        <v>0.07000000000000001</v>
      </c>
      <c r="Y88" t="n">
        <v>1</v>
      </c>
      <c r="Z88" t="n">
        <v>10</v>
      </c>
      <c r="AA88" t="n">
        <v>247.8268222984527</v>
      </c>
      <c r="AB88" t="n">
        <v>339.087591616347</v>
      </c>
      <c r="AC88" t="n">
        <v>306.7255477850077</v>
      </c>
      <c r="AD88" t="n">
        <v>247826.8222984527</v>
      </c>
      <c r="AE88" t="n">
        <v>339087.591616347</v>
      </c>
      <c r="AF88" t="n">
        <v>3.581002927596645e-06</v>
      </c>
      <c r="AG88" t="n">
        <v>9.322916666666666</v>
      </c>
      <c r="AH88" t="n">
        <v>306725.5477850077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9.305</v>
      </c>
      <c r="E89" t="n">
        <v>10.75</v>
      </c>
      <c r="F89" t="n">
        <v>7.92</v>
      </c>
      <c r="G89" t="n">
        <v>95.08</v>
      </c>
      <c r="H89" t="n">
        <v>1.62</v>
      </c>
      <c r="I89" t="n">
        <v>5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108.11</v>
      </c>
      <c r="Q89" t="n">
        <v>198.05</v>
      </c>
      <c r="R89" t="n">
        <v>29.45</v>
      </c>
      <c r="S89" t="n">
        <v>21.27</v>
      </c>
      <c r="T89" t="n">
        <v>1388.92</v>
      </c>
      <c r="U89" t="n">
        <v>0.72</v>
      </c>
      <c r="V89" t="n">
        <v>0.77</v>
      </c>
      <c r="W89" t="n">
        <v>0.11</v>
      </c>
      <c r="X89" t="n">
        <v>0.07000000000000001</v>
      </c>
      <c r="Y89" t="n">
        <v>1</v>
      </c>
      <c r="Z89" t="n">
        <v>10</v>
      </c>
      <c r="AA89" t="n">
        <v>247.8423190573778</v>
      </c>
      <c r="AB89" t="n">
        <v>339.1087949655771</v>
      </c>
      <c r="AC89" t="n">
        <v>306.7447275163464</v>
      </c>
      <c r="AD89" t="n">
        <v>247842.3190573778</v>
      </c>
      <c r="AE89" t="n">
        <v>339108.7949655771</v>
      </c>
      <c r="AF89" t="n">
        <v>3.579887218522629e-06</v>
      </c>
      <c r="AG89" t="n">
        <v>9.331597222222221</v>
      </c>
      <c r="AH89" t="n">
        <v>306744.7275163464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9.2889</v>
      </c>
      <c r="E90" t="n">
        <v>10.77</v>
      </c>
      <c r="F90" t="n">
        <v>7.94</v>
      </c>
      <c r="G90" t="n">
        <v>95.3</v>
      </c>
      <c r="H90" t="n">
        <v>1.63</v>
      </c>
      <c r="I90" t="n">
        <v>5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108.11</v>
      </c>
      <c r="Q90" t="n">
        <v>198.05</v>
      </c>
      <c r="R90" t="n">
        <v>30.12</v>
      </c>
      <c r="S90" t="n">
        <v>21.27</v>
      </c>
      <c r="T90" t="n">
        <v>1721.3</v>
      </c>
      <c r="U90" t="n">
        <v>0.71</v>
      </c>
      <c r="V90" t="n">
        <v>0.76</v>
      </c>
      <c r="W90" t="n">
        <v>0.11</v>
      </c>
      <c r="X90" t="n">
        <v>0.09</v>
      </c>
      <c r="Y90" t="n">
        <v>1</v>
      </c>
      <c r="Z90" t="n">
        <v>10</v>
      </c>
      <c r="AA90" t="n">
        <v>248.0543967344621</v>
      </c>
      <c r="AB90" t="n">
        <v>339.3989689995703</v>
      </c>
      <c r="AC90" t="n">
        <v>307.0072077477972</v>
      </c>
      <c r="AD90" t="n">
        <v>248054.3967344621</v>
      </c>
      <c r="AE90" t="n">
        <v>339398.9689995704</v>
      </c>
      <c r="AF90" t="n">
        <v>3.573693109525507e-06</v>
      </c>
      <c r="AG90" t="n">
        <v>9.348958333333334</v>
      </c>
      <c r="AH90" t="n">
        <v>307007.2077477972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9.289099999999999</v>
      </c>
      <c r="E91" t="n">
        <v>10.77</v>
      </c>
      <c r="F91" t="n">
        <v>7.94</v>
      </c>
      <c r="G91" t="n">
        <v>95.3</v>
      </c>
      <c r="H91" t="n">
        <v>1.65</v>
      </c>
      <c r="I91" t="n">
        <v>5</v>
      </c>
      <c r="J91" t="n">
        <v>251.37</v>
      </c>
      <c r="K91" t="n">
        <v>56.13</v>
      </c>
      <c r="L91" t="n">
        <v>23.25</v>
      </c>
      <c r="M91" t="n">
        <v>3</v>
      </c>
      <c r="N91" t="n">
        <v>61.99</v>
      </c>
      <c r="O91" t="n">
        <v>31236.5</v>
      </c>
      <c r="P91" t="n">
        <v>108.04</v>
      </c>
      <c r="Q91" t="n">
        <v>198.05</v>
      </c>
      <c r="R91" t="n">
        <v>30.06</v>
      </c>
      <c r="S91" t="n">
        <v>21.27</v>
      </c>
      <c r="T91" t="n">
        <v>1692.48</v>
      </c>
      <c r="U91" t="n">
        <v>0.71</v>
      </c>
      <c r="V91" t="n">
        <v>0.76</v>
      </c>
      <c r="W91" t="n">
        <v>0.12</v>
      </c>
      <c r="X91" t="n">
        <v>0.09</v>
      </c>
      <c r="Y91" t="n">
        <v>1</v>
      </c>
      <c r="Z91" t="n">
        <v>10</v>
      </c>
      <c r="AA91" t="n">
        <v>248.0115041605223</v>
      </c>
      <c r="AB91" t="n">
        <v>339.3402814876193</v>
      </c>
      <c r="AC91" t="n">
        <v>306.9541212896182</v>
      </c>
      <c r="AD91" t="n">
        <v>248011.5041605223</v>
      </c>
      <c r="AE91" t="n">
        <v>339340.2814876193</v>
      </c>
      <c r="AF91" t="n">
        <v>3.573770054978888e-06</v>
      </c>
      <c r="AG91" t="n">
        <v>9.348958333333334</v>
      </c>
      <c r="AH91" t="n">
        <v>306954.1212896182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9.292199999999999</v>
      </c>
      <c r="E92" t="n">
        <v>10.76</v>
      </c>
      <c r="F92" t="n">
        <v>7.94</v>
      </c>
      <c r="G92" t="n">
        <v>95.25</v>
      </c>
      <c r="H92" t="n">
        <v>1.66</v>
      </c>
      <c r="I92" t="n">
        <v>5</v>
      </c>
      <c r="J92" t="n">
        <v>251.82</v>
      </c>
      <c r="K92" t="n">
        <v>56.13</v>
      </c>
      <c r="L92" t="n">
        <v>23.5</v>
      </c>
      <c r="M92" t="n">
        <v>3</v>
      </c>
      <c r="N92" t="n">
        <v>62.19</v>
      </c>
      <c r="O92" t="n">
        <v>31292.13</v>
      </c>
      <c r="P92" t="n">
        <v>107.61</v>
      </c>
      <c r="Q92" t="n">
        <v>198.05</v>
      </c>
      <c r="R92" t="n">
        <v>29.94</v>
      </c>
      <c r="S92" t="n">
        <v>21.27</v>
      </c>
      <c r="T92" t="n">
        <v>1633.38</v>
      </c>
      <c r="U92" t="n">
        <v>0.71</v>
      </c>
      <c r="V92" t="n">
        <v>0.77</v>
      </c>
      <c r="W92" t="n">
        <v>0.12</v>
      </c>
      <c r="X92" t="n">
        <v>0.08</v>
      </c>
      <c r="Y92" t="n">
        <v>1</v>
      </c>
      <c r="Z92" t="n">
        <v>10</v>
      </c>
      <c r="AA92" t="n">
        <v>247.7305048272416</v>
      </c>
      <c r="AB92" t="n">
        <v>338.9558058030091</v>
      </c>
      <c r="AC92" t="n">
        <v>306.6063394247321</v>
      </c>
      <c r="AD92" t="n">
        <v>247730.5048272416</v>
      </c>
      <c r="AE92" t="n">
        <v>338955.8058030091</v>
      </c>
      <c r="AF92" t="n">
        <v>3.574962709506283e-06</v>
      </c>
      <c r="AG92" t="n">
        <v>9.340277777777779</v>
      </c>
      <c r="AH92" t="n">
        <v>306606.3394247321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9.285500000000001</v>
      </c>
      <c r="E93" t="n">
        <v>10.77</v>
      </c>
      <c r="F93" t="n">
        <v>7.95</v>
      </c>
      <c r="G93" t="n">
        <v>95.34999999999999</v>
      </c>
      <c r="H93" t="n">
        <v>1.67</v>
      </c>
      <c r="I93" t="n">
        <v>5</v>
      </c>
      <c r="J93" t="n">
        <v>252.27</v>
      </c>
      <c r="K93" t="n">
        <v>56.13</v>
      </c>
      <c r="L93" t="n">
        <v>23.75</v>
      </c>
      <c r="M93" t="n">
        <v>3</v>
      </c>
      <c r="N93" t="n">
        <v>62.4</v>
      </c>
      <c r="O93" t="n">
        <v>31347.83</v>
      </c>
      <c r="P93" t="n">
        <v>107.57</v>
      </c>
      <c r="Q93" t="n">
        <v>198.05</v>
      </c>
      <c r="R93" t="n">
        <v>30.16</v>
      </c>
      <c r="S93" t="n">
        <v>21.27</v>
      </c>
      <c r="T93" t="n">
        <v>1745.2</v>
      </c>
      <c r="U93" t="n">
        <v>0.71</v>
      </c>
      <c r="V93" t="n">
        <v>0.76</v>
      </c>
      <c r="W93" t="n">
        <v>0.12</v>
      </c>
      <c r="X93" t="n">
        <v>0.09</v>
      </c>
      <c r="Y93" t="n">
        <v>1</v>
      </c>
      <c r="Z93" t="n">
        <v>10</v>
      </c>
      <c r="AA93" t="n">
        <v>247.8003710583681</v>
      </c>
      <c r="AB93" t="n">
        <v>339.0513998627168</v>
      </c>
      <c r="AC93" t="n">
        <v>306.6928101215485</v>
      </c>
      <c r="AD93" t="n">
        <v>247800.3710583681</v>
      </c>
      <c r="AE93" t="n">
        <v>339051.3998627168</v>
      </c>
      <c r="AF93" t="n">
        <v>3.572385036818041e-06</v>
      </c>
      <c r="AG93" t="n">
        <v>9.348958333333334</v>
      </c>
      <c r="AH93" t="n">
        <v>306692.8101215485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9.292</v>
      </c>
      <c r="E94" t="n">
        <v>10.76</v>
      </c>
      <c r="F94" t="n">
        <v>7.94</v>
      </c>
      <c r="G94" t="n">
        <v>95.26000000000001</v>
      </c>
      <c r="H94" t="n">
        <v>1.69</v>
      </c>
      <c r="I94" t="n">
        <v>5</v>
      </c>
      <c r="J94" t="n">
        <v>252.73</v>
      </c>
      <c r="K94" t="n">
        <v>56.13</v>
      </c>
      <c r="L94" t="n">
        <v>24</v>
      </c>
      <c r="M94" t="n">
        <v>3</v>
      </c>
      <c r="N94" t="n">
        <v>62.6</v>
      </c>
      <c r="O94" t="n">
        <v>31403.6</v>
      </c>
      <c r="P94" t="n">
        <v>107.33</v>
      </c>
      <c r="Q94" t="n">
        <v>198.06</v>
      </c>
      <c r="R94" t="n">
        <v>29.91</v>
      </c>
      <c r="S94" t="n">
        <v>21.27</v>
      </c>
      <c r="T94" t="n">
        <v>1619.22</v>
      </c>
      <c r="U94" t="n">
        <v>0.71</v>
      </c>
      <c r="V94" t="n">
        <v>0.76</v>
      </c>
      <c r="W94" t="n">
        <v>0.12</v>
      </c>
      <c r="X94" t="n">
        <v>0.09</v>
      </c>
      <c r="Y94" t="n">
        <v>1</v>
      </c>
      <c r="Z94" t="n">
        <v>10</v>
      </c>
      <c r="AA94" t="n">
        <v>247.5683958229118</v>
      </c>
      <c r="AB94" t="n">
        <v>338.7340011115405</v>
      </c>
      <c r="AC94" t="n">
        <v>306.4057034617124</v>
      </c>
      <c r="AD94" t="n">
        <v>247568.3958229118</v>
      </c>
      <c r="AE94" t="n">
        <v>338734.0011115405</v>
      </c>
      <c r="AF94" t="n">
        <v>3.574885764052903e-06</v>
      </c>
      <c r="AG94" t="n">
        <v>9.340277777777779</v>
      </c>
      <c r="AH94" t="n">
        <v>306405.7034617124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9.296799999999999</v>
      </c>
      <c r="E95" t="n">
        <v>10.76</v>
      </c>
      <c r="F95" t="n">
        <v>7.93</v>
      </c>
      <c r="G95" t="n">
        <v>95.19</v>
      </c>
      <c r="H95" t="n">
        <v>1.7</v>
      </c>
      <c r="I95" t="n">
        <v>5</v>
      </c>
      <c r="J95" t="n">
        <v>253.18</v>
      </c>
      <c r="K95" t="n">
        <v>56.13</v>
      </c>
      <c r="L95" t="n">
        <v>24.25</v>
      </c>
      <c r="M95" t="n">
        <v>3</v>
      </c>
      <c r="N95" t="n">
        <v>62.8</v>
      </c>
      <c r="O95" t="n">
        <v>31459.45</v>
      </c>
      <c r="P95" t="n">
        <v>106.64</v>
      </c>
      <c r="Q95" t="n">
        <v>198.05</v>
      </c>
      <c r="R95" t="n">
        <v>29.74</v>
      </c>
      <c r="S95" t="n">
        <v>21.27</v>
      </c>
      <c r="T95" t="n">
        <v>1534.43</v>
      </c>
      <c r="U95" t="n">
        <v>0.72</v>
      </c>
      <c r="V95" t="n">
        <v>0.77</v>
      </c>
      <c r="W95" t="n">
        <v>0.12</v>
      </c>
      <c r="X95" t="n">
        <v>0.08</v>
      </c>
      <c r="Y95" t="n">
        <v>1</v>
      </c>
      <c r="Z95" t="n">
        <v>10</v>
      </c>
      <c r="AA95" t="n">
        <v>247.0891992197914</v>
      </c>
      <c r="AB95" t="n">
        <v>338.0783431784895</v>
      </c>
      <c r="AC95" t="n">
        <v>305.8126206015699</v>
      </c>
      <c r="AD95" t="n">
        <v>247089.1992197914</v>
      </c>
      <c r="AE95" t="n">
        <v>338078.3431784895</v>
      </c>
      <c r="AF95" t="n">
        <v>3.576732454934033e-06</v>
      </c>
      <c r="AG95" t="n">
        <v>9.340277777777779</v>
      </c>
      <c r="AH95" t="n">
        <v>305812.6206015699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9.3002</v>
      </c>
      <c r="E96" t="n">
        <v>10.75</v>
      </c>
      <c r="F96" t="n">
        <v>7.93</v>
      </c>
      <c r="G96" t="n">
        <v>95.14</v>
      </c>
      <c r="H96" t="n">
        <v>1.72</v>
      </c>
      <c r="I96" t="n">
        <v>5</v>
      </c>
      <c r="J96" t="n">
        <v>253.63</v>
      </c>
      <c r="K96" t="n">
        <v>56.13</v>
      </c>
      <c r="L96" t="n">
        <v>24.5</v>
      </c>
      <c r="M96" t="n">
        <v>3</v>
      </c>
      <c r="N96" t="n">
        <v>63</v>
      </c>
      <c r="O96" t="n">
        <v>31515.37</v>
      </c>
      <c r="P96" t="n">
        <v>106.5</v>
      </c>
      <c r="Q96" t="n">
        <v>198.05</v>
      </c>
      <c r="R96" t="n">
        <v>29.55</v>
      </c>
      <c r="S96" t="n">
        <v>21.27</v>
      </c>
      <c r="T96" t="n">
        <v>1439.85</v>
      </c>
      <c r="U96" t="n">
        <v>0.72</v>
      </c>
      <c r="V96" t="n">
        <v>0.77</v>
      </c>
      <c r="W96" t="n">
        <v>0.12</v>
      </c>
      <c r="X96" t="n">
        <v>0.08</v>
      </c>
      <c r="Y96" t="n">
        <v>1</v>
      </c>
      <c r="Z96" t="n">
        <v>10</v>
      </c>
      <c r="AA96" t="n">
        <v>246.9756500725615</v>
      </c>
      <c r="AB96" t="n">
        <v>337.9229802258147</v>
      </c>
      <c r="AC96" t="n">
        <v>305.6720852710451</v>
      </c>
      <c r="AD96" t="n">
        <v>246975.6500725615</v>
      </c>
      <c r="AE96" t="n">
        <v>337922.9802258147</v>
      </c>
      <c r="AF96" t="n">
        <v>3.578040527641499e-06</v>
      </c>
      <c r="AG96" t="n">
        <v>9.331597222222221</v>
      </c>
      <c r="AH96" t="n">
        <v>305672.0852710451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9.303000000000001</v>
      </c>
      <c r="E97" t="n">
        <v>10.75</v>
      </c>
      <c r="F97" t="n">
        <v>7.93</v>
      </c>
      <c r="G97" t="n">
        <v>95.09999999999999</v>
      </c>
      <c r="H97" t="n">
        <v>1.73</v>
      </c>
      <c r="I97" t="n">
        <v>5</v>
      </c>
      <c r="J97" t="n">
        <v>254.09</v>
      </c>
      <c r="K97" t="n">
        <v>56.13</v>
      </c>
      <c r="L97" t="n">
        <v>24.75</v>
      </c>
      <c r="M97" t="n">
        <v>3</v>
      </c>
      <c r="N97" t="n">
        <v>63.21</v>
      </c>
      <c r="O97" t="n">
        <v>31571.37</v>
      </c>
      <c r="P97" t="n">
        <v>106.14</v>
      </c>
      <c r="Q97" t="n">
        <v>198.05</v>
      </c>
      <c r="R97" t="n">
        <v>29.56</v>
      </c>
      <c r="S97" t="n">
        <v>21.27</v>
      </c>
      <c r="T97" t="n">
        <v>1442.56</v>
      </c>
      <c r="U97" t="n">
        <v>0.72</v>
      </c>
      <c r="V97" t="n">
        <v>0.77</v>
      </c>
      <c r="W97" t="n">
        <v>0.11</v>
      </c>
      <c r="X97" t="n">
        <v>0.07000000000000001</v>
      </c>
      <c r="Y97" t="n">
        <v>1</v>
      </c>
      <c r="Z97" t="n">
        <v>10</v>
      </c>
      <c r="AA97" t="n">
        <v>246.7390561869326</v>
      </c>
      <c r="AB97" t="n">
        <v>337.5992620337119</v>
      </c>
      <c r="AC97" t="n">
        <v>305.3792622888551</v>
      </c>
      <c r="AD97" t="n">
        <v>246739.0561869326</v>
      </c>
      <c r="AE97" t="n">
        <v>337599.2620337119</v>
      </c>
      <c r="AF97" t="n">
        <v>3.579117763988826e-06</v>
      </c>
      <c r="AG97" t="n">
        <v>9.331597222222221</v>
      </c>
      <c r="AH97" t="n">
        <v>305379.2622888551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9.288600000000001</v>
      </c>
      <c r="E98" t="n">
        <v>10.77</v>
      </c>
      <c r="F98" t="n">
        <v>7.94</v>
      </c>
      <c r="G98" t="n">
        <v>95.3</v>
      </c>
      <c r="H98" t="n">
        <v>1.75</v>
      </c>
      <c r="I98" t="n">
        <v>5</v>
      </c>
      <c r="J98" t="n">
        <v>254.54</v>
      </c>
      <c r="K98" t="n">
        <v>56.13</v>
      </c>
      <c r="L98" t="n">
        <v>25</v>
      </c>
      <c r="M98" t="n">
        <v>3</v>
      </c>
      <c r="N98" t="n">
        <v>63.41</v>
      </c>
      <c r="O98" t="n">
        <v>31627.44</v>
      </c>
      <c r="P98" t="n">
        <v>105.97</v>
      </c>
      <c r="Q98" t="n">
        <v>198.05</v>
      </c>
      <c r="R98" t="n">
        <v>30.15</v>
      </c>
      <c r="S98" t="n">
        <v>21.27</v>
      </c>
      <c r="T98" t="n">
        <v>1739.72</v>
      </c>
      <c r="U98" t="n">
        <v>0.71</v>
      </c>
      <c r="V98" t="n">
        <v>0.76</v>
      </c>
      <c r="W98" t="n">
        <v>0.11</v>
      </c>
      <c r="X98" t="n">
        <v>0.09</v>
      </c>
      <c r="Y98" t="n">
        <v>1</v>
      </c>
      <c r="Z98" t="n">
        <v>10</v>
      </c>
      <c r="AA98" t="n">
        <v>246.8034496735545</v>
      </c>
      <c r="AB98" t="n">
        <v>337.6873680429482</v>
      </c>
      <c r="AC98" t="n">
        <v>305.4589595842274</v>
      </c>
      <c r="AD98" t="n">
        <v>246803.4496735545</v>
      </c>
      <c r="AE98" t="n">
        <v>337687.3680429481</v>
      </c>
      <c r="AF98" t="n">
        <v>3.573577691345437e-06</v>
      </c>
      <c r="AG98" t="n">
        <v>9.348958333333334</v>
      </c>
      <c r="AH98" t="n">
        <v>305458.9595842274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9.3504</v>
      </c>
      <c r="E99" t="n">
        <v>10.69</v>
      </c>
      <c r="F99" t="n">
        <v>7.91</v>
      </c>
      <c r="G99" t="n">
        <v>118.7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105.38</v>
      </c>
      <c r="Q99" t="n">
        <v>198.05</v>
      </c>
      <c r="R99" t="n">
        <v>29.13</v>
      </c>
      <c r="S99" t="n">
        <v>21.27</v>
      </c>
      <c r="T99" t="n">
        <v>1235.38</v>
      </c>
      <c r="U99" t="n">
        <v>0.73</v>
      </c>
      <c r="V99" t="n">
        <v>0.77</v>
      </c>
      <c r="W99" t="n">
        <v>0.11</v>
      </c>
      <c r="X99" t="n">
        <v>0.06</v>
      </c>
      <c r="Y99" t="n">
        <v>1</v>
      </c>
      <c r="Z99" t="n">
        <v>10</v>
      </c>
      <c r="AA99" t="n">
        <v>245.7995138682582</v>
      </c>
      <c r="AB99" t="n">
        <v>336.3137387836205</v>
      </c>
      <c r="AC99" t="n">
        <v>304.2164275735088</v>
      </c>
      <c r="AD99" t="n">
        <v>245799.5138682582</v>
      </c>
      <c r="AE99" t="n">
        <v>336313.7387836205</v>
      </c>
      <c r="AF99" t="n">
        <v>3.597353836439977e-06</v>
      </c>
      <c r="AG99" t="n">
        <v>9.279513888888889</v>
      </c>
      <c r="AH99" t="n">
        <v>304216.4275735088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9.350199999999999</v>
      </c>
      <c r="E100" t="n">
        <v>10.7</v>
      </c>
      <c r="F100" t="n">
        <v>7.91</v>
      </c>
      <c r="G100" t="n">
        <v>118.7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105.55</v>
      </c>
      <c r="Q100" t="n">
        <v>198.05</v>
      </c>
      <c r="R100" t="n">
        <v>29.16</v>
      </c>
      <c r="S100" t="n">
        <v>21.27</v>
      </c>
      <c r="T100" t="n">
        <v>1249.55</v>
      </c>
      <c r="U100" t="n">
        <v>0.73</v>
      </c>
      <c r="V100" t="n">
        <v>0.77</v>
      </c>
      <c r="W100" t="n">
        <v>0.11</v>
      </c>
      <c r="X100" t="n">
        <v>0.06</v>
      </c>
      <c r="Y100" t="n">
        <v>1</v>
      </c>
      <c r="Z100" t="n">
        <v>10</v>
      </c>
      <c r="AA100" t="n">
        <v>245.9002794442573</v>
      </c>
      <c r="AB100" t="n">
        <v>336.4516106901659</v>
      </c>
      <c r="AC100" t="n">
        <v>304.341141178798</v>
      </c>
      <c r="AD100" t="n">
        <v>245900.2794442573</v>
      </c>
      <c r="AE100" t="n">
        <v>336451.6106901659</v>
      </c>
      <c r="AF100" t="n">
        <v>3.597276890986597e-06</v>
      </c>
      <c r="AG100" t="n">
        <v>9.288194444444445</v>
      </c>
      <c r="AH100" t="n">
        <v>304341.1411787979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9.3506</v>
      </c>
      <c r="E101" t="n">
        <v>10.69</v>
      </c>
      <c r="F101" t="n">
        <v>7.91</v>
      </c>
      <c r="G101" t="n">
        <v>118.69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105.56</v>
      </c>
      <c r="Q101" t="n">
        <v>198.05</v>
      </c>
      <c r="R101" t="n">
        <v>29.15</v>
      </c>
      <c r="S101" t="n">
        <v>21.27</v>
      </c>
      <c r="T101" t="n">
        <v>1242.46</v>
      </c>
      <c r="U101" t="n">
        <v>0.73</v>
      </c>
      <c r="V101" t="n">
        <v>0.77</v>
      </c>
      <c r="W101" t="n">
        <v>0.11</v>
      </c>
      <c r="X101" t="n">
        <v>0.06</v>
      </c>
      <c r="Y101" t="n">
        <v>1</v>
      </c>
      <c r="Z101" t="n">
        <v>10</v>
      </c>
      <c r="AA101" t="n">
        <v>245.9024492103463</v>
      </c>
      <c r="AB101" t="n">
        <v>336.4545794598522</v>
      </c>
      <c r="AC101" t="n">
        <v>304.3438266132721</v>
      </c>
      <c r="AD101" t="n">
        <v>245902.4492103463</v>
      </c>
      <c r="AE101" t="n">
        <v>336454.5794598522</v>
      </c>
      <c r="AF101" t="n">
        <v>3.597430781893358e-06</v>
      </c>
      <c r="AG101" t="n">
        <v>9.279513888888889</v>
      </c>
      <c r="AH101" t="n">
        <v>304343.8266132721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9.3489</v>
      </c>
      <c r="E102" t="n">
        <v>10.7</v>
      </c>
      <c r="F102" t="n">
        <v>7.91</v>
      </c>
      <c r="G102" t="n">
        <v>118.72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105.75</v>
      </c>
      <c r="Q102" t="n">
        <v>198.05</v>
      </c>
      <c r="R102" t="n">
        <v>29.2</v>
      </c>
      <c r="S102" t="n">
        <v>21.27</v>
      </c>
      <c r="T102" t="n">
        <v>1266.64</v>
      </c>
      <c r="U102" t="n">
        <v>0.73</v>
      </c>
      <c r="V102" t="n">
        <v>0.77</v>
      </c>
      <c r="W102" t="n">
        <v>0.11</v>
      </c>
      <c r="X102" t="n">
        <v>0.06</v>
      </c>
      <c r="Y102" t="n">
        <v>1</v>
      </c>
      <c r="Z102" t="n">
        <v>10</v>
      </c>
      <c r="AA102" t="n">
        <v>246.02856377383</v>
      </c>
      <c r="AB102" t="n">
        <v>336.6271349693924</v>
      </c>
      <c r="AC102" t="n">
        <v>304.499913667165</v>
      </c>
      <c r="AD102" t="n">
        <v>246028.56377383</v>
      </c>
      <c r="AE102" t="n">
        <v>336627.1349693924</v>
      </c>
      <c r="AF102" t="n">
        <v>3.596776745539625e-06</v>
      </c>
      <c r="AG102" t="n">
        <v>9.288194444444445</v>
      </c>
      <c r="AH102" t="n">
        <v>304499.913667165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9.356999999999999</v>
      </c>
      <c r="E103" t="n">
        <v>10.69</v>
      </c>
      <c r="F103" t="n">
        <v>7.91</v>
      </c>
      <c r="G103" t="n">
        <v>118.58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105.57</v>
      </c>
      <c r="Q103" t="n">
        <v>198.05</v>
      </c>
      <c r="R103" t="n">
        <v>28.81</v>
      </c>
      <c r="S103" t="n">
        <v>21.27</v>
      </c>
      <c r="T103" t="n">
        <v>1072.04</v>
      </c>
      <c r="U103" t="n">
        <v>0.74</v>
      </c>
      <c r="V103" t="n">
        <v>0.77</v>
      </c>
      <c r="W103" t="n">
        <v>0.12</v>
      </c>
      <c r="X103" t="n">
        <v>0.05</v>
      </c>
      <c r="Y103" t="n">
        <v>1</v>
      </c>
      <c r="Z103" t="n">
        <v>10</v>
      </c>
      <c r="AA103" t="n">
        <v>245.8499014028365</v>
      </c>
      <c r="AB103" t="n">
        <v>336.3826812313716</v>
      </c>
      <c r="AC103" t="n">
        <v>304.2787902508079</v>
      </c>
      <c r="AD103" t="n">
        <v>245849.9014028365</v>
      </c>
      <c r="AE103" t="n">
        <v>336382.6812313716</v>
      </c>
      <c r="AF103" t="n">
        <v>3.59989303640153e-06</v>
      </c>
      <c r="AG103" t="n">
        <v>9.279513888888889</v>
      </c>
      <c r="AH103" t="n">
        <v>304278.7902508079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9.3626</v>
      </c>
      <c r="E104" t="n">
        <v>10.68</v>
      </c>
      <c r="F104" t="n">
        <v>7.9</v>
      </c>
      <c r="G104" t="n">
        <v>118.49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105.48</v>
      </c>
      <c r="Q104" t="n">
        <v>198.05</v>
      </c>
      <c r="R104" t="n">
        <v>28.67</v>
      </c>
      <c r="S104" t="n">
        <v>21.27</v>
      </c>
      <c r="T104" t="n">
        <v>1004.87</v>
      </c>
      <c r="U104" t="n">
        <v>0.74</v>
      </c>
      <c r="V104" t="n">
        <v>0.77</v>
      </c>
      <c r="W104" t="n">
        <v>0.11</v>
      </c>
      <c r="X104" t="n">
        <v>0.05</v>
      </c>
      <c r="Y104" t="n">
        <v>1</v>
      </c>
      <c r="Z104" t="n">
        <v>10</v>
      </c>
      <c r="AA104" t="n">
        <v>245.716413621043</v>
      </c>
      <c r="AB104" t="n">
        <v>336.2000373592567</v>
      </c>
      <c r="AC104" t="n">
        <v>304.1135776535052</v>
      </c>
      <c r="AD104" t="n">
        <v>245716.413621043</v>
      </c>
      <c r="AE104" t="n">
        <v>336200.0373592566</v>
      </c>
      <c r="AF104" t="n">
        <v>3.602047509096181e-06</v>
      </c>
      <c r="AG104" t="n">
        <v>9.270833333333334</v>
      </c>
      <c r="AH104" t="n">
        <v>304113.5776535052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9.356999999999999</v>
      </c>
      <c r="E105" t="n">
        <v>10.69</v>
      </c>
      <c r="F105" t="n">
        <v>7.91</v>
      </c>
      <c r="G105" t="n">
        <v>118.58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105.57</v>
      </c>
      <c r="Q105" t="n">
        <v>198.05</v>
      </c>
      <c r="R105" t="n">
        <v>28.92</v>
      </c>
      <c r="S105" t="n">
        <v>21.27</v>
      </c>
      <c r="T105" t="n">
        <v>1126.11</v>
      </c>
      <c r="U105" t="n">
        <v>0.74</v>
      </c>
      <c r="V105" t="n">
        <v>0.77</v>
      </c>
      <c r="W105" t="n">
        <v>0.11</v>
      </c>
      <c r="X105" t="n">
        <v>0.05</v>
      </c>
      <c r="Y105" t="n">
        <v>1</v>
      </c>
      <c r="Z105" t="n">
        <v>10</v>
      </c>
      <c r="AA105" t="n">
        <v>245.8499014028365</v>
      </c>
      <c r="AB105" t="n">
        <v>336.3826812313716</v>
      </c>
      <c r="AC105" t="n">
        <v>304.2787902508079</v>
      </c>
      <c r="AD105" t="n">
        <v>245849.9014028365</v>
      </c>
      <c r="AE105" t="n">
        <v>336382.6812313716</v>
      </c>
      <c r="AF105" t="n">
        <v>3.59989303640153e-06</v>
      </c>
      <c r="AG105" t="n">
        <v>9.279513888888889</v>
      </c>
      <c r="AH105" t="n">
        <v>304278.7902508079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9.3475</v>
      </c>
      <c r="E106" t="n">
        <v>10.7</v>
      </c>
      <c r="F106" t="n">
        <v>7.92</v>
      </c>
      <c r="G106" t="n">
        <v>118.75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105.68</v>
      </c>
      <c r="Q106" t="n">
        <v>198.05</v>
      </c>
      <c r="R106" t="n">
        <v>29.26</v>
      </c>
      <c r="S106" t="n">
        <v>21.27</v>
      </c>
      <c r="T106" t="n">
        <v>1295.92</v>
      </c>
      <c r="U106" t="n">
        <v>0.73</v>
      </c>
      <c r="V106" t="n">
        <v>0.77</v>
      </c>
      <c r="W106" t="n">
        <v>0.11</v>
      </c>
      <c r="X106" t="n">
        <v>0.06</v>
      </c>
      <c r="Y106" t="n">
        <v>1</v>
      </c>
      <c r="Z106" t="n">
        <v>10</v>
      </c>
      <c r="AA106" t="n">
        <v>246.0308281071799</v>
      </c>
      <c r="AB106" t="n">
        <v>336.630233130177</v>
      </c>
      <c r="AC106" t="n">
        <v>304.5027161438327</v>
      </c>
      <c r="AD106" t="n">
        <v>246030.8281071799</v>
      </c>
      <c r="AE106" t="n">
        <v>336630.233130177</v>
      </c>
      <c r="AF106" t="n">
        <v>3.596238127365962e-06</v>
      </c>
      <c r="AG106" t="n">
        <v>9.288194444444445</v>
      </c>
      <c r="AH106" t="n">
        <v>304502.7161438327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9.3506</v>
      </c>
      <c r="E107" t="n">
        <v>10.69</v>
      </c>
      <c r="F107" t="n">
        <v>7.91</v>
      </c>
      <c r="G107" t="n">
        <v>118.69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105.69</v>
      </c>
      <c r="Q107" t="n">
        <v>198.05</v>
      </c>
      <c r="R107" t="n">
        <v>29.14</v>
      </c>
      <c r="S107" t="n">
        <v>21.27</v>
      </c>
      <c r="T107" t="n">
        <v>1236.31</v>
      </c>
      <c r="U107" t="n">
        <v>0.73</v>
      </c>
      <c r="V107" t="n">
        <v>0.77</v>
      </c>
      <c r="W107" t="n">
        <v>0.11</v>
      </c>
      <c r="X107" t="n">
        <v>0.06</v>
      </c>
      <c r="Y107" t="n">
        <v>1</v>
      </c>
      <c r="Z107" t="n">
        <v>10</v>
      </c>
      <c r="AA107" t="n">
        <v>245.9781079502886</v>
      </c>
      <c r="AB107" t="n">
        <v>336.5580990856693</v>
      </c>
      <c r="AC107" t="n">
        <v>304.4374664712919</v>
      </c>
      <c r="AD107" t="n">
        <v>245978.1079502886</v>
      </c>
      <c r="AE107" t="n">
        <v>336558.0990856693</v>
      </c>
      <c r="AF107" t="n">
        <v>3.597430781893358e-06</v>
      </c>
      <c r="AG107" t="n">
        <v>9.279513888888889</v>
      </c>
      <c r="AH107" t="n">
        <v>304437.466471292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9.348699999999999</v>
      </c>
      <c r="E108" t="n">
        <v>10.7</v>
      </c>
      <c r="F108" t="n">
        <v>7.92</v>
      </c>
      <c r="G108" t="n">
        <v>118.72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105.67</v>
      </c>
      <c r="Q108" t="n">
        <v>198.05</v>
      </c>
      <c r="R108" t="n">
        <v>29.25</v>
      </c>
      <c r="S108" t="n">
        <v>21.27</v>
      </c>
      <c r="T108" t="n">
        <v>1292.7</v>
      </c>
      <c r="U108" t="n">
        <v>0.73</v>
      </c>
      <c r="V108" t="n">
        <v>0.77</v>
      </c>
      <c r="W108" t="n">
        <v>0.11</v>
      </c>
      <c r="X108" t="n">
        <v>0.06</v>
      </c>
      <c r="Y108" t="n">
        <v>1</v>
      </c>
      <c r="Z108" t="n">
        <v>10</v>
      </c>
      <c r="AA108" t="n">
        <v>246.0140376275735</v>
      </c>
      <c r="AB108" t="n">
        <v>336.6072596552358</v>
      </c>
      <c r="AC108" t="n">
        <v>304.4819352250964</v>
      </c>
      <c r="AD108" t="n">
        <v>246014.0376275735</v>
      </c>
      <c r="AE108" t="n">
        <v>336607.2596552358</v>
      </c>
      <c r="AF108" t="n">
        <v>3.596699800086244e-06</v>
      </c>
      <c r="AG108" t="n">
        <v>9.288194444444445</v>
      </c>
      <c r="AH108" t="n">
        <v>304481.9352250964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9.347300000000001</v>
      </c>
      <c r="E109" t="n">
        <v>10.7</v>
      </c>
      <c r="F109" t="n">
        <v>7.92</v>
      </c>
      <c r="G109" t="n">
        <v>118.75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105.59</v>
      </c>
      <c r="Q109" t="n">
        <v>198.05</v>
      </c>
      <c r="R109" t="n">
        <v>29.26</v>
      </c>
      <c r="S109" t="n">
        <v>21.27</v>
      </c>
      <c r="T109" t="n">
        <v>1296.8</v>
      </c>
      <c r="U109" t="n">
        <v>0.73</v>
      </c>
      <c r="V109" t="n">
        <v>0.77</v>
      </c>
      <c r="W109" t="n">
        <v>0.12</v>
      </c>
      <c r="X109" t="n">
        <v>0.06</v>
      </c>
      <c r="Y109" t="n">
        <v>1</v>
      </c>
      <c r="Z109" t="n">
        <v>10</v>
      </c>
      <c r="AA109" t="n">
        <v>245.9802589935476</v>
      </c>
      <c r="AB109" t="n">
        <v>336.5610422379535</v>
      </c>
      <c r="AC109" t="n">
        <v>304.440128733253</v>
      </c>
      <c r="AD109" t="n">
        <v>245980.2589935476</v>
      </c>
      <c r="AE109" t="n">
        <v>336561.0422379535</v>
      </c>
      <c r="AF109" t="n">
        <v>3.596161181912582e-06</v>
      </c>
      <c r="AG109" t="n">
        <v>9.288194444444445</v>
      </c>
      <c r="AH109" t="n">
        <v>304440.128733253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9.3497</v>
      </c>
      <c r="E110" t="n">
        <v>10.7</v>
      </c>
      <c r="F110" t="n">
        <v>7.91</v>
      </c>
      <c r="G110" t="n">
        <v>118.71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105.48</v>
      </c>
      <c r="Q110" t="n">
        <v>198.05</v>
      </c>
      <c r="R110" t="n">
        <v>29.13</v>
      </c>
      <c r="S110" t="n">
        <v>21.27</v>
      </c>
      <c r="T110" t="n">
        <v>1231.16</v>
      </c>
      <c r="U110" t="n">
        <v>0.73</v>
      </c>
      <c r="V110" t="n">
        <v>0.77</v>
      </c>
      <c r="W110" t="n">
        <v>0.12</v>
      </c>
      <c r="X110" t="n">
        <v>0.06</v>
      </c>
      <c r="Y110" t="n">
        <v>1</v>
      </c>
      <c r="Z110" t="n">
        <v>10</v>
      </c>
      <c r="AA110" t="n">
        <v>245.864099311623</v>
      </c>
      <c r="AB110" t="n">
        <v>336.4021074365408</v>
      </c>
      <c r="AC110" t="n">
        <v>304.2963624462207</v>
      </c>
      <c r="AD110" t="n">
        <v>245864.099311623</v>
      </c>
      <c r="AE110" t="n">
        <v>336402.1074365408</v>
      </c>
      <c r="AF110" t="n">
        <v>3.597084527353146e-06</v>
      </c>
      <c r="AG110" t="n">
        <v>9.288194444444445</v>
      </c>
      <c r="AH110" t="n">
        <v>304296.3624462206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9.358700000000001</v>
      </c>
      <c r="E111" t="n">
        <v>10.69</v>
      </c>
      <c r="F111" t="n">
        <v>7.9</v>
      </c>
      <c r="G111" t="n">
        <v>118.55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105.25</v>
      </c>
      <c r="Q111" t="n">
        <v>198.05</v>
      </c>
      <c r="R111" t="n">
        <v>28.75</v>
      </c>
      <c r="S111" t="n">
        <v>21.27</v>
      </c>
      <c r="T111" t="n">
        <v>1043.05</v>
      </c>
      <c r="U111" t="n">
        <v>0.74</v>
      </c>
      <c r="V111" t="n">
        <v>0.77</v>
      </c>
      <c r="W111" t="n">
        <v>0.12</v>
      </c>
      <c r="X111" t="n">
        <v>0.05</v>
      </c>
      <c r="Y111" t="n">
        <v>1</v>
      </c>
      <c r="Z111" t="n">
        <v>10</v>
      </c>
      <c r="AA111" t="n">
        <v>245.6181531168001</v>
      </c>
      <c r="AB111" t="n">
        <v>336.0655930024041</v>
      </c>
      <c r="AC111" t="n">
        <v>303.9919644773768</v>
      </c>
      <c r="AD111" t="n">
        <v>245618.1531168001</v>
      </c>
      <c r="AE111" t="n">
        <v>336065.5930024041</v>
      </c>
      <c r="AF111" t="n">
        <v>3.600547072755264e-06</v>
      </c>
      <c r="AG111" t="n">
        <v>9.279513888888889</v>
      </c>
      <c r="AH111" t="n">
        <v>303991.9644773768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9.359400000000001</v>
      </c>
      <c r="E112" t="n">
        <v>10.68</v>
      </c>
      <c r="F112" t="n">
        <v>7.9</v>
      </c>
      <c r="G112" t="n">
        <v>118.54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105.28</v>
      </c>
      <c r="Q112" t="n">
        <v>198.05</v>
      </c>
      <c r="R112" t="n">
        <v>28.82</v>
      </c>
      <c r="S112" t="n">
        <v>21.27</v>
      </c>
      <c r="T112" t="n">
        <v>1076.24</v>
      </c>
      <c r="U112" t="n">
        <v>0.74</v>
      </c>
      <c r="V112" t="n">
        <v>0.77</v>
      </c>
      <c r="W112" t="n">
        <v>0.11</v>
      </c>
      <c r="X112" t="n">
        <v>0.05</v>
      </c>
      <c r="Y112" t="n">
        <v>1</v>
      </c>
      <c r="Z112" t="n">
        <v>10</v>
      </c>
      <c r="AA112" t="n">
        <v>245.629235776629</v>
      </c>
      <c r="AB112" t="n">
        <v>336.0807567865144</v>
      </c>
      <c r="AC112" t="n">
        <v>304.0056810512141</v>
      </c>
      <c r="AD112" t="n">
        <v>245629.235776629</v>
      </c>
      <c r="AE112" t="n">
        <v>336080.7567865144</v>
      </c>
      <c r="AF112" t="n">
        <v>3.600816381842095e-06</v>
      </c>
      <c r="AG112" t="n">
        <v>9.270833333333334</v>
      </c>
      <c r="AH112" t="n">
        <v>304005.6810512142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9.351599999999999</v>
      </c>
      <c r="E113" t="n">
        <v>10.69</v>
      </c>
      <c r="F113" t="n">
        <v>7.91</v>
      </c>
      <c r="G113" t="n">
        <v>118.67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105.4</v>
      </c>
      <c r="Q113" t="n">
        <v>198.05</v>
      </c>
      <c r="R113" t="n">
        <v>29.14</v>
      </c>
      <c r="S113" t="n">
        <v>21.27</v>
      </c>
      <c r="T113" t="n">
        <v>1235.55</v>
      </c>
      <c r="U113" t="n">
        <v>0.73</v>
      </c>
      <c r="V113" t="n">
        <v>0.77</v>
      </c>
      <c r="W113" t="n">
        <v>0.11</v>
      </c>
      <c r="X113" t="n">
        <v>0.06</v>
      </c>
      <c r="Y113" t="n">
        <v>1</v>
      </c>
      <c r="Z113" t="n">
        <v>10</v>
      </c>
      <c r="AA113" t="n">
        <v>245.800216120001</v>
      </c>
      <c r="AB113" t="n">
        <v>336.3146996354363</v>
      </c>
      <c r="AC113" t="n">
        <v>304.2172967229758</v>
      </c>
      <c r="AD113" t="n">
        <v>245800.216120001</v>
      </c>
      <c r="AE113" t="n">
        <v>336314.6996354363</v>
      </c>
      <c r="AF113" t="n">
        <v>3.59781550916026e-06</v>
      </c>
      <c r="AG113" t="n">
        <v>9.279513888888889</v>
      </c>
      <c r="AH113" t="n">
        <v>304217.2967229759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9.3492</v>
      </c>
      <c r="E114" t="n">
        <v>10.7</v>
      </c>
      <c r="F114" t="n">
        <v>7.91</v>
      </c>
      <c r="G114" t="n">
        <v>118.72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105.45</v>
      </c>
      <c r="Q114" t="n">
        <v>198.05</v>
      </c>
      <c r="R114" t="n">
        <v>29.2</v>
      </c>
      <c r="S114" t="n">
        <v>21.27</v>
      </c>
      <c r="T114" t="n">
        <v>1266.56</v>
      </c>
      <c r="U114" t="n">
        <v>0.73</v>
      </c>
      <c r="V114" t="n">
        <v>0.77</v>
      </c>
      <c r="W114" t="n">
        <v>0.11</v>
      </c>
      <c r="X114" t="n">
        <v>0.06</v>
      </c>
      <c r="Y114" t="n">
        <v>1</v>
      </c>
      <c r="Z114" t="n">
        <v>10</v>
      </c>
      <c r="AA114" t="n">
        <v>245.8511984074302</v>
      </c>
      <c r="AB114" t="n">
        <v>336.3844558502767</v>
      </c>
      <c r="AC114" t="n">
        <v>304.2803955025754</v>
      </c>
      <c r="AD114" t="n">
        <v>245851.1984074303</v>
      </c>
      <c r="AE114" t="n">
        <v>336384.4558502766</v>
      </c>
      <c r="AF114" t="n">
        <v>3.596892163719695e-06</v>
      </c>
      <c r="AG114" t="n">
        <v>9.288194444444445</v>
      </c>
      <c r="AH114" t="n">
        <v>304280.3955025754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9.3492</v>
      </c>
      <c r="E115" t="n">
        <v>10.7</v>
      </c>
      <c r="F115" t="n">
        <v>7.91</v>
      </c>
      <c r="G115" t="n">
        <v>118.72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105.47</v>
      </c>
      <c r="Q115" t="n">
        <v>198.05</v>
      </c>
      <c r="R115" t="n">
        <v>29.19</v>
      </c>
      <c r="S115" t="n">
        <v>21.27</v>
      </c>
      <c r="T115" t="n">
        <v>1265.17</v>
      </c>
      <c r="U115" t="n">
        <v>0.73</v>
      </c>
      <c r="V115" t="n">
        <v>0.77</v>
      </c>
      <c r="W115" t="n">
        <v>0.11</v>
      </c>
      <c r="X115" t="n">
        <v>0.06</v>
      </c>
      <c r="Y115" t="n">
        <v>1</v>
      </c>
      <c r="Z115" t="n">
        <v>10</v>
      </c>
      <c r="AA115" t="n">
        <v>245.8628399565831</v>
      </c>
      <c r="AB115" t="n">
        <v>336.4003843314164</v>
      </c>
      <c r="AC115" t="n">
        <v>304.2948037918309</v>
      </c>
      <c r="AD115" t="n">
        <v>245862.839956583</v>
      </c>
      <c r="AE115" t="n">
        <v>336400.3843314164</v>
      </c>
      <c r="AF115" t="n">
        <v>3.596892163719695e-06</v>
      </c>
      <c r="AG115" t="n">
        <v>9.288194444444445</v>
      </c>
      <c r="AH115" t="n">
        <v>304294.8037918309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9.347</v>
      </c>
      <c r="E116" t="n">
        <v>10.7</v>
      </c>
      <c r="F116" t="n">
        <v>7.92</v>
      </c>
      <c r="G116" t="n">
        <v>118.75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105.39</v>
      </c>
      <c r="Q116" t="n">
        <v>198.05</v>
      </c>
      <c r="R116" t="n">
        <v>29.3</v>
      </c>
      <c r="S116" t="n">
        <v>21.27</v>
      </c>
      <c r="T116" t="n">
        <v>1319.62</v>
      </c>
      <c r="U116" t="n">
        <v>0.73</v>
      </c>
      <c r="V116" t="n">
        <v>0.77</v>
      </c>
      <c r="W116" t="n">
        <v>0.11</v>
      </c>
      <c r="X116" t="n">
        <v>0.06</v>
      </c>
      <c r="Y116" t="n">
        <v>1</v>
      </c>
      <c r="Z116" t="n">
        <v>10</v>
      </c>
      <c r="AA116" t="n">
        <v>245.8665573254863</v>
      </c>
      <c r="AB116" t="n">
        <v>336.4054705995487</v>
      </c>
      <c r="AC116" t="n">
        <v>304.2994046336711</v>
      </c>
      <c r="AD116" t="n">
        <v>245866.5573254863</v>
      </c>
      <c r="AE116" t="n">
        <v>336405.4705995487</v>
      </c>
      <c r="AF116" t="n">
        <v>3.596045763732511e-06</v>
      </c>
      <c r="AG116" t="n">
        <v>9.288194444444445</v>
      </c>
      <c r="AH116" t="n">
        <v>304299.4046336712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9.345800000000001</v>
      </c>
      <c r="E117" t="n">
        <v>10.7</v>
      </c>
      <c r="F117" t="n">
        <v>7.92</v>
      </c>
      <c r="G117" t="n">
        <v>118.78</v>
      </c>
      <c r="H117" t="n">
        <v>2.01</v>
      </c>
      <c r="I117" t="n">
        <v>4</v>
      </c>
      <c r="J117" t="n">
        <v>263.3</v>
      </c>
      <c r="K117" t="n">
        <v>56.13</v>
      </c>
      <c r="L117" t="n">
        <v>29.75</v>
      </c>
      <c r="M117" t="n">
        <v>2</v>
      </c>
      <c r="N117" t="n">
        <v>67.42</v>
      </c>
      <c r="O117" t="n">
        <v>32707.74</v>
      </c>
      <c r="P117" t="n">
        <v>105.32</v>
      </c>
      <c r="Q117" t="n">
        <v>198.05</v>
      </c>
      <c r="R117" t="n">
        <v>29.31</v>
      </c>
      <c r="S117" t="n">
        <v>21.27</v>
      </c>
      <c r="T117" t="n">
        <v>1321.86</v>
      </c>
      <c r="U117" t="n">
        <v>0.73</v>
      </c>
      <c r="V117" t="n">
        <v>0.77</v>
      </c>
      <c r="W117" t="n">
        <v>0.11</v>
      </c>
      <c r="X117" t="n">
        <v>0.07000000000000001</v>
      </c>
      <c r="Y117" t="n">
        <v>1</v>
      </c>
      <c r="Z117" t="n">
        <v>10</v>
      </c>
      <c r="AA117" t="n">
        <v>245.8367487854365</v>
      </c>
      <c r="AB117" t="n">
        <v>336.3646852399925</v>
      </c>
      <c r="AC117" t="n">
        <v>304.2625117715884</v>
      </c>
      <c r="AD117" t="n">
        <v>245836.7487854365</v>
      </c>
      <c r="AE117" t="n">
        <v>336364.6852399925</v>
      </c>
      <c r="AF117" t="n">
        <v>3.595584091012229e-06</v>
      </c>
      <c r="AG117" t="n">
        <v>9.288194444444445</v>
      </c>
      <c r="AH117" t="n">
        <v>304262.5117715884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9.351100000000001</v>
      </c>
      <c r="E118" t="n">
        <v>10.69</v>
      </c>
      <c r="F118" t="n">
        <v>7.91</v>
      </c>
      <c r="G118" t="n">
        <v>118.68</v>
      </c>
      <c r="H118" t="n">
        <v>2.02</v>
      </c>
      <c r="I118" t="n">
        <v>4</v>
      </c>
      <c r="J118" t="n">
        <v>263.77</v>
      </c>
      <c r="K118" t="n">
        <v>56.13</v>
      </c>
      <c r="L118" t="n">
        <v>30</v>
      </c>
      <c r="M118" t="n">
        <v>2</v>
      </c>
      <c r="N118" t="n">
        <v>67.64</v>
      </c>
      <c r="O118" t="n">
        <v>32765.39</v>
      </c>
      <c r="P118" t="n">
        <v>105.07</v>
      </c>
      <c r="Q118" t="n">
        <v>198.05</v>
      </c>
      <c r="R118" t="n">
        <v>29.07</v>
      </c>
      <c r="S118" t="n">
        <v>21.27</v>
      </c>
      <c r="T118" t="n">
        <v>1203.87</v>
      </c>
      <c r="U118" t="n">
        <v>0.73</v>
      </c>
      <c r="V118" t="n">
        <v>0.77</v>
      </c>
      <c r="W118" t="n">
        <v>0.12</v>
      </c>
      <c r="X118" t="n">
        <v>0.06</v>
      </c>
      <c r="Y118" t="n">
        <v>1</v>
      </c>
      <c r="Z118" t="n">
        <v>10</v>
      </c>
      <c r="AA118" t="n">
        <v>245.6127266647325</v>
      </c>
      <c r="AB118" t="n">
        <v>336.0581682912869</v>
      </c>
      <c r="AC118" t="n">
        <v>303.985248370268</v>
      </c>
      <c r="AD118" t="n">
        <v>245612.7266647325</v>
      </c>
      <c r="AE118" t="n">
        <v>336058.1682912869</v>
      </c>
      <c r="AF118" t="n">
        <v>3.597623145526809e-06</v>
      </c>
      <c r="AG118" t="n">
        <v>9.279513888888889</v>
      </c>
      <c r="AH118" t="n">
        <v>303985.248370268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9.358700000000001</v>
      </c>
      <c r="E119" t="n">
        <v>10.69</v>
      </c>
      <c r="F119" t="n">
        <v>7.9</v>
      </c>
      <c r="G119" t="n">
        <v>118.55</v>
      </c>
      <c r="H119" t="n">
        <v>2.04</v>
      </c>
      <c r="I119" t="n">
        <v>4</v>
      </c>
      <c r="J119" t="n">
        <v>264.23</v>
      </c>
      <c r="K119" t="n">
        <v>56.13</v>
      </c>
      <c r="L119" t="n">
        <v>30.25</v>
      </c>
      <c r="M119" t="n">
        <v>2</v>
      </c>
      <c r="N119" t="n">
        <v>67.86</v>
      </c>
      <c r="O119" t="n">
        <v>32823.12</v>
      </c>
      <c r="P119" t="n">
        <v>104.74</v>
      </c>
      <c r="Q119" t="n">
        <v>198.05</v>
      </c>
      <c r="R119" t="n">
        <v>28.81</v>
      </c>
      <c r="S119" t="n">
        <v>21.27</v>
      </c>
      <c r="T119" t="n">
        <v>1071.69</v>
      </c>
      <c r="U119" t="n">
        <v>0.74</v>
      </c>
      <c r="V119" t="n">
        <v>0.77</v>
      </c>
      <c r="W119" t="n">
        <v>0.11</v>
      </c>
      <c r="X119" t="n">
        <v>0.05</v>
      </c>
      <c r="Y119" t="n">
        <v>1</v>
      </c>
      <c r="Z119" t="n">
        <v>10</v>
      </c>
      <c r="AA119" t="n">
        <v>245.3215949549669</v>
      </c>
      <c r="AB119" t="n">
        <v>335.6598290421613</v>
      </c>
      <c r="AC119" t="n">
        <v>303.6249260600062</v>
      </c>
      <c r="AD119" t="n">
        <v>245321.5949549669</v>
      </c>
      <c r="AE119" t="n">
        <v>335659.8290421613</v>
      </c>
      <c r="AF119" t="n">
        <v>3.600547072755264e-06</v>
      </c>
      <c r="AG119" t="n">
        <v>9.279513888888889</v>
      </c>
      <c r="AH119" t="n">
        <v>303624.9260600062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9.3565</v>
      </c>
      <c r="E120" t="n">
        <v>10.69</v>
      </c>
      <c r="F120" t="n">
        <v>7.91</v>
      </c>
      <c r="G120" t="n">
        <v>118.59</v>
      </c>
      <c r="H120" t="n">
        <v>2.05</v>
      </c>
      <c r="I120" t="n">
        <v>4</v>
      </c>
      <c r="J120" t="n">
        <v>264.7</v>
      </c>
      <c r="K120" t="n">
        <v>56.13</v>
      </c>
      <c r="L120" t="n">
        <v>30.5</v>
      </c>
      <c r="M120" t="n">
        <v>2</v>
      </c>
      <c r="N120" t="n">
        <v>68.08</v>
      </c>
      <c r="O120" t="n">
        <v>32880.94</v>
      </c>
      <c r="P120" t="n">
        <v>104.74</v>
      </c>
      <c r="Q120" t="n">
        <v>198.05</v>
      </c>
      <c r="R120" t="n">
        <v>28.93</v>
      </c>
      <c r="S120" t="n">
        <v>21.27</v>
      </c>
      <c r="T120" t="n">
        <v>1135.09</v>
      </c>
      <c r="U120" t="n">
        <v>0.74</v>
      </c>
      <c r="V120" t="n">
        <v>0.77</v>
      </c>
      <c r="W120" t="n">
        <v>0.11</v>
      </c>
      <c r="X120" t="n">
        <v>0.05</v>
      </c>
      <c r="Y120" t="n">
        <v>1</v>
      </c>
      <c r="Z120" t="n">
        <v>10</v>
      </c>
      <c r="AA120" t="n">
        <v>245.3717111515673</v>
      </c>
      <c r="AB120" t="n">
        <v>335.7284002333205</v>
      </c>
      <c r="AC120" t="n">
        <v>303.6869529129214</v>
      </c>
      <c r="AD120" t="n">
        <v>245371.7111515673</v>
      </c>
      <c r="AE120" t="n">
        <v>335728.4002333205</v>
      </c>
      <c r="AF120" t="n">
        <v>3.59970067276808e-06</v>
      </c>
      <c r="AG120" t="n">
        <v>9.279513888888889</v>
      </c>
      <c r="AH120" t="n">
        <v>303686.9529129214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9.3482</v>
      </c>
      <c r="E121" t="n">
        <v>10.7</v>
      </c>
      <c r="F121" t="n">
        <v>7.92</v>
      </c>
      <c r="G121" t="n">
        <v>118.73</v>
      </c>
      <c r="H121" t="n">
        <v>2.06</v>
      </c>
      <c r="I121" t="n">
        <v>4</v>
      </c>
      <c r="J121" t="n">
        <v>265.17</v>
      </c>
      <c r="K121" t="n">
        <v>56.13</v>
      </c>
      <c r="L121" t="n">
        <v>30.75</v>
      </c>
      <c r="M121" t="n">
        <v>2</v>
      </c>
      <c r="N121" t="n">
        <v>68.3</v>
      </c>
      <c r="O121" t="n">
        <v>32938.83</v>
      </c>
      <c r="P121" t="n">
        <v>104.81</v>
      </c>
      <c r="Q121" t="n">
        <v>198.05</v>
      </c>
      <c r="R121" t="n">
        <v>29.25</v>
      </c>
      <c r="S121" t="n">
        <v>21.27</v>
      </c>
      <c r="T121" t="n">
        <v>1294.19</v>
      </c>
      <c r="U121" t="n">
        <v>0.73</v>
      </c>
      <c r="V121" t="n">
        <v>0.77</v>
      </c>
      <c r="W121" t="n">
        <v>0.11</v>
      </c>
      <c r="X121" t="n">
        <v>0.06</v>
      </c>
      <c r="Y121" t="n">
        <v>1</v>
      </c>
      <c r="Z121" t="n">
        <v>10</v>
      </c>
      <c r="AA121" t="n">
        <v>245.5179673921382</v>
      </c>
      <c r="AB121" t="n">
        <v>335.9285144740394</v>
      </c>
      <c r="AC121" t="n">
        <v>303.8679685313683</v>
      </c>
      <c r="AD121" t="n">
        <v>245517.9673921381</v>
      </c>
      <c r="AE121" t="n">
        <v>335928.5144740394</v>
      </c>
      <c r="AF121" t="n">
        <v>3.596507436452793e-06</v>
      </c>
      <c r="AG121" t="n">
        <v>9.288194444444445</v>
      </c>
      <c r="AH121" t="n">
        <v>303867.9685313683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9.347300000000001</v>
      </c>
      <c r="E122" t="n">
        <v>10.7</v>
      </c>
      <c r="F122" t="n">
        <v>7.92</v>
      </c>
      <c r="G122" t="n">
        <v>118.75</v>
      </c>
      <c r="H122" t="n">
        <v>2.08</v>
      </c>
      <c r="I122" t="n">
        <v>4</v>
      </c>
      <c r="J122" t="n">
        <v>265.64</v>
      </c>
      <c r="K122" t="n">
        <v>56.13</v>
      </c>
      <c r="L122" t="n">
        <v>31</v>
      </c>
      <c r="M122" t="n">
        <v>2</v>
      </c>
      <c r="N122" t="n">
        <v>68.52</v>
      </c>
      <c r="O122" t="n">
        <v>32996.81</v>
      </c>
      <c r="P122" t="n">
        <v>104.67</v>
      </c>
      <c r="Q122" t="n">
        <v>198.05</v>
      </c>
      <c r="R122" t="n">
        <v>29.27</v>
      </c>
      <c r="S122" t="n">
        <v>21.27</v>
      </c>
      <c r="T122" t="n">
        <v>1305.33</v>
      </c>
      <c r="U122" t="n">
        <v>0.73</v>
      </c>
      <c r="V122" t="n">
        <v>0.77</v>
      </c>
      <c r="W122" t="n">
        <v>0.11</v>
      </c>
      <c r="X122" t="n">
        <v>0.06</v>
      </c>
      <c r="Y122" t="n">
        <v>1</v>
      </c>
      <c r="Z122" t="n">
        <v>10</v>
      </c>
      <c r="AA122" t="n">
        <v>245.4446388806164</v>
      </c>
      <c r="AB122" t="n">
        <v>335.8281831695498</v>
      </c>
      <c r="AC122" t="n">
        <v>303.7772127057632</v>
      </c>
      <c r="AD122" t="n">
        <v>245444.6388806164</v>
      </c>
      <c r="AE122" t="n">
        <v>335828.1831695498</v>
      </c>
      <c r="AF122" t="n">
        <v>3.596161181912582e-06</v>
      </c>
      <c r="AG122" t="n">
        <v>9.288194444444445</v>
      </c>
      <c r="AH122" t="n">
        <v>303777.2127057632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9.3468</v>
      </c>
      <c r="E123" t="n">
        <v>10.7</v>
      </c>
      <c r="F123" t="n">
        <v>7.92</v>
      </c>
      <c r="G123" t="n">
        <v>118.76</v>
      </c>
      <c r="H123" t="n">
        <v>2.09</v>
      </c>
      <c r="I123" t="n">
        <v>4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104.41</v>
      </c>
      <c r="Q123" t="n">
        <v>198.05</v>
      </c>
      <c r="R123" t="n">
        <v>29.29</v>
      </c>
      <c r="S123" t="n">
        <v>21.27</v>
      </c>
      <c r="T123" t="n">
        <v>1314.88</v>
      </c>
      <c r="U123" t="n">
        <v>0.73</v>
      </c>
      <c r="V123" t="n">
        <v>0.77</v>
      </c>
      <c r="W123" t="n">
        <v>0.11</v>
      </c>
      <c r="X123" t="n">
        <v>0.06</v>
      </c>
      <c r="Y123" t="n">
        <v>1</v>
      </c>
      <c r="Z123" t="n">
        <v>10</v>
      </c>
      <c r="AA123" t="n">
        <v>245.2978000337282</v>
      </c>
      <c r="AB123" t="n">
        <v>335.6272717811648</v>
      </c>
      <c r="AC123" t="n">
        <v>303.5954760183047</v>
      </c>
      <c r="AD123" t="n">
        <v>245297.8000337282</v>
      </c>
      <c r="AE123" t="n">
        <v>335627.2717811648</v>
      </c>
      <c r="AF123" t="n">
        <v>3.59596881827913e-06</v>
      </c>
      <c r="AG123" t="n">
        <v>9.288194444444445</v>
      </c>
      <c r="AH123" t="n">
        <v>303595.4760183048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9.3453</v>
      </c>
      <c r="E124" t="n">
        <v>10.7</v>
      </c>
      <c r="F124" t="n">
        <v>7.92</v>
      </c>
      <c r="G124" t="n">
        <v>118.78</v>
      </c>
      <c r="H124" t="n">
        <v>2.1</v>
      </c>
      <c r="I124" t="n">
        <v>4</v>
      </c>
      <c r="J124" t="n">
        <v>266.59</v>
      </c>
      <c r="K124" t="n">
        <v>56.13</v>
      </c>
      <c r="L124" t="n">
        <v>31.5</v>
      </c>
      <c r="M124" t="n">
        <v>2</v>
      </c>
      <c r="N124" t="n">
        <v>68.95999999999999</v>
      </c>
      <c r="O124" t="n">
        <v>33113.03</v>
      </c>
      <c r="P124" t="n">
        <v>104.24</v>
      </c>
      <c r="Q124" t="n">
        <v>198.05</v>
      </c>
      <c r="R124" t="n">
        <v>29.37</v>
      </c>
      <c r="S124" t="n">
        <v>21.27</v>
      </c>
      <c r="T124" t="n">
        <v>1351.61</v>
      </c>
      <c r="U124" t="n">
        <v>0.72</v>
      </c>
      <c r="V124" t="n">
        <v>0.77</v>
      </c>
      <c r="W124" t="n">
        <v>0.11</v>
      </c>
      <c r="X124" t="n">
        <v>0.07000000000000001</v>
      </c>
      <c r="Y124" t="n">
        <v>1</v>
      </c>
      <c r="Z124" t="n">
        <v>10</v>
      </c>
      <c r="AA124" t="n">
        <v>245.2124046440983</v>
      </c>
      <c r="AB124" t="n">
        <v>335.5104300416944</v>
      </c>
      <c r="AC124" t="n">
        <v>303.489785490461</v>
      </c>
      <c r="AD124" t="n">
        <v>245212.4046440982</v>
      </c>
      <c r="AE124" t="n">
        <v>335510.4300416944</v>
      </c>
      <c r="AF124" t="n">
        <v>3.595391727378778e-06</v>
      </c>
      <c r="AG124" t="n">
        <v>9.288194444444445</v>
      </c>
      <c r="AH124" t="n">
        <v>303489.785490461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9.344799999999999</v>
      </c>
      <c r="E125" t="n">
        <v>10.7</v>
      </c>
      <c r="F125" t="n">
        <v>7.92</v>
      </c>
      <c r="G125" t="n">
        <v>118.79</v>
      </c>
      <c r="H125" t="n">
        <v>2.12</v>
      </c>
      <c r="I125" t="n">
        <v>4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103.82</v>
      </c>
      <c r="Q125" t="n">
        <v>198.05</v>
      </c>
      <c r="R125" t="n">
        <v>29.31</v>
      </c>
      <c r="S125" t="n">
        <v>21.27</v>
      </c>
      <c r="T125" t="n">
        <v>1321.34</v>
      </c>
      <c r="U125" t="n">
        <v>0.73</v>
      </c>
      <c r="V125" t="n">
        <v>0.77</v>
      </c>
      <c r="W125" t="n">
        <v>0.12</v>
      </c>
      <c r="X125" t="n">
        <v>0.07000000000000001</v>
      </c>
      <c r="Y125" t="n">
        <v>1</v>
      </c>
      <c r="Z125" t="n">
        <v>10</v>
      </c>
      <c r="AA125" t="n">
        <v>244.9723456998805</v>
      </c>
      <c r="AB125" t="n">
        <v>335.1819708035626</v>
      </c>
      <c r="AC125" t="n">
        <v>303.192673941021</v>
      </c>
      <c r="AD125" t="n">
        <v>244972.3456998805</v>
      </c>
      <c r="AE125" t="n">
        <v>335181.9708035627</v>
      </c>
      <c r="AF125" t="n">
        <v>3.595199363745326e-06</v>
      </c>
      <c r="AG125" t="n">
        <v>9.288194444444445</v>
      </c>
      <c r="AH125" t="n">
        <v>303192.673941021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9.353300000000001</v>
      </c>
      <c r="E126" t="n">
        <v>10.69</v>
      </c>
      <c r="F126" t="n">
        <v>7.91</v>
      </c>
      <c r="G126" t="n">
        <v>118.65</v>
      </c>
      <c r="H126" t="n">
        <v>2.13</v>
      </c>
      <c r="I126" t="n">
        <v>4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103.97</v>
      </c>
      <c r="Q126" t="n">
        <v>198.05</v>
      </c>
      <c r="R126" t="n">
        <v>29.01</v>
      </c>
      <c r="S126" t="n">
        <v>21.27</v>
      </c>
      <c r="T126" t="n">
        <v>1171.97</v>
      </c>
      <c r="U126" t="n">
        <v>0.73</v>
      </c>
      <c r="V126" t="n">
        <v>0.77</v>
      </c>
      <c r="W126" t="n">
        <v>0.12</v>
      </c>
      <c r="X126" t="n">
        <v>0.06</v>
      </c>
      <c r="Y126" t="n">
        <v>1</v>
      </c>
      <c r="Z126" t="n">
        <v>10</v>
      </c>
      <c r="AA126" t="n">
        <v>244.9527198064724</v>
      </c>
      <c r="AB126" t="n">
        <v>335.1551177903683</v>
      </c>
      <c r="AC126" t="n">
        <v>303.1683837417175</v>
      </c>
      <c r="AD126" t="n">
        <v>244952.7198064724</v>
      </c>
      <c r="AE126" t="n">
        <v>335155.1177903683</v>
      </c>
      <c r="AF126" t="n">
        <v>3.598469545513993e-06</v>
      </c>
      <c r="AG126" t="n">
        <v>9.279513888888889</v>
      </c>
      <c r="AH126" t="n">
        <v>303168.3837417175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9.3567</v>
      </c>
      <c r="E127" t="n">
        <v>10.69</v>
      </c>
      <c r="F127" t="n">
        <v>7.91</v>
      </c>
      <c r="G127" t="n">
        <v>118.59</v>
      </c>
      <c r="H127" t="n">
        <v>2.14</v>
      </c>
      <c r="I127" t="n">
        <v>4</v>
      </c>
      <c r="J127" t="n">
        <v>268</v>
      </c>
      <c r="K127" t="n">
        <v>56.13</v>
      </c>
      <c r="L127" t="n">
        <v>32.25</v>
      </c>
      <c r="M127" t="n">
        <v>2</v>
      </c>
      <c r="N127" t="n">
        <v>69.63</v>
      </c>
      <c r="O127" t="n">
        <v>33287.98</v>
      </c>
      <c r="P127" t="n">
        <v>103.56</v>
      </c>
      <c r="Q127" t="n">
        <v>198.05</v>
      </c>
      <c r="R127" t="n">
        <v>28.89</v>
      </c>
      <c r="S127" t="n">
        <v>21.27</v>
      </c>
      <c r="T127" t="n">
        <v>1114.64</v>
      </c>
      <c r="U127" t="n">
        <v>0.74</v>
      </c>
      <c r="V127" t="n">
        <v>0.77</v>
      </c>
      <c r="W127" t="n">
        <v>0.11</v>
      </c>
      <c r="X127" t="n">
        <v>0.05</v>
      </c>
      <c r="Y127" t="n">
        <v>1</v>
      </c>
      <c r="Z127" t="n">
        <v>10</v>
      </c>
      <c r="AA127" t="n">
        <v>244.683597726878</v>
      </c>
      <c r="AB127" t="n">
        <v>334.7868930882393</v>
      </c>
      <c r="AC127" t="n">
        <v>302.8353018883528</v>
      </c>
      <c r="AD127" t="n">
        <v>244683.597726878</v>
      </c>
      <c r="AE127" t="n">
        <v>334786.8930882392</v>
      </c>
      <c r="AF127" t="n">
        <v>3.599777618221459e-06</v>
      </c>
      <c r="AG127" t="n">
        <v>9.279513888888889</v>
      </c>
      <c r="AH127" t="n">
        <v>302835.3018883528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9.3528</v>
      </c>
      <c r="E128" t="n">
        <v>10.69</v>
      </c>
      <c r="F128" t="n">
        <v>7.91</v>
      </c>
      <c r="G128" t="n">
        <v>118.65</v>
      </c>
      <c r="H128" t="n">
        <v>2.15</v>
      </c>
      <c r="I128" t="n">
        <v>4</v>
      </c>
      <c r="J128" t="n">
        <v>268.48</v>
      </c>
      <c r="K128" t="n">
        <v>56.13</v>
      </c>
      <c r="L128" t="n">
        <v>32.5</v>
      </c>
      <c r="M128" t="n">
        <v>2</v>
      </c>
      <c r="N128" t="n">
        <v>69.84999999999999</v>
      </c>
      <c r="O128" t="n">
        <v>33346.47</v>
      </c>
      <c r="P128" t="n">
        <v>103.45</v>
      </c>
      <c r="Q128" t="n">
        <v>198.05</v>
      </c>
      <c r="R128" t="n">
        <v>29.11</v>
      </c>
      <c r="S128" t="n">
        <v>21.27</v>
      </c>
      <c r="T128" t="n">
        <v>1222.33</v>
      </c>
      <c r="U128" t="n">
        <v>0.73</v>
      </c>
      <c r="V128" t="n">
        <v>0.77</v>
      </c>
      <c r="W128" t="n">
        <v>0.11</v>
      </c>
      <c r="X128" t="n">
        <v>0.06</v>
      </c>
      <c r="Y128" t="n">
        <v>1</v>
      </c>
      <c r="Z128" t="n">
        <v>10</v>
      </c>
      <c r="AA128" t="n">
        <v>244.6546669751234</v>
      </c>
      <c r="AB128" t="n">
        <v>334.747308757354</v>
      </c>
      <c r="AC128" t="n">
        <v>302.7994954304503</v>
      </c>
      <c r="AD128" t="n">
        <v>244654.6669751234</v>
      </c>
      <c r="AE128" t="n">
        <v>334747.308757354</v>
      </c>
      <c r="AF128" t="n">
        <v>3.598277181880542e-06</v>
      </c>
      <c r="AG128" t="n">
        <v>9.279513888888889</v>
      </c>
      <c r="AH128" t="n">
        <v>302799.4954304503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9.3446</v>
      </c>
      <c r="E129" t="n">
        <v>10.7</v>
      </c>
      <c r="F129" t="n">
        <v>7.92</v>
      </c>
      <c r="G129" t="n">
        <v>118.8</v>
      </c>
      <c r="H129" t="n">
        <v>2.17</v>
      </c>
      <c r="I129" t="n">
        <v>4</v>
      </c>
      <c r="J129" t="n">
        <v>268.95</v>
      </c>
      <c r="K129" t="n">
        <v>56.13</v>
      </c>
      <c r="L129" t="n">
        <v>32.75</v>
      </c>
      <c r="M129" t="n">
        <v>2</v>
      </c>
      <c r="N129" t="n">
        <v>70.08</v>
      </c>
      <c r="O129" t="n">
        <v>33405.04</v>
      </c>
      <c r="P129" t="n">
        <v>103.25</v>
      </c>
      <c r="Q129" t="n">
        <v>198.05</v>
      </c>
      <c r="R129" t="n">
        <v>29.37</v>
      </c>
      <c r="S129" t="n">
        <v>21.27</v>
      </c>
      <c r="T129" t="n">
        <v>1352.44</v>
      </c>
      <c r="U129" t="n">
        <v>0.72</v>
      </c>
      <c r="V129" t="n">
        <v>0.77</v>
      </c>
      <c r="W129" t="n">
        <v>0.11</v>
      </c>
      <c r="X129" t="n">
        <v>0.07000000000000001</v>
      </c>
      <c r="Y129" t="n">
        <v>1</v>
      </c>
      <c r="Z129" t="n">
        <v>10</v>
      </c>
      <c r="AA129" t="n">
        <v>244.6422046040095</v>
      </c>
      <c r="AB129" t="n">
        <v>334.7302571913949</v>
      </c>
      <c r="AC129" t="n">
        <v>302.7840712420144</v>
      </c>
      <c r="AD129" t="n">
        <v>244642.2046040095</v>
      </c>
      <c r="AE129" t="n">
        <v>334730.2571913949</v>
      </c>
      <c r="AF129" t="n">
        <v>3.595122418291946e-06</v>
      </c>
      <c r="AG129" t="n">
        <v>9.288194444444445</v>
      </c>
      <c r="AH129" t="n">
        <v>302784.0712420144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9.346</v>
      </c>
      <c r="E130" t="n">
        <v>10.7</v>
      </c>
      <c r="F130" t="n">
        <v>7.92</v>
      </c>
      <c r="G130" t="n">
        <v>118.77</v>
      </c>
      <c r="H130" t="n">
        <v>2.18</v>
      </c>
      <c r="I130" t="n">
        <v>4</v>
      </c>
      <c r="J130" t="n">
        <v>269.43</v>
      </c>
      <c r="K130" t="n">
        <v>56.13</v>
      </c>
      <c r="L130" t="n">
        <v>33</v>
      </c>
      <c r="M130" t="n">
        <v>2</v>
      </c>
      <c r="N130" t="n">
        <v>70.3</v>
      </c>
      <c r="O130" t="n">
        <v>33463.7</v>
      </c>
      <c r="P130" t="n">
        <v>102.87</v>
      </c>
      <c r="Q130" t="n">
        <v>198.05</v>
      </c>
      <c r="R130" t="n">
        <v>29.3</v>
      </c>
      <c r="S130" t="n">
        <v>21.27</v>
      </c>
      <c r="T130" t="n">
        <v>1319.37</v>
      </c>
      <c r="U130" t="n">
        <v>0.73</v>
      </c>
      <c r="V130" t="n">
        <v>0.77</v>
      </c>
      <c r="W130" t="n">
        <v>0.11</v>
      </c>
      <c r="X130" t="n">
        <v>0.07000000000000001</v>
      </c>
      <c r="Y130" t="n">
        <v>1</v>
      </c>
      <c r="Z130" t="n">
        <v>10</v>
      </c>
      <c r="AA130" t="n">
        <v>244.408346124581</v>
      </c>
      <c r="AB130" t="n">
        <v>334.4102817027331</v>
      </c>
      <c r="AC130" t="n">
        <v>302.4946337649019</v>
      </c>
      <c r="AD130" t="n">
        <v>244408.346124581</v>
      </c>
      <c r="AE130" t="n">
        <v>334410.2817027331</v>
      </c>
      <c r="AF130" t="n">
        <v>3.595661036465609e-06</v>
      </c>
      <c r="AG130" t="n">
        <v>9.288194444444445</v>
      </c>
      <c r="AH130" t="n">
        <v>302494.6337649019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9.3439</v>
      </c>
      <c r="E131" t="n">
        <v>10.7</v>
      </c>
      <c r="F131" t="n">
        <v>7.92</v>
      </c>
      <c r="G131" t="n">
        <v>118.81</v>
      </c>
      <c r="H131" t="n">
        <v>2.19</v>
      </c>
      <c r="I131" t="n">
        <v>4</v>
      </c>
      <c r="J131" t="n">
        <v>269.9</v>
      </c>
      <c r="K131" t="n">
        <v>56.13</v>
      </c>
      <c r="L131" t="n">
        <v>33.25</v>
      </c>
      <c r="M131" t="n">
        <v>2</v>
      </c>
      <c r="N131" t="n">
        <v>70.53</v>
      </c>
      <c r="O131" t="n">
        <v>33522.45</v>
      </c>
      <c r="P131" t="n">
        <v>102.69</v>
      </c>
      <c r="Q131" t="n">
        <v>198.05</v>
      </c>
      <c r="R131" t="n">
        <v>29.42</v>
      </c>
      <c r="S131" t="n">
        <v>21.27</v>
      </c>
      <c r="T131" t="n">
        <v>1377.49</v>
      </c>
      <c r="U131" t="n">
        <v>0.72</v>
      </c>
      <c r="V131" t="n">
        <v>0.77</v>
      </c>
      <c r="W131" t="n">
        <v>0.11</v>
      </c>
      <c r="X131" t="n">
        <v>0.07000000000000001</v>
      </c>
      <c r="Y131" t="n">
        <v>1</v>
      </c>
      <c r="Z131" t="n">
        <v>10</v>
      </c>
      <c r="AA131" t="n">
        <v>244.3223544075337</v>
      </c>
      <c r="AB131" t="n">
        <v>334.2926240417822</v>
      </c>
      <c r="AC131" t="n">
        <v>302.3882051859786</v>
      </c>
      <c r="AD131" t="n">
        <v>244322.3544075337</v>
      </c>
      <c r="AE131" t="n">
        <v>334292.6240417822</v>
      </c>
      <c r="AF131" t="n">
        <v>3.594853109205114e-06</v>
      </c>
      <c r="AG131" t="n">
        <v>9.288194444444445</v>
      </c>
      <c r="AH131" t="n">
        <v>302388.2051859786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9.3436</v>
      </c>
      <c r="E132" t="n">
        <v>10.7</v>
      </c>
      <c r="F132" t="n">
        <v>7.92</v>
      </c>
      <c r="G132" t="n">
        <v>118.81</v>
      </c>
      <c r="H132" t="n">
        <v>2.21</v>
      </c>
      <c r="I132" t="n">
        <v>4</v>
      </c>
      <c r="J132" t="n">
        <v>270.38</v>
      </c>
      <c r="K132" t="n">
        <v>56.13</v>
      </c>
      <c r="L132" t="n">
        <v>33.5</v>
      </c>
      <c r="M132" t="n">
        <v>2</v>
      </c>
      <c r="N132" t="n">
        <v>70.76000000000001</v>
      </c>
      <c r="O132" t="n">
        <v>33581.28</v>
      </c>
      <c r="P132" t="n">
        <v>102.48</v>
      </c>
      <c r="Q132" t="n">
        <v>198.05</v>
      </c>
      <c r="R132" t="n">
        <v>29.4</v>
      </c>
      <c r="S132" t="n">
        <v>21.27</v>
      </c>
      <c r="T132" t="n">
        <v>1365.79</v>
      </c>
      <c r="U132" t="n">
        <v>0.72</v>
      </c>
      <c r="V132" t="n">
        <v>0.77</v>
      </c>
      <c r="W132" t="n">
        <v>0.11</v>
      </c>
      <c r="X132" t="n">
        <v>0.07000000000000001</v>
      </c>
      <c r="Y132" t="n">
        <v>1</v>
      </c>
      <c r="Z132" t="n">
        <v>10</v>
      </c>
      <c r="AA132" t="n">
        <v>244.2027338706513</v>
      </c>
      <c r="AB132" t="n">
        <v>334.1289539459342</v>
      </c>
      <c r="AC132" t="n">
        <v>302.2401555343658</v>
      </c>
      <c r="AD132" t="n">
        <v>244202.7338706513</v>
      </c>
      <c r="AE132" t="n">
        <v>334128.9539459342</v>
      </c>
      <c r="AF132" t="n">
        <v>3.594737691025044e-06</v>
      </c>
      <c r="AG132" t="n">
        <v>9.288194444444445</v>
      </c>
      <c r="AH132" t="n">
        <v>302240.1555343658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9.346299999999999</v>
      </c>
      <c r="E133" t="n">
        <v>10.7</v>
      </c>
      <c r="F133" t="n">
        <v>7.92</v>
      </c>
      <c r="G133" t="n">
        <v>118.77</v>
      </c>
      <c r="H133" t="n">
        <v>2.22</v>
      </c>
      <c r="I133" t="n">
        <v>4</v>
      </c>
      <c r="J133" t="n">
        <v>270.86</v>
      </c>
      <c r="K133" t="n">
        <v>56.13</v>
      </c>
      <c r="L133" t="n">
        <v>33.75</v>
      </c>
      <c r="M133" t="n">
        <v>2</v>
      </c>
      <c r="N133" t="n">
        <v>70.98</v>
      </c>
      <c r="O133" t="n">
        <v>33640.21</v>
      </c>
      <c r="P133" t="n">
        <v>102.28</v>
      </c>
      <c r="Q133" t="n">
        <v>198.05</v>
      </c>
      <c r="R133" t="n">
        <v>29.24</v>
      </c>
      <c r="S133" t="n">
        <v>21.27</v>
      </c>
      <c r="T133" t="n">
        <v>1287.63</v>
      </c>
      <c r="U133" t="n">
        <v>0.73</v>
      </c>
      <c r="V133" t="n">
        <v>0.77</v>
      </c>
      <c r="W133" t="n">
        <v>0.12</v>
      </c>
      <c r="X133" t="n">
        <v>0.07000000000000001</v>
      </c>
      <c r="Y133" t="n">
        <v>1</v>
      </c>
      <c r="Z133" t="n">
        <v>10</v>
      </c>
      <c r="AA133" t="n">
        <v>244.0621228915725</v>
      </c>
      <c r="AB133" t="n">
        <v>333.9365638010401</v>
      </c>
      <c r="AC133" t="n">
        <v>302.066126834879</v>
      </c>
      <c r="AD133" t="n">
        <v>244062.1228915725</v>
      </c>
      <c r="AE133" t="n">
        <v>333936.5638010401</v>
      </c>
      <c r="AF133" t="n">
        <v>3.59577645464568e-06</v>
      </c>
      <c r="AG133" t="n">
        <v>9.288194444444445</v>
      </c>
      <c r="AH133" t="n">
        <v>302066.126834879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9.354100000000001</v>
      </c>
      <c r="E134" t="n">
        <v>10.69</v>
      </c>
      <c r="F134" t="n">
        <v>7.91</v>
      </c>
      <c r="G134" t="n">
        <v>118.63</v>
      </c>
      <c r="H134" t="n">
        <v>2.23</v>
      </c>
      <c r="I134" t="n">
        <v>4</v>
      </c>
      <c r="J134" t="n">
        <v>271.34</v>
      </c>
      <c r="K134" t="n">
        <v>56.13</v>
      </c>
      <c r="L134" t="n">
        <v>34</v>
      </c>
      <c r="M134" t="n">
        <v>2</v>
      </c>
      <c r="N134" t="n">
        <v>71.20999999999999</v>
      </c>
      <c r="O134" t="n">
        <v>33699.21</v>
      </c>
      <c r="P134" t="n">
        <v>101.85</v>
      </c>
      <c r="Q134" t="n">
        <v>198.05</v>
      </c>
      <c r="R134" t="n">
        <v>28.95</v>
      </c>
      <c r="S134" t="n">
        <v>21.27</v>
      </c>
      <c r="T134" t="n">
        <v>1143.02</v>
      </c>
      <c r="U134" t="n">
        <v>0.73</v>
      </c>
      <c r="V134" t="n">
        <v>0.77</v>
      </c>
      <c r="W134" t="n">
        <v>0.12</v>
      </c>
      <c r="X134" t="n">
        <v>0.06</v>
      </c>
      <c r="Y134" t="n">
        <v>1</v>
      </c>
      <c r="Z134" t="n">
        <v>10</v>
      </c>
      <c r="AA134" t="n">
        <v>243.7121455068608</v>
      </c>
      <c r="AB134" t="n">
        <v>333.4577093033652</v>
      </c>
      <c r="AC134" t="n">
        <v>301.6329735383857</v>
      </c>
      <c r="AD134" t="n">
        <v>243712.1455068608</v>
      </c>
      <c r="AE134" t="n">
        <v>333457.7093033652</v>
      </c>
      <c r="AF134" t="n">
        <v>3.598777327327515e-06</v>
      </c>
      <c r="AG134" t="n">
        <v>9.279513888888889</v>
      </c>
      <c r="AH134" t="n">
        <v>301632.9735383856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9.3528</v>
      </c>
      <c r="E135" t="n">
        <v>10.69</v>
      </c>
      <c r="F135" t="n">
        <v>7.91</v>
      </c>
      <c r="G135" t="n">
        <v>118.65</v>
      </c>
      <c r="H135" t="n">
        <v>2.24</v>
      </c>
      <c r="I135" t="n">
        <v>4</v>
      </c>
      <c r="J135" t="n">
        <v>271.82</v>
      </c>
      <c r="K135" t="n">
        <v>56.13</v>
      </c>
      <c r="L135" t="n">
        <v>34.25</v>
      </c>
      <c r="M135" t="n">
        <v>2</v>
      </c>
      <c r="N135" t="n">
        <v>71.44</v>
      </c>
      <c r="O135" t="n">
        <v>33758.31</v>
      </c>
      <c r="P135" t="n">
        <v>101.38</v>
      </c>
      <c r="Q135" t="n">
        <v>198.09</v>
      </c>
      <c r="R135" t="n">
        <v>29.06</v>
      </c>
      <c r="S135" t="n">
        <v>21.27</v>
      </c>
      <c r="T135" t="n">
        <v>1197.58</v>
      </c>
      <c r="U135" t="n">
        <v>0.73</v>
      </c>
      <c r="V135" t="n">
        <v>0.77</v>
      </c>
      <c r="W135" t="n">
        <v>0.11</v>
      </c>
      <c r="X135" t="n">
        <v>0.06</v>
      </c>
      <c r="Y135" t="n">
        <v>1</v>
      </c>
      <c r="Z135" t="n">
        <v>10</v>
      </c>
      <c r="AA135" t="n">
        <v>243.4502304177711</v>
      </c>
      <c r="AB135" t="n">
        <v>333.0993455235947</v>
      </c>
      <c r="AC135" t="n">
        <v>301.3088114947896</v>
      </c>
      <c r="AD135" t="n">
        <v>243450.2304177711</v>
      </c>
      <c r="AE135" t="n">
        <v>333099.3455235947</v>
      </c>
      <c r="AF135" t="n">
        <v>3.598277181880542e-06</v>
      </c>
      <c r="AG135" t="n">
        <v>9.279513888888889</v>
      </c>
      <c r="AH135" t="n">
        <v>301308.8114947896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9.344099999999999</v>
      </c>
      <c r="E136" t="n">
        <v>10.7</v>
      </c>
      <c r="F136" t="n">
        <v>7.92</v>
      </c>
      <c r="G136" t="n">
        <v>118.8</v>
      </c>
      <c r="H136" t="n">
        <v>2.26</v>
      </c>
      <c r="I136" t="n">
        <v>4</v>
      </c>
      <c r="J136" t="n">
        <v>272.3</v>
      </c>
      <c r="K136" t="n">
        <v>56.13</v>
      </c>
      <c r="L136" t="n">
        <v>34.5</v>
      </c>
      <c r="M136" t="n">
        <v>2</v>
      </c>
      <c r="N136" t="n">
        <v>71.67</v>
      </c>
      <c r="O136" t="n">
        <v>33817.62</v>
      </c>
      <c r="P136" t="n">
        <v>101.14</v>
      </c>
      <c r="Q136" t="n">
        <v>198.05</v>
      </c>
      <c r="R136" t="n">
        <v>29.42</v>
      </c>
      <c r="S136" t="n">
        <v>21.27</v>
      </c>
      <c r="T136" t="n">
        <v>1378.28</v>
      </c>
      <c r="U136" t="n">
        <v>0.72</v>
      </c>
      <c r="V136" t="n">
        <v>0.77</v>
      </c>
      <c r="W136" t="n">
        <v>0.11</v>
      </c>
      <c r="X136" t="n">
        <v>0.07000000000000001</v>
      </c>
      <c r="Y136" t="n">
        <v>1</v>
      </c>
      <c r="Z136" t="n">
        <v>10</v>
      </c>
      <c r="AA136" t="n">
        <v>243.4178493530911</v>
      </c>
      <c r="AB136" t="n">
        <v>333.0550403223478</v>
      </c>
      <c r="AC136" t="n">
        <v>301.2687347197669</v>
      </c>
      <c r="AD136" t="n">
        <v>243417.8493530911</v>
      </c>
      <c r="AE136" t="n">
        <v>333055.0403223478</v>
      </c>
      <c r="AF136" t="n">
        <v>3.594930054658495e-06</v>
      </c>
      <c r="AG136" t="n">
        <v>9.288194444444445</v>
      </c>
      <c r="AH136" t="n">
        <v>301268.7347197669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9.3431</v>
      </c>
      <c r="E137" t="n">
        <v>10.7</v>
      </c>
      <c r="F137" t="n">
        <v>7.92</v>
      </c>
      <c r="G137" t="n">
        <v>118.82</v>
      </c>
      <c r="H137" t="n">
        <v>2.27</v>
      </c>
      <c r="I137" t="n">
        <v>4</v>
      </c>
      <c r="J137" t="n">
        <v>272.78</v>
      </c>
      <c r="K137" t="n">
        <v>56.13</v>
      </c>
      <c r="L137" t="n">
        <v>34.75</v>
      </c>
      <c r="M137" t="n">
        <v>2</v>
      </c>
      <c r="N137" t="n">
        <v>71.90000000000001</v>
      </c>
      <c r="O137" t="n">
        <v>33876.9</v>
      </c>
      <c r="P137" t="n">
        <v>100.94</v>
      </c>
      <c r="Q137" t="n">
        <v>198.05</v>
      </c>
      <c r="R137" t="n">
        <v>29.43</v>
      </c>
      <c r="S137" t="n">
        <v>21.27</v>
      </c>
      <c r="T137" t="n">
        <v>1382.86</v>
      </c>
      <c r="U137" t="n">
        <v>0.72</v>
      </c>
      <c r="V137" t="n">
        <v>0.77</v>
      </c>
      <c r="W137" t="n">
        <v>0.11</v>
      </c>
      <c r="X137" t="n">
        <v>0.07000000000000001</v>
      </c>
      <c r="Y137" t="n">
        <v>1</v>
      </c>
      <c r="Z137" t="n">
        <v>10</v>
      </c>
      <c r="AA137" t="n">
        <v>243.310224826297</v>
      </c>
      <c r="AB137" t="n">
        <v>332.9077836967291</v>
      </c>
      <c r="AC137" t="n">
        <v>301.1355320598213</v>
      </c>
      <c r="AD137" t="n">
        <v>243310.224826297</v>
      </c>
      <c r="AE137" t="n">
        <v>332907.7836967291</v>
      </c>
      <c r="AF137" t="n">
        <v>3.594545327391593e-06</v>
      </c>
      <c r="AG137" t="n">
        <v>9.288194444444445</v>
      </c>
      <c r="AH137" t="n">
        <v>301135.5320598213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9.3422</v>
      </c>
      <c r="E138" t="n">
        <v>10.7</v>
      </c>
      <c r="F138" t="n">
        <v>7.92</v>
      </c>
      <c r="G138" t="n">
        <v>118.84</v>
      </c>
      <c r="H138" t="n">
        <v>2.28</v>
      </c>
      <c r="I138" t="n">
        <v>4</v>
      </c>
      <c r="J138" t="n">
        <v>273.26</v>
      </c>
      <c r="K138" t="n">
        <v>56.13</v>
      </c>
      <c r="L138" t="n">
        <v>35</v>
      </c>
      <c r="M138" t="n">
        <v>2</v>
      </c>
      <c r="N138" t="n">
        <v>72.13</v>
      </c>
      <c r="O138" t="n">
        <v>33936.26</v>
      </c>
      <c r="P138" t="n">
        <v>100.57</v>
      </c>
      <c r="Q138" t="n">
        <v>198.05</v>
      </c>
      <c r="R138" t="n">
        <v>29.47</v>
      </c>
      <c r="S138" t="n">
        <v>21.27</v>
      </c>
      <c r="T138" t="n">
        <v>1402.78</v>
      </c>
      <c r="U138" t="n">
        <v>0.72</v>
      </c>
      <c r="V138" t="n">
        <v>0.77</v>
      </c>
      <c r="W138" t="n">
        <v>0.11</v>
      </c>
      <c r="X138" t="n">
        <v>0.07000000000000001</v>
      </c>
      <c r="Y138" t="n">
        <v>1</v>
      </c>
      <c r="Z138" t="n">
        <v>10</v>
      </c>
      <c r="AA138" t="n">
        <v>243.1026654682811</v>
      </c>
      <c r="AB138" t="n">
        <v>332.6237918262192</v>
      </c>
      <c r="AC138" t="n">
        <v>300.8786439748476</v>
      </c>
      <c r="AD138" t="n">
        <v>243102.6654682811</v>
      </c>
      <c r="AE138" t="n">
        <v>332623.7918262192</v>
      </c>
      <c r="AF138" t="n">
        <v>3.594199072851381e-06</v>
      </c>
      <c r="AG138" t="n">
        <v>9.288194444444445</v>
      </c>
      <c r="AH138" t="n">
        <v>300878.6439748476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9.3453</v>
      </c>
      <c r="E139" t="n">
        <v>10.7</v>
      </c>
      <c r="F139" t="n">
        <v>7.92</v>
      </c>
      <c r="G139" t="n">
        <v>118.78</v>
      </c>
      <c r="H139" t="n">
        <v>2.29</v>
      </c>
      <c r="I139" t="n">
        <v>4</v>
      </c>
      <c r="J139" t="n">
        <v>273.74</v>
      </c>
      <c r="K139" t="n">
        <v>56.13</v>
      </c>
      <c r="L139" t="n">
        <v>35.25</v>
      </c>
      <c r="M139" t="n">
        <v>2</v>
      </c>
      <c r="N139" t="n">
        <v>72.37</v>
      </c>
      <c r="O139" t="n">
        <v>33995.72</v>
      </c>
      <c r="P139" t="n">
        <v>100.33</v>
      </c>
      <c r="Q139" t="n">
        <v>198.05</v>
      </c>
      <c r="R139" t="n">
        <v>29.35</v>
      </c>
      <c r="S139" t="n">
        <v>21.27</v>
      </c>
      <c r="T139" t="n">
        <v>1342.77</v>
      </c>
      <c r="U139" t="n">
        <v>0.72</v>
      </c>
      <c r="V139" t="n">
        <v>0.77</v>
      </c>
      <c r="W139" t="n">
        <v>0.11</v>
      </c>
      <c r="X139" t="n">
        <v>0.07000000000000001</v>
      </c>
      <c r="Y139" t="n">
        <v>1</v>
      </c>
      <c r="Z139" t="n">
        <v>10</v>
      </c>
      <c r="AA139" t="n">
        <v>242.9355319918766</v>
      </c>
      <c r="AB139" t="n">
        <v>332.395112430394</v>
      </c>
      <c r="AC139" t="n">
        <v>300.6717894196065</v>
      </c>
      <c r="AD139" t="n">
        <v>242935.5319918765</v>
      </c>
      <c r="AE139" t="n">
        <v>332395.112430394</v>
      </c>
      <c r="AF139" t="n">
        <v>3.595391727378778e-06</v>
      </c>
      <c r="AG139" t="n">
        <v>9.288194444444445</v>
      </c>
      <c r="AH139" t="n">
        <v>300671.7894196064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9.3429</v>
      </c>
      <c r="E140" t="n">
        <v>10.7</v>
      </c>
      <c r="F140" t="n">
        <v>7.92</v>
      </c>
      <c r="G140" t="n">
        <v>118.83</v>
      </c>
      <c r="H140" t="n">
        <v>2.3</v>
      </c>
      <c r="I140" t="n">
        <v>4</v>
      </c>
      <c r="J140" t="n">
        <v>274.22</v>
      </c>
      <c r="K140" t="n">
        <v>56.13</v>
      </c>
      <c r="L140" t="n">
        <v>35.5</v>
      </c>
      <c r="M140" t="n">
        <v>2</v>
      </c>
      <c r="N140" t="n">
        <v>72.59999999999999</v>
      </c>
      <c r="O140" t="n">
        <v>34055.27</v>
      </c>
      <c r="P140" t="n">
        <v>99.92</v>
      </c>
      <c r="Q140" t="n">
        <v>198.05</v>
      </c>
      <c r="R140" t="n">
        <v>29.43</v>
      </c>
      <c r="S140" t="n">
        <v>21.27</v>
      </c>
      <c r="T140" t="n">
        <v>1383.25</v>
      </c>
      <c r="U140" t="n">
        <v>0.72</v>
      </c>
      <c r="V140" t="n">
        <v>0.77</v>
      </c>
      <c r="W140" t="n">
        <v>0.12</v>
      </c>
      <c r="X140" t="n">
        <v>0.07000000000000001</v>
      </c>
      <c r="Y140" t="n">
        <v>1</v>
      </c>
      <c r="Z140" t="n">
        <v>10</v>
      </c>
      <c r="AA140" t="n">
        <v>242.7178765978259</v>
      </c>
      <c r="AB140" t="n">
        <v>332.0973067179759</v>
      </c>
      <c r="AC140" t="n">
        <v>300.4024058664085</v>
      </c>
      <c r="AD140" t="n">
        <v>242717.876597826</v>
      </c>
      <c r="AE140" t="n">
        <v>332097.3067179759</v>
      </c>
      <c r="AF140" t="n">
        <v>3.594468381938213e-06</v>
      </c>
      <c r="AG140" t="n">
        <v>9.288194444444445</v>
      </c>
      <c r="AH140" t="n">
        <v>300402.4058664084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9.4125</v>
      </c>
      <c r="E141" t="n">
        <v>10.62</v>
      </c>
      <c r="F141" t="n">
        <v>7.88</v>
      </c>
      <c r="G141" t="n">
        <v>157.69</v>
      </c>
      <c r="H141" t="n">
        <v>2.32</v>
      </c>
      <c r="I141" t="n">
        <v>3</v>
      </c>
      <c r="J141" t="n">
        <v>274.71</v>
      </c>
      <c r="K141" t="n">
        <v>56.13</v>
      </c>
      <c r="L141" t="n">
        <v>35.75</v>
      </c>
      <c r="M141" t="n">
        <v>1</v>
      </c>
      <c r="N141" t="n">
        <v>72.83</v>
      </c>
      <c r="O141" t="n">
        <v>34114.91</v>
      </c>
      <c r="P141" t="n">
        <v>99.38</v>
      </c>
      <c r="Q141" t="n">
        <v>198.05</v>
      </c>
      <c r="R141" t="n">
        <v>28.19</v>
      </c>
      <c r="S141" t="n">
        <v>21.27</v>
      </c>
      <c r="T141" t="n">
        <v>769.88</v>
      </c>
      <c r="U141" t="n">
        <v>0.75</v>
      </c>
      <c r="V141" t="n">
        <v>0.77</v>
      </c>
      <c r="W141" t="n">
        <v>0.11</v>
      </c>
      <c r="X141" t="n">
        <v>0.03</v>
      </c>
      <c r="Y141" t="n">
        <v>1</v>
      </c>
      <c r="Z141" t="n">
        <v>10</v>
      </c>
      <c r="AA141" t="n">
        <v>231.2869232805529</v>
      </c>
      <c r="AB141" t="n">
        <v>316.4569720912219</v>
      </c>
      <c r="AC141" t="n">
        <v>286.2547628250794</v>
      </c>
      <c r="AD141" t="n">
        <v>231286.9232805528</v>
      </c>
      <c r="AE141" t="n">
        <v>316456.9720912219</v>
      </c>
      <c r="AF141" t="n">
        <v>3.621245399714588e-06</v>
      </c>
      <c r="AG141" t="n">
        <v>9.21875</v>
      </c>
      <c r="AH141" t="n">
        <v>286254.7628250794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9.413</v>
      </c>
      <c r="E142" t="n">
        <v>10.62</v>
      </c>
      <c r="F142" t="n">
        <v>7.88</v>
      </c>
      <c r="G142" t="n">
        <v>157.68</v>
      </c>
      <c r="H142" t="n">
        <v>2.33</v>
      </c>
      <c r="I142" t="n">
        <v>3</v>
      </c>
      <c r="J142" t="n">
        <v>275.19</v>
      </c>
      <c r="K142" t="n">
        <v>56.13</v>
      </c>
      <c r="L142" t="n">
        <v>36</v>
      </c>
      <c r="M142" t="n">
        <v>1</v>
      </c>
      <c r="N142" t="n">
        <v>73.06999999999999</v>
      </c>
      <c r="O142" t="n">
        <v>34174.63</v>
      </c>
      <c r="P142" t="n">
        <v>99.47</v>
      </c>
      <c r="Q142" t="n">
        <v>198.05</v>
      </c>
      <c r="R142" t="n">
        <v>28.22</v>
      </c>
      <c r="S142" t="n">
        <v>21.27</v>
      </c>
      <c r="T142" t="n">
        <v>781.22</v>
      </c>
      <c r="U142" t="n">
        <v>0.75</v>
      </c>
      <c r="V142" t="n">
        <v>0.77</v>
      </c>
      <c r="W142" t="n">
        <v>0.11</v>
      </c>
      <c r="X142" t="n">
        <v>0.03</v>
      </c>
      <c r="Y142" t="n">
        <v>1</v>
      </c>
      <c r="Z142" t="n">
        <v>10</v>
      </c>
      <c r="AA142" t="n">
        <v>231.3346470231917</v>
      </c>
      <c r="AB142" t="n">
        <v>316.5222698213232</v>
      </c>
      <c r="AC142" t="n">
        <v>286.3138286314658</v>
      </c>
      <c r="AD142" t="n">
        <v>231334.6470231917</v>
      </c>
      <c r="AE142" t="n">
        <v>316522.2698213232</v>
      </c>
      <c r="AF142" t="n">
        <v>3.62143776334804e-06</v>
      </c>
      <c r="AG142" t="n">
        <v>9.21875</v>
      </c>
      <c r="AH142" t="n">
        <v>286313.8286314657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9.410500000000001</v>
      </c>
      <c r="E143" t="n">
        <v>10.63</v>
      </c>
      <c r="F143" t="n">
        <v>7.89</v>
      </c>
      <c r="G143" t="n">
        <v>157.74</v>
      </c>
      <c r="H143" t="n">
        <v>2.34</v>
      </c>
      <c r="I143" t="n">
        <v>3</v>
      </c>
      <c r="J143" t="n">
        <v>275.68</v>
      </c>
      <c r="K143" t="n">
        <v>56.13</v>
      </c>
      <c r="L143" t="n">
        <v>36.25</v>
      </c>
      <c r="M143" t="n">
        <v>1</v>
      </c>
      <c r="N143" t="n">
        <v>73.3</v>
      </c>
      <c r="O143" t="n">
        <v>34234.45</v>
      </c>
      <c r="P143" t="n">
        <v>99.59999999999999</v>
      </c>
      <c r="Q143" t="n">
        <v>198.05</v>
      </c>
      <c r="R143" t="n">
        <v>28.32</v>
      </c>
      <c r="S143" t="n">
        <v>21.27</v>
      </c>
      <c r="T143" t="n">
        <v>834.02</v>
      </c>
      <c r="U143" t="n">
        <v>0.75</v>
      </c>
      <c r="V143" t="n">
        <v>0.77</v>
      </c>
      <c r="W143" t="n">
        <v>0.11</v>
      </c>
      <c r="X143" t="n">
        <v>0.03</v>
      </c>
      <c r="Y143" t="n">
        <v>1</v>
      </c>
      <c r="Z143" t="n">
        <v>10</v>
      </c>
      <c r="AA143" t="n">
        <v>231.461399298888</v>
      </c>
      <c r="AB143" t="n">
        <v>316.6956978768467</v>
      </c>
      <c r="AC143" t="n">
        <v>286.4707049567779</v>
      </c>
      <c r="AD143" t="n">
        <v>231461.399298888</v>
      </c>
      <c r="AE143" t="n">
        <v>316695.6978768467</v>
      </c>
      <c r="AF143" t="n">
        <v>3.620475945180785e-06</v>
      </c>
      <c r="AG143" t="n">
        <v>9.227430555555555</v>
      </c>
      <c r="AH143" t="n">
        <v>286470.7049567779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9.4068</v>
      </c>
      <c r="E144" t="n">
        <v>10.63</v>
      </c>
      <c r="F144" t="n">
        <v>7.89</v>
      </c>
      <c r="G144" t="n">
        <v>157.82</v>
      </c>
      <c r="H144" t="n">
        <v>2.35</v>
      </c>
      <c r="I144" t="n">
        <v>3</v>
      </c>
      <c r="J144" t="n">
        <v>276.16</v>
      </c>
      <c r="K144" t="n">
        <v>56.13</v>
      </c>
      <c r="L144" t="n">
        <v>36.5</v>
      </c>
      <c r="M144" t="n">
        <v>1</v>
      </c>
      <c r="N144" t="n">
        <v>73.54000000000001</v>
      </c>
      <c r="O144" t="n">
        <v>34294.37</v>
      </c>
      <c r="P144" t="n">
        <v>99.88</v>
      </c>
      <c r="Q144" t="n">
        <v>198.05</v>
      </c>
      <c r="R144" t="n">
        <v>28.48</v>
      </c>
      <c r="S144" t="n">
        <v>21.27</v>
      </c>
      <c r="T144" t="n">
        <v>912.52</v>
      </c>
      <c r="U144" t="n">
        <v>0.75</v>
      </c>
      <c r="V144" t="n">
        <v>0.77</v>
      </c>
      <c r="W144" t="n">
        <v>0.11</v>
      </c>
      <c r="X144" t="n">
        <v>0.04</v>
      </c>
      <c r="Y144" t="n">
        <v>1</v>
      </c>
      <c r="Z144" t="n">
        <v>10</v>
      </c>
      <c r="AA144" t="n">
        <v>231.6553530136066</v>
      </c>
      <c r="AB144" t="n">
        <v>316.9610739059585</v>
      </c>
      <c r="AC144" t="n">
        <v>286.7107538701289</v>
      </c>
      <c r="AD144" t="n">
        <v>231655.3530136066</v>
      </c>
      <c r="AE144" t="n">
        <v>316961.0739059585</v>
      </c>
      <c r="AF144" t="n">
        <v>3.619052454293247e-06</v>
      </c>
      <c r="AG144" t="n">
        <v>9.227430555555555</v>
      </c>
      <c r="AH144" t="n">
        <v>286710.7538701289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9.4024</v>
      </c>
      <c r="E145" t="n">
        <v>10.64</v>
      </c>
      <c r="F145" t="n">
        <v>7.9</v>
      </c>
      <c r="G145" t="n">
        <v>157.92</v>
      </c>
      <c r="H145" t="n">
        <v>2.36</v>
      </c>
      <c r="I145" t="n">
        <v>3</v>
      </c>
      <c r="J145" t="n">
        <v>276.65</v>
      </c>
      <c r="K145" t="n">
        <v>56.13</v>
      </c>
      <c r="L145" t="n">
        <v>36.75</v>
      </c>
      <c r="M145" t="n">
        <v>1</v>
      </c>
      <c r="N145" t="n">
        <v>73.77</v>
      </c>
      <c r="O145" t="n">
        <v>34354.37</v>
      </c>
      <c r="P145" t="n">
        <v>100.16</v>
      </c>
      <c r="Q145" t="n">
        <v>198.05</v>
      </c>
      <c r="R145" t="n">
        <v>28.66</v>
      </c>
      <c r="S145" t="n">
        <v>21.27</v>
      </c>
      <c r="T145" t="n">
        <v>1003.41</v>
      </c>
      <c r="U145" t="n">
        <v>0.74</v>
      </c>
      <c r="V145" t="n">
        <v>0.77</v>
      </c>
      <c r="W145" t="n">
        <v>0.11</v>
      </c>
      <c r="X145" t="n">
        <v>0.04</v>
      </c>
      <c r="Y145" t="n">
        <v>1</v>
      </c>
      <c r="Z145" t="n">
        <v>10</v>
      </c>
      <c r="AA145" t="n">
        <v>231.8855812581941</v>
      </c>
      <c r="AB145" t="n">
        <v>317.2760823471563</v>
      </c>
      <c r="AC145" t="n">
        <v>286.9956983478161</v>
      </c>
      <c r="AD145" t="n">
        <v>231885.5812581941</v>
      </c>
      <c r="AE145" t="n">
        <v>317276.0823471562</v>
      </c>
      <c r="AF145" t="n">
        <v>3.617359654318879e-06</v>
      </c>
      <c r="AG145" t="n">
        <v>9.236111111111111</v>
      </c>
      <c r="AH145" t="n">
        <v>286995.6983478161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9.404400000000001</v>
      </c>
      <c r="E146" t="n">
        <v>10.63</v>
      </c>
      <c r="F146" t="n">
        <v>7.89</v>
      </c>
      <c r="G146" t="n">
        <v>157.88</v>
      </c>
      <c r="H146" t="n">
        <v>2.38</v>
      </c>
      <c r="I146" t="n">
        <v>3</v>
      </c>
      <c r="J146" t="n">
        <v>277.14</v>
      </c>
      <c r="K146" t="n">
        <v>56.13</v>
      </c>
      <c r="L146" t="n">
        <v>37</v>
      </c>
      <c r="M146" t="n">
        <v>1</v>
      </c>
      <c r="N146" t="n">
        <v>74.01000000000001</v>
      </c>
      <c r="O146" t="n">
        <v>34414.47</v>
      </c>
      <c r="P146" t="n">
        <v>100.21</v>
      </c>
      <c r="Q146" t="n">
        <v>198.05</v>
      </c>
      <c r="R146" t="n">
        <v>28.52</v>
      </c>
      <c r="S146" t="n">
        <v>21.27</v>
      </c>
      <c r="T146" t="n">
        <v>934.08</v>
      </c>
      <c r="U146" t="n">
        <v>0.75</v>
      </c>
      <c r="V146" t="n">
        <v>0.77</v>
      </c>
      <c r="W146" t="n">
        <v>0.11</v>
      </c>
      <c r="X146" t="n">
        <v>0.04</v>
      </c>
      <c r="Y146" t="n">
        <v>1</v>
      </c>
      <c r="Z146" t="n">
        <v>10</v>
      </c>
      <c r="AA146" t="n">
        <v>231.8671031975608</v>
      </c>
      <c r="AB146" t="n">
        <v>317.2507998494032</v>
      </c>
      <c r="AC146" t="n">
        <v>286.9728287761643</v>
      </c>
      <c r="AD146" t="n">
        <v>231867.1031975608</v>
      </c>
      <c r="AE146" t="n">
        <v>317250.7998494032</v>
      </c>
      <c r="AF146" t="n">
        <v>3.618129108852683e-06</v>
      </c>
      <c r="AG146" t="n">
        <v>9.227430555555555</v>
      </c>
      <c r="AH146" t="n">
        <v>286972.8287761643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9.408799999999999</v>
      </c>
      <c r="E147" t="n">
        <v>10.63</v>
      </c>
      <c r="F147" t="n">
        <v>7.89</v>
      </c>
      <c r="G147" t="n">
        <v>157.78</v>
      </c>
      <c r="H147" t="n">
        <v>2.39</v>
      </c>
      <c r="I147" t="n">
        <v>3</v>
      </c>
      <c r="J147" t="n">
        <v>277.63</v>
      </c>
      <c r="K147" t="n">
        <v>56.13</v>
      </c>
      <c r="L147" t="n">
        <v>37.25</v>
      </c>
      <c r="M147" t="n">
        <v>1</v>
      </c>
      <c r="N147" t="n">
        <v>74.25</v>
      </c>
      <c r="O147" t="n">
        <v>34474.66</v>
      </c>
      <c r="P147" t="n">
        <v>100.34</v>
      </c>
      <c r="Q147" t="n">
        <v>198.05</v>
      </c>
      <c r="R147" t="n">
        <v>28.33</v>
      </c>
      <c r="S147" t="n">
        <v>21.27</v>
      </c>
      <c r="T147" t="n">
        <v>838.51</v>
      </c>
      <c r="U147" t="n">
        <v>0.75</v>
      </c>
      <c r="V147" t="n">
        <v>0.77</v>
      </c>
      <c r="W147" t="n">
        <v>0.11</v>
      </c>
      <c r="X147" t="n">
        <v>0.04</v>
      </c>
      <c r="Y147" t="n">
        <v>1</v>
      </c>
      <c r="Z147" t="n">
        <v>10</v>
      </c>
      <c r="AA147" t="n">
        <v>231.904093910965</v>
      </c>
      <c r="AB147" t="n">
        <v>317.301412175398</v>
      </c>
      <c r="AC147" t="n">
        <v>287.0186107328011</v>
      </c>
      <c r="AD147" t="n">
        <v>231904.093910965</v>
      </c>
      <c r="AE147" t="n">
        <v>317301.412175398</v>
      </c>
      <c r="AF147" t="n">
        <v>3.61982190882705e-06</v>
      </c>
      <c r="AG147" t="n">
        <v>9.227430555555555</v>
      </c>
      <c r="AH147" t="n">
        <v>287018.610732801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9.412000000000001</v>
      </c>
      <c r="E148" t="n">
        <v>10.62</v>
      </c>
      <c r="F148" t="n">
        <v>7.89</v>
      </c>
      <c r="G148" t="n">
        <v>157.71</v>
      </c>
      <c r="H148" t="n">
        <v>2.4</v>
      </c>
      <c r="I148" t="n">
        <v>3</v>
      </c>
      <c r="J148" t="n">
        <v>278.11</v>
      </c>
      <c r="K148" t="n">
        <v>56.13</v>
      </c>
      <c r="L148" t="n">
        <v>37.5</v>
      </c>
      <c r="M148" t="n">
        <v>1</v>
      </c>
      <c r="N148" t="n">
        <v>74.48999999999999</v>
      </c>
      <c r="O148" t="n">
        <v>34534.94</v>
      </c>
      <c r="P148" t="n">
        <v>100.52</v>
      </c>
      <c r="Q148" t="n">
        <v>198.05</v>
      </c>
      <c r="R148" t="n">
        <v>28.22</v>
      </c>
      <c r="S148" t="n">
        <v>21.27</v>
      </c>
      <c r="T148" t="n">
        <v>782.84</v>
      </c>
      <c r="U148" t="n">
        <v>0.75</v>
      </c>
      <c r="V148" t="n">
        <v>0.77</v>
      </c>
      <c r="W148" t="n">
        <v>0.11</v>
      </c>
      <c r="X148" t="n">
        <v>0.03</v>
      </c>
      <c r="Y148" t="n">
        <v>1</v>
      </c>
      <c r="Z148" t="n">
        <v>10</v>
      </c>
      <c r="AA148" t="n">
        <v>231.9803837998307</v>
      </c>
      <c r="AB148" t="n">
        <v>317.4057953670164</v>
      </c>
      <c r="AC148" t="n">
        <v>287.1130317391141</v>
      </c>
      <c r="AD148" t="n">
        <v>231980.3837998307</v>
      </c>
      <c r="AE148" t="n">
        <v>317405.7953670163</v>
      </c>
      <c r="AF148" t="n">
        <v>3.621053036081138e-06</v>
      </c>
      <c r="AG148" t="n">
        <v>9.21875</v>
      </c>
      <c r="AH148" t="n">
        <v>287113.0317391141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9.4115</v>
      </c>
      <c r="E149" t="n">
        <v>10.63</v>
      </c>
      <c r="F149" t="n">
        <v>7.89</v>
      </c>
      <c r="G149" t="n">
        <v>157.72</v>
      </c>
      <c r="H149" t="n">
        <v>2.41</v>
      </c>
      <c r="I149" t="n">
        <v>3</v>
      </c>
      <c r="J149" t="n">
        <v>278.6</v>
      </c>
      <c r="K149" t="n">
        <v>56.13</v>
      </c>
      <c r="L149" t="n">
        <v>37.75</v>
      </c>
      <c r="M149" t="n">
        <v>0</v>
      </c>
      <c r="N149" t="n">
        <v>74.73</v>
      </c>
      <c r="O149" t="n">
        <v>34595.32</v>
      </c>
      <c r="P149" t="n">
        <v>100.85</v>
      </c>
      <c r="Q149" t="n">
        <v>198.05</v>
      </c>
      <c r="R149" t="n">
        <v>28.24</v>
      </c>
      <c r="S149" t="n">
        <v>21.27</v>
      </c>
      <c r="T149" t="n">
        <v>790.97</v>
      </c>
      <c r="U149" t="n">
        <v>0.75</v>
      </c>
      <c r="V149" t="n">
        <v>0.77</v>
      </c>
      <c r="W149" t="n">
        <v>0.11</v>
      </c>
      <c r="X149" t="n">
        <v>0.03</v>
      </c>
      <c r="Y149" t="n">
        <v>1</v>
      </c>
      <c r="Z149" t="n">
        <v>10</v>
      </c>
      <c r="AA149" t="n">
        <v>232.1755435234586</v>
      </c>
      <c r="AB149" t="n">
        <v>317.6728215107232</v>
      </c>
      <c r="AC149" t="n">
        <v>287.3545732824392</v>
      </c>
      <c r="AD149" t="n">
        <v>232175.5435234586</v>
      </c>
      <c r="AE149" t="n">
        <v>317672.8215107232</v>
      </c>
      <c r="AF149" t="n">
        <v>3.620860672447687e-06</v>
      </c>
      <c r="AG149" t="n">
        <v>9.227430555555555</v>
      </c>
      <c r="AH149" t="n">
        <v>287354.5732824391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2024-09-24T15:38:58Z</dcterms:created>
  <dcterms:modified xmlns:dcterms="http://purl.org/dc/terms/" xmlns:xsi="http://www.w3.org/2001/XMLSchema-instance" xsi:type="dcterms:W3CDTF">2024-09-24T15:38:58Z</dcterms:modified>
</cp:coreProperties>
</file>